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hlindert/Desktop/Lindert PP≠ xl files for gpih/"/>
    </mc:Choice>
  </mc:AlternateContent>
  <bookViews>
    <workbookView xWindow="1500" yWindow="2220" windowWidth="25600" windowHeight="14300" tabRatio="714" activeTab="1"/>
  </bookViews>
  <sheets>
    <sheet name="intro, Allen-Studer &amp; PL" sheetId="8" r:id="rId1"/>
    <sheet name="Mughal India v Eng c1595" sheetId="6" r:id="rId2"/>
    <sheet name="Wheat p's BCG v AS" sheetId="9" r:id="rId3"/>
    <sheet name="north Allen-Studer" sheetId="4" r:id="rId4"/>
    <sheet name="east Allen-Studer" sheetId="1" r:id="rId5"/>
    <sheet name="west Allen-Studer" sheetId="2" r:id="rId6"/>
    <sheet name="south Allen-Studer" sheetId="3" r:id="rId7"/>
    <sheet name="budgetES Allen-Studer" sheetId="7" r:id="rId8"/>
  </sheets>
  <definedNames>
    <definedName name="_xlnm.Database">#N/A</definedName>
    <definedName name="DATABASE_MI">#N/A</definedName>
  </definedName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7" l="1"/>
  <c r="I5" i="7"/>
  <c r="E7" i="7"/>
  <c r="F7" i="7"/>
  <c r="L7" i="7"/>
  <c r="M7" i="7"/>
  <c r="D8" i="7"/>
  <c r="E8" i="7"/>
  <c r="K8" i="7"/>
  <c r="L8" i="7"/>
  <c r="M8" i="7"/>
  <c r="E9" i="7"/>
  <c r="F9" i="7"/>
  <c r="L9" i="7"/>
  <c r="M9" i="7"/>
  <c r="E10" i="7"/>
  <c r="F10" i="7"/>
  <c r="L10" i="7"/>
  <c r="M10" i="7"/>
  <c r="E11" i="7"/>
  <c r="F11" i="7"/>
  <c r="L11" i="7"/>
  <c r="M11" i="7"/>
  <c r="E12" i="7"/>
  <c r="F12" i="7"/>
  <c r="L12" i="7"/>
  <c r="M12" i="7"/>
  <c r="E13" i="7"/>
  <c r="F13" i="7"/>
  <c r="L13" i="7"/>
  <c r="M13" i="7"/>
  <c r="E14" i="7"/>
  <c r="F14" i="7"/>
  <c r="L14" i="7"/>
  <c r="M14" i="7"/>
  <c r="E15" i="7"/>
  <c r="F15" i="7"/>
  <c r="L15" i="7"/>
  <c r="M15" i="7"/>
  <c r="E21" i="7"/>
  <c r="F21" i="7"/>
  <c r="L21" i="7"/>
  <c r="M21" i="7"/>
  <c r="C26" i="7"/>
  <c r="J26" i="7"/>
  <c r="B34" i="7"/>
  <c r="E36" i="7"/>
  <c r="F36" i="7"/>
  <c r="D37" i="7"/>
  <c r="E37" i="7"/>
  <c r="F37" i="7"/>
  <c r="E38" i="7"/>
  <c r="F38" i="7"/>
  <c r="E39" i="7"/>
  <c r="F39" i="7"/>
  <c r="E40" i="7"/>
  <c r="F40" i="7"/>
  <c r="E41" i="7"/>
  <c r="F41" i="7"/>
  <c r="E42" i="7"/>
  <c r="F42" i="7"/>
  <c r="E43" i="7"/>
  <c r="F43" i="7"/>
  <c r="E44" i="7"/>
  <c r="F44" i="7"/>
  <c r="E50" i="7"/>
  <c r="F50" i="7"/>
  <c r="E53" i="7"/>
  <c r="C55" i="7"/>
  <c r="F8" i="7"/>
  <c r="E24" i="7"/>
  <c r="L24" i="7"/>
  <c r="DL10" i="1"/>
  <c r="DP10" i="1"/>
  <c r="A21" i="1"/>
  <c r="EC21" i="1"/>
  <c r="A22" i="1"/>
  <c r="EC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EC23" i="1"/>
  <c r="EC24" i="1"/>
  <c r="EC25" i="1"/>
  <c r="EC26" i="1"/>
  <c r="EC27" i="1"/>
  <c r="EC28" i="1"/>
  <c r="EC29" i="1"/>
  <c r="EC30" i="1"/>
  <c r="EC31" i="1"/>
  <c r="EC32" i="1"/>
  <c r="EC33" i="1"/>
  <c r="EC34" i="1"/>
  <c r="EC35" i="1"/>
  <c r="EC36" i="1"/>
  <c r="EC37" i="1"/>
  <c r="EC38" i="1"/>
  <c r="EC39" i="1"/>
  <c r="EC40" i="1"/>
  <c r="EC41" i="1"/>
  <c r="EC42" i="1"/>
  <c r="EC43" i="1"/>
  <c r="EC44" i="1"/>
  <c r="EC45" i="1"/>
  <c r="EC46" i="1"/>
  <c r="EC47" i="1"/>
  <c r="EC48" i="1"/>
  <c r="EC49" i="1"/>
  <c r="EC50" i="1"/>
  <c r="EC51" i="1"/>
  <c r="EC52" i="1"/>
  <c r="EC53" i="1"/>
  <c r="EC54" i="1"/>
  <c r="EC55" i="1"/>
  <c r="EC56" i="1"/>
  <c r="EC57" i="1"/>
  <c r="EC58" i="1"/>
  <c r="EC59" i="1"/>
  <c r="EC60" i="1"/>
  <c r="EC61" i="1"/>
  <c r="EC62" i="1"/>
  <c r="EC63" i="1"/>
  <c r="EC64" i="1"/>
  <c r="EC65" i="1"/>
  <c r="EC66" i="1"/>
  <c r="EC67" i="1"/>
  <c r="EC68" i="1"/>
  <c r="EC69" i="1"/>
  <c r="EC70" i="1"/>
  <c r="EC71" i="1"/>
  <c r="EC72" i="1"/>
  <c r="EC73" i="1"/>
  <c r="EC74" i="1"/>
  <c r="EC75" i="1"/>
  <c r="EC76" i="1"/>
  <c r="EC77" i="1"/>
  <c r="EC78" i="1"/>
  <c r="EC79" i="1"/>
  <c r="EC80" i="1"/>
  <c r="EC81" i="1"/>
  <c r="EC82" i="1"/>
  <c r="EC83" i="1"/>
  <c r="EC84" i="1"/>
  <c r="EC85" i="1"/>
  <c r="EC86" i="1"/>
  <c r="EC87" i="1"/>
  <c r="EC88" i="1"/>
  <c r="EC89" i="1"/>
  <c r="BO61" i="1"/>
  <c r="DH61" i="1"/>
  <c r="DI61" i="1"/>
  <c r="DJ61" i="1"/>
  <c r="EA70" i="1"/>
  <c r="A71" i="1"/>
  <c r="EA71" i="1"/>
  <c r="A72" i="1"/>
  <c r="EA72" i="1"/>
  <c r="A73" i="1"/>
  <c r="EA73" i="1"/>
  <c r="A74" i="1"/>
  <c r="EA74" i="1"/>
  <c r="A75" i="1"/>
  <c r="EA75" i="1"/>
  <c r="A76" i="1"/>
  <c r="EA76" i="1"/>
  <c r="A77" i="1"/>
  <c r="CT77" i="1"/>
  <c r="DO77" i="1"/>
  <c r="EA77" i="1"/>
  <c r="A78" i="1"/>
  <c r="AS78" i="1"/>
  <c r="DK78" i="1"/>
  <c r="CO78" i="1"/>
  <c r="DM78" i="1"/>
  <c r="EA78" i="1"/>
  <c r="A79" i="1"/>
  <c r="EA79" i="1"/>
  <c r="A80" i="1"/>
  <c r="AS81" i="1"/>
  <c r="DK81" i="1"/>
  <c r="BS81" i="1"/>
  <c r="CO81" i="1"/>
  <c r="DM81" i="1"/>
  <c r="CT81" i="1"/>
  <c r="DH81" i="1"/>
  <c r="DI81" i="1"/>
  <c r="DJ81" i="1"/>
  <c r="DO81" i="1"/>
  <c r="AS82" i="1"/>
  <c r="DK82" i="1"/>
  <c r="BS82" i="1"/>
  <c r="CO82" i="1"/>
  <c r="DM82" i="1"/>
  <c r="CT82" i="1"/>
  <c r="DH82" i="1"/>
  <c r="DI82" i="1"/>
  <c r="DJ82" i="1"/>
  <c r="DO82" i="1"/>
  <c r="CT83" i="1"/>
  <c r="DI83" i="1"/>
  <c r="DJ83" i="1"/>
  <c r="DO83" i="1"/>
  <c r="BS84" i="1"/>
  <c r="CO84" i="1"/>
  <c r="DM84" i="1"/>
  <c r="DH84" i="1"/>
  <c r="DI84" i="1"/>
  <c r="DJ84" i="1"/>
  <c r="AS85" i="1"/>
  <c r="BS85" i="1"/>
  <c r="DH85" i="1"/>
  <c r="DJ85" i="1"/>
  <c r="CO85" i="1"/>
  <c r="CT85" i="1"/>
  <c r="DI85" i="1"/>
  <c r="DK85" i="1"/>
  <c r="DM85" i="1"/>
  <c r="DO85" i="1"/>
  <c r="AS86" i="1"/>
  <c r="BS86" i="1"/>
  <c r="DH86" i="1"/>
  <c r="DJ86" i="1"/>
  <c r="CO86" i="1"/>
  <c r="CT86" i="1"/>
  <c r="DK86" i="1"/>
  <c r="DM86" i="1"/>
  <c r="DO86" i="1"/>
  <c r="BS87" i="1"/>
  <c r="CO87" i="1"/>
  <c r="DM87" i="1"/>
  <c r="DH87" i="1"/>
  <c r="DI87" i="1"/>
  <c r="DJ87" i="1"/>
  <c r="BS88" i="1"/>
  <c r="CO88" i="1"/>
  <c r="DM88" i="1"/>
  <c r="DH88" i="1"/>
  <c r="DI88" i="1"/>
  <c r="DJ88" i="1"/>
  <c r="AS89" i="1"/>
  <c r="BS89" i="1"/>
  <c r="DH89" i="1"/>
  <c r="DJ89" i="1"/>
  <c r="CO89" i="1"/>
  <c r="CT89" i="1"/>
  <c r="DI89" i="1"/>
  <c r="DK89" i="1"/>
  <c r="DM89" i="1"/>
  <c r="DO89" i="1"/>
  <c r="AS90" i="1"/>
  <c r="BS90" i="1"/>
  <c r="DH90" i="1"/>
  <c r="DJ90" i="1"/>
  <c r="CO90" i="1"/>
  <c r="CT90" i="1"/>
  <c r="DK90" i="1"/>
  <c r="DM90" i="1"/>
  <c r="DO90" i="1"/>
  <c r="EC90" i="1"/>
  <c r="BQ91" i="1"/>
  <c r="BS91" i="1"/>
  <c r="DH91" i="1"/>
  <c r="DI91" i="1"/>
  <c r="DJ91" i="1"/>
  <c r="EC91" i="1"/>
  <c r="EC92" i="1"/>
  <c r="EC93" i="1"/>
  <c r="EC94" i="1"/>
  <c r="EC95" i="1"/>
  <c r="EC96" i="1"/>
  <c r="EC97" i="1"/>
  <c r="EC98" i="1"/>
  <c r="EC99" i="1"/>
  <c r="EC100" i="1"/>
  <c r="EC101" i="1"/>
  <c r="EC102" i="1"/>
  <c r="EC103" i="1"/>
  <c r="EC104" i="1"/>
  <c r="EC105" i="1"/>
  <c r="EC106" i="1"/>
  <c r="EC107" i="1"/>
  <c r="EC108" i="1"/>
  <c r="EC109" i="1"/>
  <c r="EC110" i="1"/>
  <c r="EC111" i="1"/>
  <c r="EC112" i="1"/>
  <c r="EC113" i="1"/>
  <c r="EC114" i="1"/>
  <c r="EC115" i="1"/>
  <c r="EC116" i="1"/>
  <c r="EC117" i="1"/>
  <c r="EC118" i="1"/>
  <c r="EC119" i="1"/>
  <c r="EC120" i="1"/>
  <c r="EC121" i="1"/>
  <c r="EC122" i="1"/>
  <c r="EC123" i="1"/>
  <c r="EC124" i="1"/>
  <c r="EC125" i="1"/>
  <c r="EC126" i="1"/>
  <c r="EC127" i="1"/>
  <c r="EC128" i="1"/>
  <c r="EC129" i="1"/>
  <c r="EC130" i="1"/>
  <c r="EC131" i="1"/>
  <c r="EC132" i="1"/>
  <c r="EC133" i="1"/>
  <c r="EC134" i="1"/>
  <c r="EC135" i="1"/>
  <c r="EC136" i="1"/>
  <c r="EC137" i="1"/>
  <c r="EC138" i="1"/>
  <c r="EC139" i="1"/>
  <c r="EC140" i="1"/>
  <c r="EC141" i="1"/>
  <c r="EC142" i="1"/>
  <c r="EC143" i="1"/>
  <c r="EC144" i="1"/>
  <c r="EC145" i="1"/>
  <c r="EC146" i="1"/>
  <c r="EC147" i="1"/>
  <c r="EC148" i="1"/>
  <c r="EC149" i="1"/>
  <c r="EC150" i="1"/>
  <c r="EC151" i="1"/>
  <c r="EC152" i="1"/>
  <c r="EC153" i="1"/>
  <c r="EC154" i="1"/>
  <c r="EC155" i="1"/>
  <c r="EC156" i="1"/>
  <c r="EC157" i="1"/>
  <c r="EC158" i="1"/>
  <c r="EC159" i="1"/>
  <c r="EC160" i="1"/>
  <c r="EC161" i="1"/>
  <c r="EC162" i="1"/>
  <c r="EC163" i="1"/>
  <c r="EC164" i="1"/>
  <c r="EC165" i="1"/>
  <c r="EC166" i="1"/>
  <c r="EC167" i="1"/>
  <c r="EC168" i="1"/>
  <c r="EC169" i="1"/>
  <c r="EC170" i="1"/>
  <c r="EC171" i="1"/>
  <c r="EC172" i="1"/>
  <c r="EC173" i="1"/>
  <c r="EC174" i="1"/>
  <c r="EC175" i="1"/>
  <c r="EC176" i="1"/>
  <c r="EC177" i="1"/>
  <c r="EC178" i="1"/>
  <c r="EC179" i="1"/>
  <c r="EC180" i="1"/>
  <c r="EC181" i="1"/>
  <c r="EC182" i="1"/>
  <c r="EC183" i="1"/>
  <c r="EC184" i="1"/>
  <c r="EC185" i="1"/>
  <c r="DI92" i="1"/>
  <c r="DJ92" i="1"/>
  <c r="AS93" i="1"/>
  <c r="CO93" i="1"/>
  <c r="CT93" i="1"/>
  <c r="DI93" i="1"/>
  <c r="DJ93" i="1"/>
  <c r="DK93" i="1"/>
  <c r="DM93" i="1"/>
  <c r="DO93" i="1"/>
  <c r="AS94" i="1"/>
  <c r="DK94" i="1"/>
  <c r="BS94" i="1"/>
  <c r="CO94" i="1"/>
  <c r="DM94" i="1"/>
  <c r="CT94" i="1"/>
  <c r="DH94" i="1"/>
  <c r="DI94" i="1"/>
  <c r="DJ94" i="1"/>
  <c r="DO94" i="1"/>
  <c r="AS95" i="1"/>
  <c r="BS95" i="1"/>
  <c r="DH95" i="1"/>
  <c r="DJ95" i="1"/>
  <c r="CO95" i="1"/>
  <c r="CT95" i="1"/>
  <c r="DI95" i="1"/>
  <c r="DK95" i="1"/>
  <c r="DM95" i="1"/>
  <c r="DO95" i="1"/>
  <c r="DI96" i="1"/>
  <c r="DJ96" i="1"/>
  <c r="DI97" i="1"/>
  <c r="DJ97" i="1"/>
  <c r="DI98" i="1"/>
  <c r="DJ98" i="1"/>
  <c r="DI99" i="1"/>
  <c r="DJ99" i="1"/>
  <c r="DI100" i="1"/>
  <c r="DJ100" i="1"/>
  <c r="DI101" i="1"/>
  <c r="DJ101" i="1"/>
  <c r="DI102" i="1"/>
  <c r="DJ102" i="1"/>
  <c r="AS103" i="1"/>
  <c r="BS103" i="1"/>
  <c r="CO103" i="1"/>
  <c r="DH103" i="1"/>
  <c r="DK103" i="1"/>
  <c r="DM103" i="1"/>
  <c r="BS104" i="1"/>
  <c r="DH104" i="1"/>
  <c r="DJ104" i="1"/>
  <c r="CO104" i="1"/>
  <c r="CT104" i="1"/>
  <c r="DO104" i="1"/>
  <c r="DI104" i="1"/>
  <c r="DM104" i="1"/>
  <c r="AS105" i="1"/>
  <c r="BS105" i="1"/>
  <c r="DH105" i="1"/>
  <c r="DJ105" i="1"/>
  <c r="CO105" i="1"/>
  <c r="CT105" i="1"/>
  <c r="DI105" i="1"/>
  <c r="DK105" i="1"/>
  <c r="DM105" i="1"/>
  <c r="DO105" i="1"/>
  <c r="AS106" i="1"/>
  <c r="DK106" i="1"/>
  <c r="BS106" i="1"/>
  <c r="CO106" i="1"/>
  <c r="DM106" i="1"/>
  <c r="CT106" i="1"/>
  <c r="DH106" i="1"/>
  <c r="DI106" i="1"/>
  <c r="DJ106" i="1"/>
  <c r="DO106" i="1"/>
  <c r="AS107" i="1"/>
  <c r="BS107" i="1"/>
  <c r="DH107" i="1"/>
  <c r="DJ107" i="1"/>
  <c r="CO107" i="1"/>
  <c r="CT107" i="1"/>
  <c r="DI107" i="1"/>
  <c r="DK107" i="1"/>
  <c r="DM107" i="1"/>
  <c r="DO107" i="1"/>
  <c r="AS108" i="1"/>
  <c r="BS108" i="1"/>
  <c r="CO108" i="1"/>
  <c r="DH108" i="1"/>
  <c r="DI108" i="1"/>
  <c r="DJ108" i="1"/>
  <c r="DK108" i="1"/>
  <c r="DM108" i="1"/>
  <c r="AS109" i="1"/>
  <c r="CO109" i="1"/>
  <c r="DM109" i="1"/>
  <c r="DI109" i="1"/>
  <c r="DJ109" i="1"/>
  <c r="DK109" i="1"/>
  <c r="CO110" i="1"/>
  <c r="DI110" i="1"/>
  <c r="DJ110" i="1"/>
  <c r="DM110" i="1"/>
  <c r="AS111" i="1"/>
  <c r="BS111" i="1"/>
  <c r="DH111" i="1"/>
  <c r="CO111" i="1"/>
  <c r="CT111" i="1"/>
  <c r="DK111" i="1"/>
  <c r="DM111" i="1"/>
  <c r="DO111" i="1"/>
  <c r="CO112" i="1"/>
  <c r="DM112" i="1"/>
  <c r="DI112" i="1"/>
  <c r="DJ112" i="1"/>
  <c r="AS113" i="1"/>
  <c r="BS113" i="1"/>
  <c r="CO113" i="1"/>
  <c r="DH113" i="1"/>
  <c r="DI113" i="1"/>
  <c r="DK113" i="1"/>
  <c r="DM113" i="1"/>
  <c r="CO114" i="1"/>
  <c r="DI114" i="1"/>
  <c r="DJ114" i="1"/>
  <c r="DM114" i="1"/>
  <c r="BS115" i="1"/>
  <c r="CO115" i="1"/>
  <c r="DM115" i="1"/>
  <c r="CG120" i="1"/>
  <c r="DN120" i="1"/>
  <c r="CG121" i="1"/>
  <c r="DN121" i="1"/>
  <c r="CG122" i="1"/>
  <c r="DN122" i="1"/>
  <c r="CG123" i="1"/>
  <c r="DN123" i="1"/>
  <c r="CG124" i="1"/>
  <c r="DN124" i="1"/>
  <c r="CG125" i="1"/>
  <c r="DN125" i="1"/>
  <c r="CG126" i="1"/>
  <c r="DN126" i="1"/>
  <c r="CG127" i="1"/>
  <c r="DN127" i="1"/>
  <c r="CG128" i="1"/>
  <c r="DN128" i="1"/>
  <c r="CG129" i="1"/>
  <c r="DN129" i="1"/>
  <c r="CK120" i="1"/>
  <c r="DM120" i="1"/>
  <c r="CK121" i="1"/>
  <c r="DM121" i="1"/>
  <c r="CK122" i="1"/>
  <c r="DM122" i="1"/>
  <c r="CK123" i="1"/>
  <c r="DM123" i="1"/>
  <c r="CK124" i="1"/>
  <c r="DM124" i="1"/>
  <c r="CK125" i="1"/>
  <c r="DM125" i="1"/>
  <c r="CK126" i="1"/>
  <c r="DM126" i="1"/>
  <c r="CK127" i="1"/>
  <c r="DM127" i="1"/>
  <c r="CK128" i="1"/>
  <c r="DM128" i="1"/>
  <c r="CK129" i="1"/>
  <c r="DM129" i="1"/>
  <c r="DN115" i="1"/>
  <c r="DH115" i="1"/>
  <c r="DI115" i="1"/>
  <c r="DJ115" i="1"/>
  <c r="DI116" i="1"/>
  <c r="DJ116" i="1"/>
  <c r="DI117" i="1"/>
  <c r="DJ117" i="1"/>
  <c r="DI118" i="1"/>
  <c r="DJ118" i="1"/>
  <c r="DI119" i="1"/>
  <c r="DJ119" i="1"/>
  <c r="AA120" i="1"/>
  <c r="AC120" i="1"/>
  <c r="AE120" i="1"/>
  <c r="AS120" i="1"/>
  <c r="BK120" i="1"/>
  <c r="DH120" i="1"/>
  <c r="DJ120" i="1"/>
  <c r="BZ120" i="1"/>
  <c r="DN101" i="1"/>
  <c r="CV120" i="1"/>
  <c r="DI120" i="1"/>
  <c r="DK120" i="1"/>
  <c r="DL120" i="1"/>
  <c r="DO120" i="1"/>
  <c r="DS120" i="1"/>
  <c r="AA121" i="1"/>
  <c r="DK121" i="1"/>
  <c r="AC121" i="1"/>
  <c r="AE121" i="1"/>
  <c r="BK121" i="1"/>
  <c r="BS121" i="1"/>
  <c r="BZ121" i="1"/>
  <c r="CO121" i="1"/>
  <c r="CV121" i="1"/>
  <c r="DH121" i="1"/>
  <c r="DI121" i="1"/>
  <c r="DL121" i="1"/>
  <c r="DL122" i="1"/>
  <c r="DL123" i="1"/>
  <c r="DL124" i="1"/>
  <c r="DL125" i="1"/>
  <c r="DL126" i="1"/>
  <c r="DL127" i="1"/>
  <c r="DL128" i="1"/>
  <c r="DL129" i="1"/>
  <c r="AA122" i="1"/>
  <c r="DK122" i="1"/>
  <c r="AA123" i="1"/>
  <c r="DK123" i="1"/>
  <c r="AA124" i="1"/>
  <c r="DK124" i="1"/>
  <c r="AA125" i="1"/>
  <c r="DK125" i="1"/>
  <c r="AA126" i="1"/>
  <c r="DK126" i="1"/>
  <c r="AA127" i="1"/>
  <c r="DK127" i="1"/>
  <c r="AA128" i="1"/>
  <c r="DK128" i="1"/>
  <c r="AA129" i="1"/>
  <c r="DK129" i="1"/>
  <c r="DL98" i="1"/>
  <c r="DS121" i="1"/>
  <c r="DO121" i="1"/>
  <c r="DT121" i="1"/>
  <c r="AC122" i="1"/>
  <c r="AE122" i="1"/>
  <c r="BK122" i="1"/>
  <c r="DH122" i="1"/>
  <c r="DJ122" i="1"/>
  <c r="BS122" i="1"/>
  <c r="BZ122" i="1"/>
  <c r="CO122" i="1"/>
  <c r="CV122" i="1"/>
  <c r="DI122" i="1"/>
  <c r="DO122" i="1"/>
  <c r="DS122" i="1"/>
  <c r="DT122" i="1"/>
  <c r="H123" i="1"/>
  <c r="DZ123" i="1"/>
  <c r="AC123" i="1"/>
  <c r="AE123" i="1"/>
  <c r="BK123" i="1"/>
  <c r="BZ123" i="1"/>
  <c r="CO123" i="1"/>
  <c r="CV123" i="1"/>
  <c r="DH123" i="1"/>
  <c r="DI123" i="1"/>
  <c r="DO123" i="1"/>
  <c r="H124" i="1"/>
  <c r="AC124" i="1"/>
  <c r="AE124" i="1"/>
  <c r="BK124" i="1"/>
  <c r="BZ124" i="1"/>
  <c r="CV124" i="1"/>
  <c r="DH124" i="1"/>
  <c r="DI124" i="1"/>
  <c r="DS124" i="1"/>
  <c r="DO124" i="1"/>
  <c r="DT124" i="1"/>
  <c r="DZ124" i="1"/>
  <c r="H125" i="1"/>
  <c r="AC125" i="1"/>
  <c r="AE125" i="1"/>
  <c r="BK125" i="1"/>
  <c r="BZ125" i="1"/>
  <c r="CV125" i="1"/>
  <c r="DH125" i="1"/>
  <c r="DI125" i="1"/>
  <c r="DS125" i="1"/>
  <c r="DO125" i="1"/>
  <c r="DT125" i="1"/>
  <c r="DZ125" i="1"/>
  <c r="H126" i="1"/>
  <c r="AC126" i="1"/>
  <c r="AE126" i="1"/>
  <c r="BK126" i="1"/>
  <c r="BZ126" i="1"/>
  <c r="CV126" i="1"/>
  <c r="DH126" i="1"/>
  <c r="DI126" i="1"/>
  <c r="DS126" i="1"/>
  <c r="DO126" i="1"/>
  <c r="DT126" i="1"/>
  <c r="DZ126" i="1"/>
  <c r="H127" i="1"/>
  <c r="AC127" i="1"/>
  <c r="AE127" i="1"/>
  <c r="AS127" i="1"/>
  <c r="BK127" i="1"/>
  <c r="BZ127" i="1"/>
  <c r="CT127" i="1"/>
  <c r="CV127" i="1"/>
  <c r="DH127" i="1"/>
  <c r="DI127" i="1"/>
  <c r="DS127" i="1"/>
  <c r="DO127" i="1"/>
  <c r="DT127" i="1"/>
  <c r="DZ127" i="1"/>
  <c r="H128" i="1"/>
  <c r="AC128" i="1"/>
  <c r="AE128" i="1"/>
  <c r="BK128" i="1"/>
  <c r="BZ128" i="1"/>
  <c r="CV128" i="1"/>
  <c r="DH128" i="1"/>
  <c r="DI128" i="1"/>
  <c r="DJ128" i="1"/>
  <c r="DS128" i="1"/>
  <c r="DO128" i="1"/>
  <c r="DT128" i="1"/>
  <c r="DZ128" i="1"/>
  <c r="H129" i="1"/>
  <c r="AC129" i="1"/>
  <c r="AE129" i="1"/>
  <c r="BK129" i="1"/>
  <c r="BZ129" i="1"/>
  <c r="CV129" i="1"/>
  <c r="DH129" i="1"/>
  <c r="DI129" i="1"/>
  <c r="DJ129" i="1"/>
  <c r="DS129" i="1"/>
  <c r="DO129" i="1"/>
  <c r="DT129" i="1"/>
  <c r="DZ129" i="1"/>
  <c r="H130" i="1"/>
  <c r="AA130" i="1"/>
  <c r="DK130" i="1"/>
  <c r="AC130" i="1"/>
  <c r="AE130" i="1"/>
  <c r="BK130" i="1"/>
  <c r="BZ130" i="1"/>
  <c r="CG130" i="1"/>
  <c r="CK130" i="1"/>
  <c r="DM130" i="1"/>
  <c r="CV130" i="1"/>
  <c r="DH130" i="1"/>
  <c r="DI130" i="1"/>
  <c r="DJ130" i="1"/>
  <c r="DL130" i="1"/>
  <c r="DN130" i="1"/>
  <c r="DS130" i="1"/>
  <c r="DO130" i="1"/>
  <c r="DT130" i="1"/>
  <c r="DZ130" i="1"/>
  <c r="H131" i="1"/>
  <c r="AA131" i="1"/>
  <c r="DK131" i="1"/>
  <c r="AC131" i="1"/>
  <c r="AE131" i="1"/>
  <c r="BK131" i="1"/>
  <c r="BZ131" i="1"/>
  <c r="CG131" i="1"/>
  <c r="CK131" i="1"/>
  <c r="DM131" i="1"/>
  <c r="CV131" i="1"/>
  <c r="DH131" i="1"/>
  <c r="DI131" i="1"/>
  <c r="DL131" i="1"/>
  <c r="DN131" i="1"/>
  <c r="DS131" i="1"/>
  <c r="DO131" i="1"/>
  <c r="DT131" i="1"/>
  <c r="DZ131" i="1"/>
  <c r="AA132" i="1"/>
  <c r="AC132" i="1"/>
  <c r="AE132" i="1"/>
  <c r="BK132" i="1"/>
  <c r="DH132" i="1"/>
  <c r="DJ132" i="1"/>
  <c r="BZ132" i="1"/>
  <c r="CG132" i="1"/>
  <c r="DN132" i="1"/>
  <c r="DT132" i="1"/>
  <c r="CK132" i="1"/>
  <c r="CV132" i="1"/>
  <c r="DO132" i="1"/>
  <c r="DK132" i="1"/>
  <c r="DL132" i="1"/>
  <c r="DM132" i="1"/>
  <c r="DS132" i="1"/>
  <c r="AA133" i="1"/>
  <c r="AC133" i="1"/>
  <c r="AE133" i="1"/>
  <c r="BK133" i="1"/>
  <c r="BS133" i="1"/>
  <c r="BZ133" i="1"/>
  <c r="CG133" i="1"/>
  <c r="DN133" i="1"/>
  <c r="DT133" i="1"/>
  <c r="CK133" i="1"/>
  <c r="CV133" i="1"/>
  <c r="DO133" i="1"/>
  <c r="DH133" i="1"/>
  <c r="DI133" i="1"/>
  <c r="DJ133" i="1"/>
  <c r="DK133" i="1"/>
  <c r="DL133" i="1"/>
  <c r="DM133" i="1"/>
  <c r="AA134" i="1"/>
  <c r="DK134" i="1"/>
  <c r="AC134" i="1"/>
  <c r="AE134" i="1"/>
  <c r="BK134" i="1"/>
  <c r="BZ134" i="1"/>
  <c r="CG134" i="1"/>
  <c r="CK134" i="1"/>
  <c r="DM134" i="1"/>
  <c r="CV134" i="1"/>
  <c r="DH134" i="1"/>
  <c r="DI134" i="1"/>
  <c r="DJ134" i="1"/>
  <c r="DL134" i="1"/>
  <c r="DN134" i="1"/>
  <c r="DS134" i="1"/>
  <c r="DO134" i="1"/>
  <c r="DT134" i="1"/>
  <c r="AA135" i="1"/>
  <c r="AC135" i="1"/>
  <c r="AE135" i="1"/>
  <c r="BK135" i="1"/>
  <c r="DH135" i="1"/>
  <c r="DJ135" i="1"/>
  <c r="BZ135" i="1"/>
  <c r="CG135" i="1"/>
  <c r="DN135" i="1"/>
  <c r="DT135" i="1"/>
  <c r="CK135" i="1"/>
  <c r="CV135" i="1"/>
  <c r="DI135" i="1"/>
  <c r="DK135" i="1"/>
  <c r="DL135" i="1"/>
  <c r="DM135" i="1"/>
  <c r="DO135" i="1"/>
  <c r="DS135" i="1"/>
  <c r="AA136" i="1"/>
  <c r="DK136" i="1"/>
  <c r="AC136" i="1"/>
  <c r="AE136" i="1"/>
  <c r="BK136" i="1"/>
  <c r="BZ136" i="1"/>
  <c r="CG136" i="1"/>
  <c r="CK136" i="1"/>
  <c r="DM136" i="1"/>
  <c r="CV136" i="1"/>
  <c r="DH136" i="1"/>
  <c r="DI136" i="1"/>
  <c r="DL136" i="1"/>
  <c r="DN136" i="1"/>
  <c r="DS136" i="1"/>
  <c r="DO136" i="1"/>
  <c r="DT136" i="1"/>
  <c r="AA137" i="1"/>
  <c r="AC137" i="1"/>
  <c r="AE137" i="1"/>
  <c r="BK137" i="1"/>
  <c r="DH137" i="1"/>
  <c r="DJ137" i="1"/>
  <c r="BZ137" i="1"/>
  <c r="CG137" i="1"/>
  <c r="DN137" i="1"/>
  <c r="DT137" i="1"/>
  <c r="CK137" i="1"/>
  <c r="CV137" i="1"/>
  <c r="DO137" i="1"/>
  <c r="DK137" i="1"/>
  <c r="DL137" i="1"/>
  <c r="DM137" i="1"/>
  <c r="AA138" i="1"/>
  <c r="DK138" i="1"/>
  <c r="AC138" i="1"/>
  <c r="AE138" i="1"/>
  <c r="BK138" i="1"/>
  <c r="BZ138" i="1"/>
  <c r="CG138" i="1"/>
  <c r="CK138" i="1"/>
  <c r="DM138" i="1"/>
  <c r="CV138" i="1"/>
  <c r="DH138" i="1"/>
  <c r="DI138" i="1"/>
  <c r="DJ138" i="1"/>
  <c r="DL138" i="1"/>
  <c r="DN138" i="1"/>
  <c r="DS138" i="1"/>
  <c r="DO138" i="1"/>
  <c r="DT138" i="1"/>
  <c r="AA139" i="1"/>
  <c r="AC139" i="1"/>
  <c r="AE139" i="1"/>
  <c r="BK139" i="1"/>
  <c r="DH139" i="1"/>
  <c r="DJ139" i="1"/>
  <c r="BZ139" i="1"/>
  <c r="CG139" i="1"/>
  <c r="DN139" i="1"/>
  <c r="DT139" i="1"/>
  <c r="CK139" i="1"/>
  <c r="CV139" i="1"/>
  <c r="DI139" i="1"/>
  <c r="DK139" i="1"/>
  <c r="DL139" i="1"/>
  <c r="DM139" i="1"/>
  <c r="DO139" i="1"/>
  <c r="DS139" i="1"/>
  <c r="AA140" i="1"/>
  <c r="DK140" i="1"/>
  <c r="AC140" i="1"/>
  <c r="AE140" i="1"/>
  <c r="BK140" i="1"/>
  <c r="BZ140" i="1"/>
  <c r="CG140" i="1"/>
  <c r="CK140" i="1"/>
  <c r="DM140" i="1"/>
  <c r="CV140" i="1"/>
  <c r="DH140" i="1"/>
  <c r="DI140" i="1"/>
  <c r="DL140" i="1"/>
  <c r="DN140" i="1"/>
  <c r="DS140" i="1"/>
  <c r="DO140" i="1"/>
  <c r="DT140" i="1"/>
  <c r="AA141" i="1"/>
  <c r="AC141" i="1"/>
  <c r="AE141" i="1"/>
  <c r="BK141" i="1"/>
  <c r="DH141" i="1"/>
  <c r="DJ141" i="1"/>
  <c r="BZ141" i="1"/>
  <c r="CG141" i="1"/>
  <c r="DN141" i="1"/>
  <c r="DT141" i="1"/>
  <c r="CK141" i="1"/>
  <c r="CV141" i="1"/>
  <c r="DO141" i="1"/>
  <c r="DK141" i="1"/>
  <c r="DL141" i="1"/>
  <c r="DM141" i="1"/>
  <c r="AA142" i="1"/>
  <c r="DK142" i="1"/>
  <c r="AC142" i="1"/>
  <c r="AE142" i="1"/>
  <c r="BK142" i="1"/>
  <c r="BZ142" i="1"/>
  <c r="CG142" i="1"/>
  <c r="CK142" i="1"/>
  <c r="DM142" i="1"/>
  <c r="CV142" i="1"/>
  <c r="DH142" i="1"/>
  <c r="DI142" i="1"/>
  <c r="DJ142" i="1"/>
  <c r="DL142" i="1"/>
  <c r="DN142" i="1"/>
  <c r="DS142" i="1"/>
  <c r="DO142" i="1"/>
  <c r="DT142" i="1"/>
  <c r="D143" i="1"/>
  <c r="AA143" i="1"/>
  <c r="DK143" i="1"/>
  <c r="AC143" i="1"/>
  <c r="AE143" i="1"/>
  <c r="BK143" i="1"/>
  <c r="BZ143" i="1"/>
  <c r="CG143" i="1"/>
  <c r="CK143" i="1"/>
  <c r="DM143" i="1"/>
  <c r="CV143" i="1"/>
  <c r="DH143" i="1"/>
  <c r="DI143" i="1"/>
  <c r="DJ143" i="1"/>
  <c r="DL143" i="1"/>
  <c r="DN143" i="1"/>
  <c r="DS143" i="1"/>
  <c r="DO143" i="1"/>
  <c r="DT143" i="1"/>
  <c r="DZ143" i="1"/>
  <c r="AA144" i="1"/>
  <c r="AC144" i="1"/>
  <c r="AE144" i="1"/>
  <c r="BK144" i="1"/>
  <c r="DH144" i="1"/>
  <c r="DJ144" i="1"/>
  <c r="BZ144" i="1"/>
  <c r="CG144" i="1"/>
  <c r="DN144" i="1"/>
  <c r="DT144" i="1"/>
  <c r="CK144" i="1"/>
  <c r="CV144" i="1"/>
  <c r="DO144" i="1"/>
  <c r="DK144" i="1"/>
  <c r="DL144" i="1"/>
  <c r="DM144" i="1"/>
  <c r="AA145" i="1"/>
  <c r="DK145" i="1"/>
  <c r="AC145" i="1"/>
  <c r="AE145" i="1"/>
  <c r="BK145" i="1"/>
  <c r="BZ145" i="1"/>
  <c r="CG145" i="1"/>
  <c r="CK145" i="1"/>
  <c r="DM145" i="1"/>
  <c r="CV145" i="1"/>
  <c r="DH145" i="1"/>
  <c r="DI145" i="1"/>
  <c r="DJ145" i="1"/>
  <c r="DL145" i="1"/>
  <c r="DN145" i="1"/>
  <c r="DS145" i="1"/>
  <c r="DO145" i="1"/>
  <c r="DT145" i="1"/>
  <c r="AA146" i="1"/>
  <c r="AC146" i="1"/>
  <c r="AE146" i="1"/>
  <c r="BK146" i="1"/>
  <c r="DH146" i="1"/>
  <c r="DJ146" i="1"/>
  <c r="BZ146" i="1"/>
  <c r="CG146" i="1"/>
  <c r="DN146" i="1"/>
  <c r="DT146" i="1"/>
  <c r="CK146" i="1"/>
  <c r="CV146" i="1"/>
  <c r="DO146" i="1"/>
  <c r="DK146" i="1"/>
  <c r="DL146" i="1"/>
  <c r="DM146" i="1"/>
  <c r="AA147" i="1"/>
  <c r="DK147" i="1"/>
  <c r="AC147" i="1"/>
  <c r="AE147" i="1"/>
  <c r="BK147" i="1"/>
  <c r="BZ147" i="1"/>
  <c r="CG147" i="1"/>
  <c r="CK147" i="1"/>
  <c r="DM147" i="1"/>
  <c r="CV147" i="1"/>
  <c r="DH147" i="1"/>
  <c r="DI147" i="1"/>
  <c r="DJ147" i="1"/>
  <c r="DL147" i="1"/>
  <c r="DN147" i="1"/>
  <c r="DS147" i="1"/>
  <c r="DO147" i="1"/>
  <c r="DT147" i="1"/>
  <c r="AA148" i="1"/>
  <c r="AC148" i="1"/>
  <c r="AE148" i="1"/>
  <c r="BK148" i="1"/>
  <c r="DH148" i="1"/>
  <c r="DJ148" i="1"/>
  <c r="BZ148" i="1"/>
  <c r="CG148" i="1"/>
  <c r="DN148" i="1"/>
  <c r="DT148" i="1"/>
  <c r="CK148" i="1"/>
  <c r="CV148" i="1"/>
  <c r="DO148" i="1"/>
  <c r="DK148" i="1"/>
  <c r="DL148" i="1"/>
  <c r="DM148" i="1"/>
  <c r="H149" i="1"/>
  <c r="J149" i="1"/>
  <c r="AA149" i="1"/>
  <c r="DK149" i="1"/>
  <c r="AC149" i="1"/>
  <c r="AE149" i="1"/>
  <c r="BK149" i="1"/>
  <c r="BZ149" i="1"/>
  <c r="CG149" i="1"/>
  <c r="CK149" i="1"/>
  <c r="DM149" i="1"/>
  <c r="CV149" i="1"/>
  <c r="DH149" i="1"/>
  <c r="DI149" i="1"/>
  <c r="DJ149" i="1"/>
  <c r="DL149" i="1"/>
  <c r="DN149" i="1"/>
  <c r="DS149" i="1"/>
  <c r="DO149" i="1"/>
  <c r="DT149" i="1"/>
  <c r="AA150" i="1"/>
  <c r="AC150" i="1"/>
  <c r="AE150" i="1"/>
  <c r="BK150" i="1"/>
  <c r="DH150" i="1"/>
  <c r="DJ150" i="1"/>
  <c r="BZ150" i="1"/>
  <c r="CG150" i="1"/>
  <c r="DN150" i="1"/>
  <c r="DT150" i="1"/>
  <c r="CK150" i="1"/>
  <c r="CV150" i="1"/>
  <c r="DO150" i="1"/>
  <c r="DK150" i="1"/>
  <c r="DL150" i="1"/>
  <c r="DM150" i="1"/>
  <c r="AA151" i="1"/>
  <c r="DK151" i="1"/>
  <c r="AC151" i="1"/>
  <c r="AE151" i="1"/>
  <c r="BK151" i="1"/>
  <c r="BZ151" i="1"/>
  <c r="CG151" i="1"/>
  <c r="CK151" i="1"/>
  <c r="DM151" i="1"/>
  <c r="CV151" i="1"/>
  <c r="DH151" i="1"/>
  <c r="DI151" i="1"/>
  <c r="DJ151" i="1"/>
  <c r="DL151" i="1"/>
  <c r="DN151" i="1"/>
  <c r="DS151" i="1"/>
  <c r="DO151" i="1"/>
  <c r="DT151" i="1"/>
  <c r="AA152" i="1"/>
  <c r="AC152" i="1"/>
  <c r="AE152" i="1"/>
  <c r="BK152" i="1"/>
  <c r="DH152" i="1"/>
  <c r="DJ152" i="1"/>
  <c r="BZ152" i="1"/>
  <c r="CG152" i="1"/>
  <c r="DN152" i="1"/>
  <c r="DT152" i="1"/>
  <c r="CK152" i="1"/>
  <c r="CV152" i="1"/>
  <c r="DO152" i="1"/>
  <c r="DK152" i="1"/>
  <c r="DL152" i="1"/>
  <c r="DM152" i="1"/>
  <c r="AA153" i="1"/>
  <c r="AC153" i="1"/>
  <c r="AE153" i="1"/>
  <c r="BK153" i="1"/>
  <c r="DH153" i="1"/>
  <c r="BZ153" i="1"/>
  <c r="CG153" i="1"/>
  <c r="CK153" i="1"/>
  <c r="CV153" i="1"/>
  <c r="DK153" i="1"/>
  <c r="DL153" i="1"/>
  <c r="DM153" i="1"/>
  <c r="DN153" i="1"/>
  <c r="DO153" i="1"/>
  <c r="DS153" i="1"/>
  <c r="DT153" i="1"/>
  <c r="AA154" i="1"/>
  <c r="AC154" i="1"/>
  <c r="AE154" i="1"/>
  <c r="BK154" i="1"/>
  <c r="BZ154" i="1"/>
  <c r="CG154" i="1"/>
  <c r="CK154" i="1"/>
  <c r="CV154" i="1"/>
  <c r="DH154" i="1"/>
  <c r="DI154" i="1"/>
  <c r="DJ154" i="1"/>
  <c r="DK154" i="1"/>
  <c r="DL154" i="1"/>
  <c r="DM154" i="1"/>
  <c r="DN154" i="1"/>
  <c r="DS154" i="1"/>
  <c r="DO154" i="1"/>
  <c r="DT154" i="1"/>
  <c r="AA155" i="1"/>
  <c r="AC155" i="1"/>
  <c r="AE155" i="1"/>
  <c r="BK155" i="1"/>
  <c r="DH155" i="1"/>
  <c r="BZ155" i="1"/>
  <c r="CG155" i="1"/>
  <c r="CK155" i="1"/>
  <c r="CV155" i="1"/>
  <c r="DK155" i="1"/>
  <c r="DL155" i="1"/>
  <c r="DM155" i="1"/>
  <c r="DN155" i="1"/>
  <c r="DO155" i="1"/>
  <c r="DS155" i="1"/>
  <c r="DT155" i="1"/>
  <c r="AA156" i="1"/>
  <c r="AC156" i="1"/>
  <c r="AE156" i="1"/>
  <c r="BK156" i="1"/>
  <c r="BZ156" i="1"/>
  <c r="CG156" i="1"/>
  <c r="CK156" i="1"/>
  <c r="CV156" i="1"/>
  <c r="DH156" i="1"/>
  <c r="DI156" i="1"/>
  <c r="DJ156" i="1"/>
  <c r="DK156" i="1"/>
  <c r="DL156" i="1"/>
  <c r="DM156" i="1"/>
  <c r="DN156" i="1"/>
  <c r="DS156" i="1"/>
  <c r="DO156" i="1"/>
  <c r="DT156" i="1"/>
  <c r="AA157" i="1"/>
  <c r="AC157" i="1"/>
  <c r="AE157" i="1"/>
  <c r="BK157" i="1"/>
  <c r="BZ157" i="1"/>
  <c r="CG157" i="1"/>
  <c r="CK157" i="1"/>
  <c r="CV157" i="1"/>
  <c r="DH157" i="1"/>
  <c r="DI157" i="1"/>
  <c r="DJ157" i="1"/>
  <c r="DK157" i="1"/>
  <c r="DL157" i="1"/>
  <c r="DM157" i="1"/>
  <c r="DN157" i="1"/>
  <c r="DO157" i="1"/>
  <c r="DS157" i="1"/>
  <c r="DT157" i="1"/>
  <c r="AA158" i="1"/>
  <c r="AC158" i="1"/>
  <c r="AE158" i="1"/>
  <c r="BK158" i="1"/>
  <c r="BZ158" i="1"/>
  <c r="CG158" i="1"/>
  <c r="CK158" i="1"/>
  <c r="CV158" i="1"/>
  <c r="DH158" i="1"/>
  <c r="DI158" i="1"/>
  <c r="DJ158" i="1"/>
  <c r="DK158" i="1"/>
  <c r="DL158" i="1"/>
  <c r="DM158" i="1"/>
  <c r="DN158" i="1"/>
  <c r="DS158" i="1"/>
  <c r="DO158" i="1"/>
  <c r="DT158" i="1"/>
  <c r="D159" i="1"/>
  <c r="AA159" i="1"/>
  <c r="AC159" i="1"/>
  <c r="AE159" i="1"/>
  <c r="BK159" i="1"/>
  <c r="BZ159" i="1"/>
  <c r="CG159" i="1"/>
  <c r="CK159" i="1"/>
  <c r="CV159" i="1"/>
  <c r="DH159" i="1"/>
  <c r="DI159" i="1"/>
  <c r="DJ159" i="1"/>
  <c r="DK159" i="1"/>
  <c r="DL159" i="1"/>
  <c r="DM159" i="1"/>
  <c r="DN159" i="1"/>
  <c r="DS159" i="1"/>
  <c r="DO159" i="1"/>
  <c r="DT159" i="1"/>
  <c r="DZ159" i="1"/>
  <c r="AA160" i="1"/>
  <c r="AC160" i="1"/>
  <c r="AE160" i="1"/>
  <c r="BK160" i="1"/>
  <c r="DH160" i="1"/>
  <c r="BZ160" i="1"/>
  <c r="CG160" i="1"/>
  <c r="DN160" i="1"/>
  <c r="CK160" i="1"/>
  <c r="CV160" i="1"/>
  <c r="DK160" i="1"/>
  <c r="DL160" i="1"/>
  <c r="DM160" i="1"/>
  <c r="DO160" i="1"/>
  <c r="DZ160" i="1"/>
  <c r="AA161" i="1"/>
  <c r="AC161" i="1"/>
  <c r="AE161" i="1"/>
  <c r="BK161" i="1"/>
  <c r="BZ161" i="1"/>
  <c r="CG161" i="1"/>
  <c r="CK161" i="1"/>
  <c r="DM161" i="1"/>
  <c r="CV161" i="1"/>
  <c r="DH161" i="1"/>
  <c r="DI161" i="1"/>
  <c r="DJ161" i="1"/>
  <c r="DK161" i="1"/>
  <c r="DL161" i="1"/>
  <c r="DN161" i="1"/>
  <c r="DS161" i="1"/>
  <c r="DO161" i="1"/>
  <c r="DT161" i="1"/>
  <c r="AA162" i="1"/>
  <c r="AC162" i="1"/>
  <c r="AE162" i="1"/>
  <c r="BK162" i="1"/>
  <c r="DH162" i="1"/>
  <c r="BZ162" i="1"/>
  <c r="CG162" i="1"/>
  <c r="DN162" i="1"/>
  <c r="CK162" i="1"/>
  <c r="CV162" i="1"/>
  <c r="DK162" i="1"/>
  <c r="DL162" i="1"/>
  <c r="DM162" i="1"/>
  <c r="DO162" i="1"/>
  <c r="AA163" i="1"/>
  <c r="DK163" i="1"/>
  <c r="AC163" i="1"/>
  <c r="AE163" i="1"/>
  <c r="BK163" i="1"/>
  <c r="BZ163" i="1"/>
  <c r="CG163" i="1"/>
  <c r="CK163" i="1"/>
  <c r="DM163" i="1"/>
  <c r="CV163" i="1"/>
  <c r="DH163" i="1"/>
  <c r="DI163" i="1"/>
  <c r="DJ163" i="1"/>
  <c r="DL163" i="1"/>
  <c r="DN163" i="1"/>
  <c r="DS163" i="1"/>
  <c r="DO163" i="1"/>
  <c r="DT163" i="1"/>
  <c r="AA164" i="1"/>
  <c r="AC164" i="1"/>
  <c r="AE164" i="1"/>
  <c r="BK164" i="1"/>
  <c r="DH164" i="1"/>
  <c r="BZ164" i="1"/>
  <c r="CG164" i="1"/>
  <c r="DN164" i="1"/>
  <c r="CK164" i="1"/>
  <c r="CV164" i="1"/>
  <c r="DK164" i="1"/>
  <c r="DL164" i="1"/>
  <c r="DM164" i="1"/>
  <c r="DO164" i="1"/>
  <c r="AA165" i="1"/>
  <c r="DK165" i="1"/>
  <c r="AC165" i="1"/>
  <c r="AE165" i="1"/>
  <c r="BK165" i="1"/>
  <c r="BZ165" i="1"/>
  <c r="CG165" i="1"/>
  <c r="CK165" i="1"/>
  <c r="DM165" i="1"/>
  <c r="CV165" i="1"/>
  <c r="DH165" i="1"/>
  <c r="DI165" i="1"/>
  <c r="DJ165" i="1"/>
  <c r="DL165" i="1"/>
  <c r="DN165" i="1"/>
  <c r="DS165" i="1"/>
  <c r="DO165" i="1"/>
  <c r="DT165" i="1"/>
  <c r="AA166" i="1"/>
  <c r="AC166" i="1"/>
  <c r="AE166" i="1"/>
  <c r="BK166" i="1"/>
  <c r="DH166" i="1"/>
  <c r="BZ166" i="1"/>
  <c r="CG166" i="1"/>
  <c r="DN166" i="1"/>
  <c r="CK166" i="1"/>
  <c r="CV166" i="1"/>
  <c r="DK166" i="1"/>
  <c r="DL166" i="1"/>
  <c r="DM166" i="1"/>
  <c r="DO166" i="1"/>
  <c r="AA167" i="1"/>
  <c r="DK167" i="1"/>
  <c r="AC167" i="1"/>
  <c r="AE167" i="1"/>
  <c r="BK167" i="1"/>
  <c r="BZ167" i="1"/>
  <c r="CG167" i="1"/>
  <c r="CK167" i="1"/>
  <c r="DM167" i="1"/>
  <c r="CV167" i="1"/>
  <c r="DH167" i="1"/>
  <c r="DI167" i="1"/>
  <c r="DJ167" i="1"/>
  <c r="DL167" i="1"/>
  <c r="DN167" i="1"/>
  <c r="DS167" i="1"/>
  <c r="DO167" i="1"/>
  <c r="DT167" i="1"/>
  <c r="AA168" i="1"/>
  <c r="AC168" i="1"/>
  <c r="AE168" i="1"/>
  <c r="BK168" i="1"/>
  <c r="DH168" i="1"/>
  <c r="BZ168" i="1"/>
  <c r="CG168" i="1"/>
  <c r="DN168" i="1"/>
  <c r="CK168" i="1"/>
  <c r="CV168" i="1"/>
  <c r="DK168" i="1"/>
  <c r="DL168" i="1"/>
  <c r="DM168" i="1"/>
  <c r="DO168" i="1"/>
  <c r="AA169" i="1"/>
  <c r="DK169" i="1"/>
  <c r="AC169" i="1"/>
  <c r="AE169" i="1"/>
  <c r="BK169" i="1"/>
  <c r="BZ169" i="1"/>
  <c r="CG169" i="1"/>
  <c r="CK169" i="1"/>
  <c r="DM169" i="1"/>
  <c r="CV169" i="1"/>
  <c r="DH169" i="1"/>
  <c r="DI169" i="1"/>
  <c r="DJ169" i="1"/>
  <c r="DL169" i="1"/>
  <c r="DN169" i="1"/>
  <c r="DS169" i="1"/>
  <c r="DO169" i="1"/>
  <c r="DT169" i="1"/>
  <c r="AA170" i="1"/>
  <c r="AC170" i="1"/>
  <c r="AE170" i="1"/>
  <c r="BK170" i="1"/>
  <c r="DH170" i="1"/>
  <c r="BZ170" i="1"/>
  <c r="CG170" i="1"/>
  <c r="DN170" i="1"/>
  <c r="CK170" i="1"/>
  <c r="CV170" i="1"/>
  <c r="DK170" i="1"/>
  <c r="DL170" i="1"/>
  <c r="DM170" i="1"/>
  <c r="DO170" i="1"/>
  <c r="H171" i="1"/>
  <c r="AA171" i="1"/>
  <c r="AC171" i="1"/>
  <c r="AE171" i="1"/>
  <c r="BK171" i="1"/>
  <c r="DH171" i="1"/>
  <c r="BZ171" i="1"/>
  <c r="CG171" i="1"/>
  <c r="DN171" i="1"/>
  <c r="CK171" i="1"/>
  <c r="CV171" i="1"/>
  <c r="DK171" i="1"/>
  <c r="DL171" i="1"/>
  <c r="DM171" i="1"/>
  <c r="DO171" i="1"/>
  <c r="DZ171" i="1"/>
  <c r="H172" i="1"/>
  <c r="AA172" i="1"/>
  <c r="AC172" i="1"/>
  <c r="AE172" i="1"/>
  <c r="BK172" i="1"/>
  <c r="DH172" i="1"/>
  <c r="BZ172" i="1"/>
  <c r="CG172" i="1"/>
  <c r="DN172" i="1"/>
  <c r="CK172" i="1"/>
  <c r="CV172" i="1"/>
  <c r="DK172" i="1"/>
  <c r="DL172" i="1"/>
  <c r="DM172" i="1"/>
  <c r="DO172" i="1"/>
  <c r="DZ172" i="1"/>
  <c r="AA173" i="1"/>
  <c r="AC173" i="1"/>
  <c r="AE173" i="1"/>
  <c r="BK173" i="1"/>
  <c r="BZ173" i="1"/>
  <c r="CG173" i="1"/>
  <c r="CK173" i="1"/>
  <c r="CV173" i="1"/>
  <c r="DB173" i="1"/>
  <c r="DH173" i="1"/>
  <c r="DI173" i="1"/>
  <c r="DJ173" i="1"/>
  <c r="DK173" i="1"/>
  <c r="DL173" i="1"/>
  <c r="DM173" i="1"/>
  <c r="DN173" i="1"/>
  <c r="DO173" i="1"/>
  <c r="DS173" i="1"/>
  <c r="DT173" i="1"/>
  <c r="AA174" i="1"/>
  <c r="DK174" i="1"/>
  <c r="AC174" i="1"/>
  <c r="AE174" i="1"/>
  <c r="AG174" i="1"/>
  <c r="BK174" i="1"/>
  <c r="BZ174" i="1"/>
  <c r="CG174" i="1"/>
  <c r="CI174" i="1"/>
  <c r="CK174" i="1"/>
  <c r="DM174" i="1"/>
  <c r="CV174" i="1"/>
  <c r="CX174" i="1"/>
  <c r="DB174" i="1"/>
  <c r="DH174" i="1"/>
  <c r="DI174" i="1"/>
  <c r="DJ174" i="1"/>
  <c r="DL174" i="1"/>
  <c r="DN174" i="1"/>
  <c r="DS174" i="1"/>
  <c r="DO174" i="1"/>
  <c r="DT174" i="1"/>
  <c r="AA175" i="1"/>
  <c r="AC175" i="1"/>
  <c r="AE175" i="1"/>
  <c r="AG175" i="1"/>
  <c r="BK175" i="1"/>
  <c r="BZ175" i="1"/>
  <c r="CG175" i="1"/>
  <c r="CI175" i="1"/>
  <c r="CK175" i="1"/>
  <c r="CV175" i="1"/>
  <c r="DO175" i="1"/>
  <c r="CX175" i="1"/>
  <c r="DH175" i="1"/>
  <c r="DI175" i="1"/>
  <c r="DJ175" i="1"/>
  <c r="DK175" i="1"/>
  <c r="DL175" i="1"/>
  <c r="DM175" i="1"/>
  <c r="DN175" i="1"/>
  <c r="DS175" i="1"/>
  <c r="DT175" i="1"/>
  <c r="AA176" i="1"/>
  <c r="AC176" i="1"/>
  <c r="AE176" i="1"/>
  <c r="AG176" i="1"/>
  <c r="BK176" i="1"/>
  <c r="BZ176" i="1"/>
  <c r="CG176" i="1"/>
  <c r="CI176" i="1"/>
  <c r="CK176" i="1"/>
  <c r="CV176" i="1"/>
  <c r="DO176" i="1"/>
  <c r="CX176" i="1"/>
  <c r="DH176" i="1"/>
  <c r="DI176" i="1"/>
  <c r="DJ176" i="1"/>
  <c r="DK176" i="1"/>
  <c r="DL176" i="1"/>
  <c r="DM176" i="1"/>
  <c r="DN176" i="1"/>
  <c r="DS176" i="1"/>
  <c r="DT176" i="1"/>
  <c r="AA177" i="1"/>
  <c r="AC177" i="1"/>
  <c r="AE177" i="1"/>
  <c r="AG177" i="1"/>
  <c r="BK177" i="1"/>
  <c r="BZ177" i="1"/>
  <c r="CG177" i="1"/>
  <c r="CI177" i="1"/>
  <c r="CK177" i="1"/>
  <c r="CV177" i="1"/>
  <c r="DO177" i="1"/>
  <c r="CX177" i="1"/>
  <c r="DH177" i="1"/>
  <c r="DI177" i="1"/>
  <c r="DJ177" i="1"/>
  <c r="DK177" i="1"/>
  <c r="DL177" i="1"/>
  <c r="DM177" i="1"/>
  <c r="DN177" i="1"/>
  <c r="DS177" i="1"/>
  <c r="DT177" i="1"/>
  <c r="AA178" i="1"/>
  <c r="AC178" i="1"/>
  <c r="AE178" i="1"/>
  <c r="AG178" i="1"/>
  <c r="BK178" i="1"/>
  <c r="DH178" i="1"/>
  <c r="BZ178" i="1"/>
  <c r="CG178" i="1"/>
  <c r="DN178" i="1"/>
  <c r="CI178" i="1"/>
  <c r="CK178" i="1"/>
  <c r="CV178" i="1"/>
  <c r="CX178" i="1"/>
  <c r="DK178" i="1"/>
  <c r="DL178" i="1"/>
  <c r="DM178" i="1"/>
  <c r="DO178" i="1"/>
  <c r="AA179" i="1"/>
  <c r="AC179" i="1"/>
  <c r="AE179" i="1"/>
  <c r="AG179" i="1"/>
  <c r="BK179" i="1"/>
  <c r="DH179" i="1"/>
  <c r="BZ179" i="1"/>
  <c r="CG179" i="1"/>
  <c r="DN179" i="1"/>
  <c r="CI179" i="1"/>
  <c r="CK179" i="1"/>
  <c r="CV179" i="1"/>
  <c r="CX179" i="1"/>
  <c r="DK179" i="1"/>
  <c r="DL179" i="1"/>
  <c r="DM179" i="1"/>
  <c r="DO179" i="1"/>
  <c r="AA180" i="1"/>
  <c r="AC180" i="1"/>
  <c r="AE180" i="1"/>
  <c r="AG180" i="1"/>
  <c r="BK180" i="1"/>
  <c r="DH180" i="1"/>
  <c r="BZ180" i="1"/>
  <c r="CG180" i="1"/>
  <c r="DN180" i="1"/>
  <c r="CI180" i="1"/>
  <c r="CK180" i="1"/>
  <c r="CV180" i="1"/>
  <c r="CX180" i="1"/>
  <c r="DK180" i="1"/>
  <c r="DL180" i="1"/>
  <c r="DM180" i="1"/>
  <c r="DO180" i="1"/>
  <c r="AA181" i="1"/>
  <c r="AC181" i="1"/>
  <c r="AE181" i="1"/>
  <c r="AG181" i="1"/>
  <c r="BK181" i="1"/>
  <c r="DH181" i="1"/>
  <c r="BZ181" i="1"/>
  <c r="CG181" i="1"/>
  <c r="DN181" i="1"/>
  <c r="CI181" i="1"/>
  <c r="CK181" i="1"/>
  <c r="CV181" i="1"/>
  <c r="CX181" i="1"/>
  <c r="DK181" i="1"/>
  <c r="DL181" i="1"/>
  <c r="DM181" i="1"/>
  <c r="DO181" i="1"/>
  <c r="AA182" i="1"/>
  <c r="AC182" i="1"/>
  <c r="AE182" i="1"/>
  <c r="AG182" i="1"/>
  <c r="BK182" i="1"/>
  <c r="DH182" i="1"/>
  <c r="BZ182" i="1"/>
  <c r="CG182" i="1"/>
  <c r="DN182" i="1"/>
  <c r="CI182" i="1"/>
  <c r="CK182" i="1"/>
  <c r="CV182" i="1"/>
  <c r="CX182" i="1"/>
  <c r="DK182" i="1"/>
  <c r="DL182" i="1"/>
  <c r="DM182" i="1"/>
  <c r="DO182" i="1"/>
  <c r="AA183" i="1"/>
  <c r="DK183" i="1"/>
  <c r="AC183" i="1"/>
  <c r="AE183" i="1"/>
  <c r="AG183" i="1"/>
  <c r="BK183" i="1"/>
  <c r="BZ183" i="1"/>
  <c r="CG183" i="1"/>
  <c r="CI183" i="1"/>
  <c r="CK183" i="1"/>
  <c r="DM183" i="1"/>
  <c r="CV183" i="1"/>
  <c r="CX183" i="1"/>
  <c r="DB183" i="1"/>
  <c r="DH183" i="1"/>
  <c r="DI183" i="1"/>
  <c r="DJ183" i="1"/>
  <c r="DL183" i="1"/>
  <c r="DN183" i="1"/>
  <c r="DT183" i="1"/>
  <c r="DO183" i="1"/>
  <c r="DS183" i="1"/>
  <c r="AA184" i="1"/>
  <c r="DK184" i="1"/>
  <c r="AC184" i="1"/>
  <c r="AE184" i="1"/>
  <c r="AG184" i="1"/>
  <c r="BK184" i="1"/>
  <c r="BZ184" i="1"/>
  <c r="CG184" i="1"/>
  <c r="CI184" i="1"/>
  <c r="CK184" i="1"/>
  <c r="DM184" i="1"/>
  <c r="CV184" i="1"/>
  <c r="CX184" i="1"/>
  <c r="DB184" i="1"/>
  <c r="DH184" i="1"/>
  <c r="DI184" i="1"/>
  <c r="DJ184" i="1"/>
  <c r="DL184" i="1"/>
  <c r="DN184" i="1"/>
  <c r="DS184" i="1"/>
  <c r="DO184" i="1"/>
  <c r="DT184" i="1"/>
  <c r="AA185" i="1"/>
  <c r="AC185" i="1"/>
  <c r="AE185" i="1"/>
  <c r="AG185" i="1"/>
  <c r="BK185" i="1"/>
  <c r="BZ185" i="1"/>
  <c r="CG185" i="1"/>
  <c r="CI185" i="1"/>
  <c r="CK185" i="1"/>
  <c r="CV185" i="1"/>
  <c r="DO185" i="1"/>
  <c r="CX185" i="1"/>
  <c r="DH185" i="1"/>
  <c r="DI185" i="1"/>
  <c r="DJ185" i="1"/>
  <c r="DK185" i="1"/>
  <c r="DL185" i="1"/>
  <c r="DM185" i="1"/>
  <c r="DN185" i="1"/>
  <c r="DS185" i="1"/>
  <c r="DT185" i="1"/>
  <c r="AA186" i="1"/>
  <c r="AC186" i="1"/>
  <c r="AE186" i="1"/>
  <c r="AG186" i="1"/>
  <c r="BK186" i="1"/>
  <c r="BZ186" i="1"/>
  <c r="CG186" i="1"/>
  <c r="CI186" i="1"/>
  <c r="CK186" i="1"/>
  <c r="CV186" i="1"/>
  <c r="DO186" i="1"/>
  <c r="CX186" i="1"/>
  <c r="DH186" i="1"/>
  <c r="DI186" i="1"/>
  <c r="DK186" i="1"/>
  <c r="DL186" i="1"/>
  <c r="DM186" i="1"/>
  <c r="DN186" i="1"/>
  <c r="DT186" i="1"/>
  <c r="DS186" i="1"/>
  <c r="EC186" i="1"/>
  <c r="EC187" i="1"/>
  <c r="AA187" i="1"/>
  <c r="AC187" i="1"/>
  <c r="AE187" i="1"/>
  <c r="AG187" i="1"/>
  <c r="BK187" i="1"/>
  <c r="DH187" i="1"/>
  <c r="DJ187" i="1"/>
  <c r="BZ187" i="1"/>
  <c r="CG187" i="1"/>
  <c r="DN187" i="1"/>
  <c r="DS187" i="1"/>
  <c r="CI187" i="1"/>
  <c r="CK187" i="1"/>
  <c r="CV187" i="1"/>
  <c r="CX187" i="1"/>
  <c r="DI187" i="1"/>
  <c r="DK187" i="1"/>
  <c r="DL187" i="1"/>
  <c r="DM187" i="1"/>
  <c r="DO187" i="1"/>
  <c r="DT187" i="1"/>
  <c r="AA188" i="1"/>
  <c r="AC188" i="1"/>
  <c r="AE188" i="1"/>
  <c r="AG188" i="1"/>
  <c r="BK188" i="1"/>
  <c r="BZ188" i="1"/>
  <c r="CG188" i="1"/>
  <c r="CI188" i="1"/>
  <c r="CK188" i="1"/>
  <c r="CV188" i="1"/>
  <c r="DO188" i="1"/>
  <c r="CX188" i="1"/>
  <c r="DH188" i="1"/>
  <c r="DI188" i="1"/>
  <c r="DJ188" i="1"/>
  <c r="DK188" i="1"/>
  <c r="DL188" i="1"/>
  <c r="DM188" i="1"/>
  <c r="DN188" i="1"/>
  <c r="DT188" i="1"/>
  <c r="DS188" i="1"/>
  <c r="EC188" i="1"/>
  <c r="EC189" i="1"/>
  <c r="AA189" i="1"/>
  <c r="AC189" i="1"/>
  <c r="AE189" i="1"/>
  <c r="AG189" i="1"/>
  <c r="BK189" i="1"/>
  <c r="DH189" i="1"/>
  <c r="DJ189" i="1"/>
  <c r="BZ189" i="1"/>
  <c r="CG189" i="1"/>
  <c r="DN189" i="1"/>
  <c r="DS189" i="1"/>
  <c r="CI189" i="1"/>
  <c r="CK189" i="1"/>
  <c r="CV189" i="1"/>
  <c r="CX189" i="1"/>
  <c r="DI189" i="1"/>
  <c r="DK189" i="1"/>
  <c r="DL189" i="1"/>
  <c r="DM189" i="1"/>
  <c r="DO189" i="1"/>
  <c r="DT189" i="1"/>
  <c r="AA190" i="1"/>
  <c r="AC190" i="1"/>
  <c r="AE190" i="1"/>
  <c r="AG190" i="1"/>
  <c r="BK190" i="1"/>
  <c r="BZ190" i="1"/>
  <c r="CG190" i="1"/>
  <c r="CI190" i="1"/>
  <c r="CK190" i="1"/>
  <c r="CV190" i="1"/>
  <c r="DO190" i="1"/>
  <c r="CX190" i="1"/>
  <c r="DH190" i="1"/>
  <c r="DI190" i="1"/>
  <c r="DK190" i="1"/>
  <c r="DL190" i="1"/>
  <c r="DM190" i="1"/>
  <c r="DN190" i="1"/>
  <c r="DT190" i="1"/>
  <c r="DS190" i="1"/>
  <c r="EC190" i="1"/>
  <c r="EC191" i="1"/>
  <c r="AA191" i="1"/>
  <c r="AC191" i="1"/>
  <c r="AE191" i="1"/>
  <c r="AG191" i="1"/>
  <c r="BK191" i="1"/>
  <c r="DH191" i="1"/>
  <c r="DJ191" i="1"/>
  <c r="BZ191" i="1"/>
  <c r="CG191" i="1"/>
  <c r="DN191" i="1"/>
  <c r="DS191" i="1"/>
  <c r="CI191" i="1"/>
  <c r="CK191" i="1"/>
  <c r="CV191" i="1"/>
  <c r="CX191" i="1"/>
  <c r="DI191" i="1"/>
  <c r="DK191" i="1"/>
  <c r="DL191" i="1"/>
  <c r="DM191" i="1"/>
  <c r="DO191" i="1"/>
  <c r="DT191" i="1"/>
  <c r="AA192" i="1"/>
  <c r="AC192" i="1"/>
  <c r="AE192" i="1"/>
  <c r="AG192" i="1"/>
  <c r="BK192" i="1"/>
  <c r="DH192" i="1"/>
  <c r="BZ192" i="1"/>
  <c r="CG192" i="1"/>
  <c r="DN192" i="1"/>
  <c r="CI192" i="1"/>
  <c r="CK192" i="1"/>
  <c r="CV192" i="1"/>
  <c r="CX192" i="1"/>
  <c r="DK192" i="1"/>
  <c r="DL192" i="1"/>
  <c r="DM192" i="1"/>
  <c r="DO192" i="1"/>
  <c r="EC192" i="1"/>
  <c r="AA193" i="1"/>
  <c r="AC193" i="1"/>
  <c r="AE193" i="1"/>
  <c r="AG193" i="1"/>
  <c r="BK193" i="1"/>
  <c r="BZ193" i="1"/>
  <c r="CG193" i="1"/>
  <c r="CI193" i="1"/>
  <c r="CK193" i="1"/>
  <c r="CV193" i="1"/>
  <c r="DO193" i="1"/>
  <c r="CX193" i="1"/>
  <c r="DH193" i="1"/>
  <c r="DI193" i="1"/>
  <c r="DJ193" i="1"/>
  <c r="DK193" i="1"/>
  <c r="DL193" i="1"/>
  <c r="DM193" i="1"/>
  <c r="DN193" i="1"/>
  <c r="DT193" i="1"/>
  <c r="DS193" i="1"/>
  <c r="EC193" i="1"/>
  <c r="D194" i="1"/>
  <c r="DZ194" i="1"/>
  <c r="AA194" i="1"/>
  <c r="AC194" i="1"/>
  <c r="AE194" i="1"/>
  <c r="AG194" i="1"/>
  <c r="BK194" i="1"/>
  <c r="BZ194" i="1"/>
  <c r="CG194" i="1"/>
  <c r="CI194" i="1"/>
  <c r="CK194" i="1"/>
  <c r="CV194" i="1"/>
  <c r="DO194" i="1"/>
  <c r="CX194" i="1"/>
  <c r="DH194" i="1"/>
  <c r="DI194" i="1"/>
  <c r="DJ194" i="1"/>
  <c r="DK194" i="1"/>
  <c r="DL194" i="1"/>
  <c r="DM194" i="1"/>
  <c r="DN194" i="1"/>
  <c r="DT194" i="1"/>
  <c r="DS194" i="1"/>
  <c r="EC194" i="1"/>
  <c r="AA195" i="1"/>
  <c r="AC195" i="1"/>
  <c r="AE195" i="1"/>
  <c r="AG195" i="1"/>
  <c r="BK195" i="1"/>
  <c r="DH195" i="1"/>
  <c r="BZ195" i="1"/>
  <c r="CG195" i="1"/>
  <c r="DN195" i="1"/>
  <c r="CI195" i="1"/>
  <c r="CK195" i="1"/>
  <c r="CV195" i="1"/>
  <c r="CX195" i="1"/>
  <c r="DK195" i="1"/>
  <c r="DL195" i="1"/>
  <c r="DM195" i="1"/>
  <c r="DO195" i="1"/>
  <c r="EC195" i="1"/>
  <c r="AA196" i="1"/>
  <c r="AC196" i="1"/>
  <c r="AE196" i="1"/>
  <c r="AG196" i="1"/>
  <c r="BK196" i="1"/>
  <c r="BZ196" i="1"/>
  <c r="CG196" i="1"/>
  <c r="CI196" i="1"/>
  <c r="CK196" i="1"/>
  <c r="CV196" i="1"/>
  <c r="DO196" i="1"/>
  <c r="CX196" i="1"/>
  <c r="DH196" i="1"/>
  <c r="DI196" i="1"/>
  <c r="DJ196" i="1"/>
  <c r="DK196" i="1"/>
  <c r="DL196" i="1"/>
  <c r="DM196" i="1"/>
  <c r="DN196" i="1"/>
  <c r="DT196" i="1"/>
  <c r="DS196" i="1"/>
  <c r="EC196" i="1"/>
  <c r="EC197" i="1"/>
  <c r="EC198" i="1"/>
  <c r="EC199" i="1"/>
  <c r="EC200" i="1"/>
  <c r="EC201" i="1"/>
  <c r="EC202" i="1"/>
  <c r="EC203" i="1"/>
  <c r="EC204" i="1"/>
  <c r="EC205" i="1"/>
  <c r="EC206" i="1"/>
  <c r="EC207" i="1"/>
  <c r="EC208" i="1"/>
  <c r="EC209" i="1"/>
  <c r="EC210" i="1"/>
  <c r="EC211" i="1"/>
  <c r="EC212" i="1"/>
  <c r="EC213" i="1"/>
  <c r="EC214" i="1"/>
  <c r="EC215" i="1"/>
  <c r="EC216" i="1"/>
  <c r="EC217" i="1"/>
  <c r="EC218" i="1"/>
  <c r="EC219" i="1"/>
  <c r="EC220" i="1"/>
  <c r="EC221" i="1"/>
  <c r="EC222" i="1"/>
  <c r="EC223" i="1"/>
  <c r="EC224" i="1"/>
  <c r="EC225" i="1"/>
  <c r="EC226" i="1"/>
  <c r="EC227" i="1"/>
  <c r="EC228" i="1"/>
  <c r="EC229" i="1"/>
  <c r="EC230" i="1"/>
  <c r="EC231" i="1"/>
  <c r="EC232" i="1"/>
  <c r="EC233" i="1"/>
  <c r="EC234" i="1"/>
  <c r="EC235" i="1"/>
  <c r="EC236" i="1"/>
  <c r="EC237" i="1"/>
  <c r="EC238" i="1"/>
  <c r="EC239" i="1"/>
  <c r="EC240" i="1"/>
  <c r="EC241" i="1"/>
  <c r="EC242" i="1"/>
  <c r="EC243" i="1"/>
  <c r="EC244" i="1"/>
  <c r="EC245" i="1"/>
  <c r="EC246" i="1"/>
  <c r="EC247" i="1"/>
  <c r="EC248" i="1"/>
  <c r="EC249" i="1"/>
  <c r="EC250" i="1"/>
  <c r="EC251" i="1"/>
  <c r="EC252" i="1"/>
  <c r="EC253" i="1"/>
  <c r="EC254" i="1"/>
  <c r="EC255" i="1"/>
  <c r="EC256" i="1"/>
  <c r="EC257" i="1"/>
  <c r="EC258" i="1"/>
  <c r="EC259" i="1"/>
  <c r="EC260" i="1"/>
  <c r="EC261" i="1"/>
  <c r="EC262" i="1"/>
  <c r="EC263" i="1"/>
  <c r="EC264" i="1"/>
  <c r="EC265" i="1"/>
  <c r="EC266" i="1"/>
  <c r="EC267" i="1"/>
  <c r="EC268" i="1"/>
  <c r="EC269" i="1"/>
  <c r="EC270" i="1"/>
  <c r="EC271" i="1"/>
  <c r="EC272" i="1"/>
  <c r="EC273" i="1"/>
  <c r="EC274" i="1"/>
  <c r="EC275" i="1"/>
  <c r="EC276" i="1"/>
  <c r="EC277" i="1"/>
  <c r="EC278" i="1"/>
  <c r="EC279" i="1"/>
  <c r="EC280" i="1"/>
  <c r="EC281" i="1"/>
  <c r="EC282" i="1"/>
  <c r="EC283" i="1"/>
  <c r="EC284" i="1"/>
  <c r="EC285" i="1"/>
  <c r="EC286" i="1"/>
  <c r="EC287" i="1"/>
  <c r="AA197" i="1"/>
  <c r="AC197" i="1"/>
  <c r="AE197" i="1"/>
  <c r="AG197" i="1"/>
  <c r="BK197" i="1"/>
  <c r="DH197" i="1"/>
  <c r="BZ197" i="1"/>
  <c r="CG197" i="1"/>
  <c r="DN197" i="1"/>
  <c r="CI197" i="1"/>
  <c r="CK197" i="1"/>
  <c r="CV197" i="1"/>
  <c r="CX197" i="1"/>
  <c r="DK197" i="1"/>
  <c r="DL197" i="1"/>
  <c r="DM197" i="1"/>
  <c r="DO197" i="1"/>
  <c r="AA198" i="1"/>
  <c r="AC198" i="1"/>
  <c r="AE198" i="1"/>
  <c r="AG198" i="1"/>
  <c r="BK198" i="1"/>
  <c r="BZ198" i="1"/>
  <c r="CG198" i="1"/>
  <c r="CI198" i="1"/>
  <c r="CK198" i="1"/>
  <c r="CV198" i="1"/>
  <c r="DO198" i="1"/>
  <c r="CX198" i="1"/>
  <c r="DH198" i="1"/>
  <c r="DI198" i="1"/>
  <c r="DJ198" i="1"/>
  <c r="DK198" i="1"/>
  <c r="DL198" i="1"/>
  <c r="DM198" i="1"/>
  <c r="DN198" i="1"/>
  <c r="DT198" i="1"/>
  <c r="DS198" i="1"/>
  <c r="AA199" i="1"/>
  <c r="AC199" i="1"/>
  <c r="AE199" i="1"/>
  <c r="AG199" i="1"/>
  <c r="BK199" i="1"/>
  <c r="DH199" i="1"/>
  <c r="BZ199" i="1"/>
  <c r="CG199" i="1"/>
  <c r="DN199" i="1"/>
  <c r="CI199" i="1"/>
  <c r="CK199" i="1"/>
  <c r="CV199" i="1"/>
  <c r="CX199" i="1"/>
  <c r="DK199" i="1"/>
  <c r="DL199" i="1"/>
  <c r="DM199" i="1"/>
  <c r="DO199" i="1"/>
  <c r="AA200" i="1"/>
  <c r="AC200" i="1"/>
  <c r="AE200" i="1"/>
  <c r="AG200" i="1"/>
  <c r="BK200" i="1"/>
  <c r="BZ200" i="1"/>
  <c r="CG200" i="1"/>
  <c r="CI200" i="1"/>
  <c r="CK200" i="1"/>
  <c r="CV200" i="1"/>
  <c r="DO200" i="1"/>
  <c r="CX200" i="1"/>
  <c r="DH200" i="1"/>
  <c r="DI200" i="1"/>
  <c r="DJ200" i="1"/>
  <c r="DK200" i="1"/>
  <c r="DL200" i="1"/>
  <c r="DM200" i="1"/>
  <c r="DN200" i="1"/>
  <c r="DT200" i="1"/>
  <c r="DS200" i="1"/>
  <c r="AA201" i="1"/>
  <c r="AC201" i="1"/>
  <c r="AE201" i="1"/>
  <c r="AG201" i="1"/>
  <c r="BK201" i="1"/>
  <c r="DH201" i="1"/>
  <c r="BZ201" i="1"/>
  <c r="CG201" i="1"/>
  <c r="DN201" i="1"/>
  <c r="CI201" i="1"/>
  <c r="CK201" i="1"/>
  <c r="CV201" i="1"/>
  <c r="CX201" i="1"/>
  <c r="DK201" i="1"/>
  <c r="DL201" i="1"/>
  <c r="DM201" i="1"/>
  <c r="DO201" i="1"/>
  <c r="AA202" i="1"/>
  <c r="AC202" i="1"/>
  <c r="AE202" i="1"/>
  <c r="AG202" i="1"/>
  <c r="BK202" i="1"/>
  <c r="DH202" i="1"/>
  <c r="BZ202" i="1"/>
  <c r="CG202" i="1"/>
  <c r="DN202" i="1"/>
  <c r="CI202" i="1"/>
  <c r="CK202" i="1"/>
  <c r="CV202" i="1"/>
  <c r="CX202" i="1"/>
  <c r="DK202" i="1"/>
  <c r="DL202" i="1"/>
  <c r="DM202" i="1"/>
  <c r="DO202" i="1"/>
  <c r="AA203" i="1"/>
  <c r="AC203" i="1"/>
  <c r="AE203" i="1"/>
  <c r="AG203" i="1"/>
  <c r="BK203" i="1"/>
  <c r="BZ203" i="1"/>
  <c r="CG203" i="1"/>
  <c r="CI203" i="1"/>
  <c r="CK203" i="1"/>
  <c r="CV203" i="1"/>
  <c r="DO203" i="1"/>
  <c r="CX203" i="1"/>
  <c r="DH203" i="1"/>
  <c r="DI203" i="1"/>
  <c r="DJ203" i="1"/>
  <c r="DK203" i="1"/>
  <c r="DL203" i="1"/>
  <c r="DM203" i="1"/>
  <c r="DN203" i="1"/>
  <c r="DT203" i="1"/>
  <c r="DS203" i="1"/>
  <c r="AA204" i="1"/>
  <c r="AC204" i="1"/>
  <c r="AE204" i="1"/>
  <c r="AG204" i="1"/>
  <c r="BK204" i="1"/>
  <c r="DH204" i="1"/>
  <c r="BZ204" i="1"/>
  <c r="CG204" i="1"/>
  <c r="DN204" i="1"/>
  <c r="CI204" i="1"/>
  <c r="CK204" i="1"/>
  <c r="CV204" i="1"/>
  <c r="CX204" i="1"/>
  <c r="DK204" i="1"/>
  <c r="DL204" i="1"/>
  <c r="DM204" i="1"/>
  <c r="DO204" i="1"/>
  <c r="AA205" i="1"/>
  <c r="AC205" i="1"/>
  <c r="AE205" i="1"/>
  <c r="AG205" i="1"/>
  <c r="BK205" i="1"/>
  <c r="BZ205" i="1"/>
  <c r="CG205" i="1"/>
  <c r="CI205" i="1"/>
  <c r="CK205" i="1"/>
  <c r="CV205" i="1"/>
  <c r="DO205" i="1"/>
  <c r="CX205" i="1"/>
  <c r="DH205" i="1"/>
  <c r="DI205" i="1"/>
  <c r="DJ205" i="1"/>
  <c r="DK205" i="1"/>
  <c r="DL205" i="1"/>
  <c r="DM205" i="1"/>
  <c r="DN205" i="1"/>
  <c r="DT205" i="1"/>
  <c r="DS205" i="1"/>
  <c r="AA206" i="1"/>
  <c r="AC206" i="1"/>
  <c r="AE206" i="1"/>
  <c r="AG206" i="1"/>
  <c r="BK206" i="1"/>
  <c r="DH206" i="1"/>
  <c r="BZ206" i="1"/>
  <c r="CG206" i="1"/>
  <c r="DN206" i="1"/>
  <c r="CI206" i="1"/>
  <c r="CK206" i="1"/>
  <c r="CV206" i="1"/>
  <c r="CX206" i="1"/>
  <c r="DK206" i="1"/>
  <c r="DL206" i="1"/>
  <c r="DM206" i="1"/>
  <c r="DO206" i="1"/>
  <c r="AA207" i="1"/>
  <c r="AC207" i="1"/>
  <c r="AE207" i="1"/>
  <c r="AG207" i="1"/>
  <c r="BK207" i="1"/>
  <c r="BZ207" i="1"/>
  <c r="CG207" i="1"/>
  <c r="CI207" i="1"/>
  <c r="CK207" i="1"/>
  <c r="CV207" i="1"/>
  <c r="DO207" i="1"/>
  <c r="CX207" i="1"/>
  <c r="DH207" i="1"/>
  <c r="DI207" i="1"/>
  <c r="DJ207" i="1"/>
  <c r="DK207" i="1"/>
  <c r="DL207" i="1"/>
  <c r="DM207" i="1"/>
  <c r="DN207" i="1"/>
  <c r="DT207" i="1"/>
  <c r="DS207" i="1"/>
  <c r="DZ207" i="1"/>
  <c r="AA208" i="1"/>
  <c r="AC208" i="1"/>
  <c r="AE208" i="1"/>
  <c r="AG208" i="1"/>
  <c r="BK208" i="1"/>
  <c r="DH208" i="1"/>
  <c r="BZ208" i="1"/>
  <c r="CG208" i="1"/>
  <c r="DN208" i="1"/>
  <c r="CI208" i="1"/>
  <c r="CK208" i="1"/>
  <c r="CV208" i="1"/>
  <c r="CX208" i="1"/>
  <c r="DK208" i="1"/>
  <c r="DL208" i="1"/>
  <c r="DM208" i="1"/>
  <c r="DO208" i="1"/>
  <c r="AA209" i="1"/>
  <c r="AC209" i="1"/>
  <c r="AE209" i="1"/>
  <c r="AG209" i="1"/>
  <c r="BK209" i="1"/>
  <c r="BZ209" i="1"/>
  <c r="CG209" i="1"/>
  <c r="CI209" i="1"/>
  <c r="CK209" i="1"/>
  <c r="CV209" i="1"/>
  <c r="DO209" i="1"/>
  <c r="CX209" i="1"/>
  <c r="DH209" i="1"/>
  <c r="DI209" i="1"/>
  <c r="DJ209" i="1"/>
  <c r="DK209" i="1"/>
  <c r="DL209" i="1"/>
  <c r="DM209" i="1"/>
  <c r="DN209" i="1"/>
  <c r="DT209" i="1"/>
  <c r="DS209" i="1"/>
  <c r="AA210" i="1"/>
  <c r="AC210" i="1"/>
  <c r="AE210" i="1"/>
  <c r="AG210" i="1"/>
  <c r="BK210" i="1"/>
  <c r="DH210" i="1"/>
  <c r="BZ210" i="1"/>
  <c r="CG210" i="1"/>
  <c r="DN210" i="1"/>
  <c r="CI210" i="1"/>
  <c r="CK210" i="1"/>
  <c r="CV210" i="1"/>
  <c r="CX210" i="1"/>
  <c r="DK210" i="1"/>
  <c r="DL210" i="1"/>
  <c r="DM210" i="1"/>
  <c r="DO210" i="1"/>
  <c r="AA211" i="1"/>
  <c r="AC211" i="1"/>
  <c r="AE211" i="1"/>
  <c r="AG211" i="1"/>
  <c r="BK211" i="1"/>
  <c r="BZ211" i="1"/>
  <c r="CG211" i="1"/>
  <c r="CI211" i="1"/>
  <c r="CK211" i="1"/>
  <c r="CV211" i="1"/>
  <c r="DO211" i="1"/>
  <c r="CX211" i="1"/>
  <c r="DH211" i="1"/>
  <c r="DI211" i="1"/>
  <c r="DJ211" i="1"/>
  <c r="DK211" i="1"/>
  <c r="DL211" i="1"/>
  <c r="DM211" i="1"/>
  <c r="DN211" i="1"/>
  <c r="DT211" i="1"/>
  <c r="DS211" i="1"/>
  <c r="AA212" i="1"/>
  <c r="DK212" i="1"/>
  <c r="AC212" i="1"/>
  <c r="AE212" i="1"/>
  <c r="AG212" i="1"/>
  <c r="BK212" i="1"/>
  <c r="BZ212" i="1"/>
  <c r="CG212" i="1"/>
  <c r="CI212" i="1"/>
  <c r="CK212" i="1"/>
  <c r="DM212" i="1"/>
  <c r="CV212" i="1"/>
  <c r="CX212" i="1"/>
  <c r="DB212" i="1"/>
  <c r="DH212" i="1"/>
  <c r="DI212" i="1"/>
  <c r="DJ212" i="1"/>
  <c r="DL212" i="1"/>
  <c r="DN212" i="1"/>
  <c r="DS212" i="1"/>
  <c r="DO212" i="1"/>
  <c r="DR212" i="1"/>
  <c r="DT212" i="1"/>
  <c r="AA213" i="1"/>
  <c r="AC213" i="1"/>
  <c r="AE213" i="1"/>
  <c r="AG213" i="1"/>
  <c r="BK213" i="1"/>
  <c r="BZ213" i="1"/>
  <c r="CG213" i="1"/>
  <c r="CI213" i="1"/>
  <c r="CK213" i="1"/>
  <c r="CV213" i="1"/>
  <c r="CX213" i="1"/>
  <c r="DB213" i="1"/>
  <c r="DR213" i="1"/>
  <c r="DH213" i="1"/>
  <c r="DI213" i="1"/>
  <c r="DJ213" i="1"/>
  <c r="DK213" i="1"/>
  <c r="DL213" i="1"/>
  <c r="DM213" i="1"/>
  <c r="DN213" i="1"/>
  <c r="DO213" i="1"/>
  <c r="DS213" i="1"/>
  <c r="DT213" i="1"/>
  <c r="AA214" i="1"/>
  <c r="AC214" i="1"/>
  <c r="AE214" i="1"/>
  <c r="AG214" i="1"/>
  <c r="BK214" i="1"/>
  <c r="DH214" i="1"/>
  <c r="BZ214" i="1"/>
  <c r="CG214" i="1"/>
  <c r="DN214" i="1"/>
  <c r="CI214" i="1"/>
  <c r="CK214" i="1"/>
  <c r="CV214" i="1"/>
  <c r="CX214" i="1"/>
  <c r="DK214" i="1"/>
  <c r="DL214" i="1"/>
  <c r="DM214" i="1"/>
  <c r="DO214" i="1"/>
  <c r="DZ214" i="1"/>
  <c r="AA215" i="1"/>
  <c r="AC215" i="1"/>
  <c r="AE215" i="1"/>
  <c r="AG215" i="1"/>
  <c r="BK215" i="1"/>
  <c r="DH215" i="1"/>
  <c r="BZ215" i="1"/>
  <c r="CG215" i="1"/>
  <c r="DN215" i="1"/>
  <c r="CI215" i="1"/>
  <c r="CK215" i="1"/>
  <c r="CV215" i="1"/>
  <c r="CX215" i="1"/>
  <c r="DK215" i="1"/>
  <c r="DL215" i="1"/>
  <c r="DM215" i="1"/>
  <c r="DO215" i="1"/>
  <c r="AA216" i="1"/>
  <c r="AC216" i="1"/>
  <c r="AE216" i="1"/>
  <c r="AG216" i="1"/>
  <c r="BK216" i="1"/>
  <c r="DH216" i="1"/>
  <c r="BZ216" i="1"/>
  <c r="CG216" i="1"/>
  <c r="DN216" i="1"/>
  <c r="CI216" i="1"/>
  <c r="CK216" i="1"/>
  <c r="CV216" i="1"/>
  <c r="CX216" i="1"/>
  <c r="DK216" i="1"/>
  <c r="DL216" i="1"/>
  <c r="DM216" i="1"/>
  <c r="DO216" i="1"/>
  <c r="AA217" i="1"/>
  <c r="AC217" i="1"/>
  <c r="AE217" i="1"/>
  <c r="AG217" i="1"/>
  <c r="BK217" i="1"/>
  <c r="BZ217" i="1"/>
  <c r="CG217" i="1"/>
  <c r="CI217" i="1"/>
  <c r="CK217" i="1"/>
  <c r="CV217" i="1"/>
  <c r="DO217" i="1"/>
  <c r="CX217" i="1"/>
  <c r="DH217" i="1"/>
  <c r="DI217" i="1"/>
  <c r="DJ217" i="1"/>
  <c r="DK217" i="1"/>
  <c r="DL217" i="1"/>
  <c r="DM217" i="1"/>
  <c r="DN217" i="1"/>
  <c r="DS217" i="1"/>
  <c r="DT217" i="1"/>
  <c r="AA218" i="1"/>
  <c r="AC218" i="1"/>
  <c r="AE218" i="1"/>
  <c r="AG218" i="1"/>
  <c r="BK218" i="1"/>
  <c r="BZ218" i="1"/>
  <c r="CG218" i="1"/>
  <c r="CI218" i="1"/>
  <c r="CK218" i="1"/>
  <c r="CV218" i="1"/>
  <c r="DO218" i="1"/>
  <c r="CX218" i="1"/>
  <c r="DH218" i="1"/>
  <c r="DI218" i="1"/>
  <c r="DJ218" i="1"/>
  <c r="DK218" i="1"/>
  <c r="DL218" i="1"/>
  <c r="DM218" i="1"/>
  <c r="DN218" i="1"/>
  <c r="DT218" i="1"/>
  <c r="DS218" i="1"/>
  <c r="AA219" i="1"/>
  <c r="AC219" i="1"/>
  <c r="AE219" i="1"/>
  <c r="AG219" i="1"/>
  <c r="BK219" i="1"/>
  <c r="DH219" i="1"/>
  <c r="BZ219" i="1"/>
  <c r="CG219" i="1"/>
  <c r="DN219" i="1"/>
  <c r="CI219" i="1"/>
  <c r="CK219" i="1"/>
  <c r="CV219" i="1"/>
  <c r="CX219" i="1"/>
  <c r="DK219" i="1"/>
  <c r="DL219" i="1"/>
  <c r="DM219" i="1"/>
  <c r="DO219" i="1"/>
  <c r="AA220" i="1"/>
  <c r="AC220" i="1"/>
  <c r="AE220" i="1"/>
  <c r="AG220" i="1"/>
  <c r="BK220" i="1"/>
  <c r="DH220" i="1"/>
  <c r="BZ220" i="1"/>
  <c r="CG220" i="1"/>
  <c r="DN220" i="1"/>
  <c r="CI220" i="1"/>
  <c r="CK220" i="1"/>
  <c r="CV220" i="1"/>
  <c r="CX220" i="1"/>
  <c r="DK220" i="1"/>
  <c r="DL220" i="1"/>
  <c r="DM220" i="1"/>
  <c r="DO220" i="1"/>
  <c r="DZ220" i="1"/>
  <c r="AA221" i="1"/>
  <c r="AC221" i="1"/>
  <c r="AE221" i="1"/>
  <c r="AG221" i="1"/>
  <c r="BK221" i="1"/>
  <c r="DH221" i="1"/>
  <c r="BZ221" i="1"/>
  <c r="CG221" i="1"/>
  <c r="DN221" i="1"/>
  <c r="CI221" i="1"/>
  <c r="CK221" i="1"/>
  <c r="CV221" i="1"/>
  <c r="CX221" i="1"/>
  <c r="DK221" i="1"/>
  <c r="DL221" i="1"/>
  <c r="DM221" i="1"/>
  <c r="DO221" i="1"/>
  <c r="AA222" i="1"/>
  <c r="AC222" i="1"/>
  <c r="AE222" i="1"/>
  <c r="AG222" i="1"/>
  <c r="BK222" i="1"/>
  <c r="BZ222" i="1"/>
  <c r="CG222" i="1"/>
  <c r="CI222" i="1"/>
  <c r="CK222" i="1"/>
  <c r="CV222" i="1"/>
  <c r="DO222" i="1"/>
  <c r="CX222" i="1"/>
  <c r="DH222" i="1"/>
  <c r="DI222" i="1"/>
  <c r="DJ222" i="1"/>
  <c r="DK222" i="1"/>
  <c r="DL222" i="1"/>
  <c r="DM222" i="1"/>
  <c r="DN222" i="1"/>
  <c r="DT222" i="1"/>
  <c r="DS222" i="1"/>
  <c r="F223" i="1"/>
  <c r="AA223" i="1"/>
  <c r="AC223" i="1"/>
  <c r="AE223" i="1"/>
  <c r="AG223" i="1"/>
  <c r="BK223" i="1"/>
  <c r="BZ223" i="1"/>
  <c r="CG223" i="1"/>
  <c r="CI223" i="1"/>
  <c r="CK223" i="1"/>
  <c r="CV223" i="1"/>
  <c r="DO223" i="1"/>
  <c r="CX223" i="1"/>
  <c r="DH223" i="1"/>
  <c r="DI223" i="1"/>
  <c r="DJ223" i="1"/>
  <c r="DK223" i="1"/>
  <c r="DL223" i="1"/>
  <c r="DM223" i="1"/>
  <c r="DN223" i="1"/>
  <c r="DS223" i="1"/>
  <c r="DT223" i="1"/>
  <c r="DZ223" i="1"/>
  <c r="D224" i="1"/>
  <c r="AA224" i="1"/>
  <c r="DK224" i="1"/>
  <c r="AC224" i="1"/>
  <c r="AE224" i="1"/>
  <c r="AG224" i="1"/>
  <c r="BK224" i="1"/>
  <c r="BZ224" i="1"/>
  <c r="CG224" i="1"/>
  <c r="CI224" i="1"/>
  <c r="CK224" i="1"/>
  <c r="DM224" i="1"/>
  <c r="CV224" i="1"/>
  <c r="CX224" i="1"/>
  <c r="DD224" i="1"/>
  <c r="DH224" i="1"/>
  <c r="DI224" i="1"/>
  <c r="DJ224" i="1"/>
  <c r="DL224" i="1"/>
  <c r="DN224" i="1"/>
  <c r="DS224" i="1"/>
  <c r="DO224" i="1"/>
  <c r="DR224" i="1"/>
  <c r="DT224" i="1"/>
  <c r="DZ224" i="1"/>
  <c r="AA225" i="1"/>
  <c r="AC225" i="1"/>
  <c r="AE225" i="1"/>
  <c r="AG225" i="1"/>
  <c r="BK225" i="1"/>
  <c r="BZ225" i="1"/>
  <c r="CG225" i="1"/>
  <c r="CI225" i="1"/>
  <c r="CK225" i="1"/>
  <c r="CV225" i="1"/>
  <c r="DO225" i="1"/>
  <c r="CX225" i="1"/>
  <c r="DH225" i="1"/>
  <c r="DI225" i="1"/>
  <c r="DJ225" i="1"/>
  <c r="DK225" i="1"/>
  <c r="DL225" i="1"/>
  <c r="DM225" i="1"/>
  <c r="DN225" i="1"/>
  <c r="DS225" i="1"/>
  <c r="DT225" i="1"/>
  <c r="AA226" i="1"/>
  <c r="AC226" i="1"/>
  <c r="AE226" i="1"/>
  <c r="AG226" i="1"/>
  <c r="BK226" i="1"/>
  <c r="BZ226" i="1"/>
  <c r="CG226" i="1"/>
  <c r="CI226" i="1"/>
  <c r="CK226" i="1"/>
  <c r="CV226" i="1"/>
  <c r="DO226" i="1"/>
  <c r="CX226" i="1"/>
  <c r="DH226" i="1"/>
  <c r="DI226" i="1"/>
  <c r="DJ226" i="1"/>
  <c r="DK226" i="1"/>
  <c r="DL226" i="1"/>
  <c r="DM226" i="1"/>
  <c r="DN226" i="1"/>
  <c r="DT226" i="1"/>
  <c r="DS226" i="1"/>
  <c r="AA227" i="1"/>
  <c r="AC227" i="1"/>
  <c r="AE227" i="1"/>
  <c r="AG227" i="1"/>
  <c r="BK227" i="1"/>
  <c r="DH227" i="1"/>
  <c r="BZ227" i="1"/>
  <c r="CG227" i="1"/>
  <c r="DN227" i="1"/>
  <c r="CI227" i="1"/>
  <c r="CK227" i="1"/>
  <c r="CV227" i="1"/>
  <c r="CX227" i="1"/>
  <c r="DK227" i="1"/>
  <c r="DL227" i="1"/>
  <c r="DM227" i="1"/>
  <c r="DO227" i="1"/>
  <c r="DZ227" i="1"/>
  <c r="AA228" i="1"/>
  <c r="AC228" i="1"/>
  <c r="AE228" i="1"/>
  <c r="AG228" i="1"/>
  <c r="BK228" i="1"/>
  <c r="BZ228" i="1"/>
  <c r="CG228" i="1"/>
  <c r="CI228" i="1"/>
  <c r="CK228" i="1"/>
  <c r="CV228" i="1"/>
  <c r="DO228" i="1"/>
  <c r="CX228" i="1"/>
  <c r="DH228" i="1"/>
  <c r="DI228" i="1"/>
  <c r="DJ228" i="1"/>
  <c r="DK228" i="1"/>
  <c r="DL228" i="1"/>
  <c r="DM228" i="1"/>
  <c r="DN228" i="1"/>
  <c r="DT228" i="1"/>
  <c r="DS228" i="1"/>
  <c r="AA229" i="1"/>
  <c r="AC229" i="1"/>
  <c r="AE229" i="1"/>
  <c r="AG229" i="1"/>
  <c r="BK229" i="1"/>
  <c r="DH229" i="1"/>
  <c r="BZ229" i="1"/>
  <c r="CG229" i="1"/>
  <c r="DN229" i="1"/>
  <c r="CI229" i="1"/>
  <c r="CK229" i="1"/>
  <c r="CV229" i="1"/>
  <c r="CX229" i="1"/>
  <c r="DK229" i="1"/>
  <c r="DL229" i="1"/>
  <c r="DM229" i="1"/>
  <c r="DO229" i="1"/>
  <c r="AA230" i="1"/>
  <c r="AC230" i="1"/>
  <c r="AE230" i="1"/>
  <c r="AG230" i="1"/>
  <c r="BK230" i="1"/>
  <c r="BZ230" i="1"/>
  <c r="CG230" i="1"/>
  <c r="CI230" i="1"/>
  <c r="CK230" i="1"/>
  <c r="CV230" i="1"/>
  <c r="DO230" i="1"/>
  <c r="CX230" i="1"/>
  <c r="DH230" i="1"/>
  <c r="DI230" i="1"/>
  <c r="DJ230" i="1"/>
  <c r="DK230" i="1"/>
  <c r="DL230" i="1"/>
  <c r="DM230" i="1"/>
  <c r="DN230" i="1"/>
  <c r="DS230" i="1"/>
  <c r="DT230" i="1"/>
  <c r="AA231" i="1"/>
  <c r="AC231" i="1"/>
  <c r="AE231" i="1"/>
  <c r="AG231" i="1"/>
  <c r="BK231" i="1"/>
  <c r="BZ231" i="1"/>
  <c r="CG231" i="1"/>
  <c r="CI231" i="1"/>
  <c r="CK231" i="1"/>
  <c r="CV231" i="1"/>
  <c r="DO231" i="1"/>
  <c r="CX231" i="1"/>
  <c r="DH231" i="1"/>
  <c r="DI231" i="1"/>
  <c r="DJ231" i="1"/>
  <c r="DK231" i="1"/>
  <c r="DL231" i="1"/>
  <c r="DM231" i="1"/>
  <c r="DN231" i="1"/>
  <c r="DS231" i="1"/>
  <c r="DT231" i="1"/>
  <c r="AA232" i="1"/>
  <c r="AC232" i="1"/>
  <c r="AE232" i="1"/>
  <c r="AG232" i="1"/>
  <c r="BK232" i="1"/>
  <c r="BZ232" i="1"/>
  <c r="CG232" i="1"/>
  <c r="CI232" i="1"/>
  <c r="CK232" i="1"/>
  <c r="CV232" i="1"/>
  <c r="DO232" i="1"/>
  <c r="CX232" i="1"/>
  <c r="DH232" i="1"/>
  <c r="DI232" i="1"/>
  <c r="DJ232" i="1"/>
  <c r="DK232" i="1"/>
  <c r="DL232" i="1"/>
  <c r="DM232" i="1"/>
  <c r="DN232" i="1"/>
  <c r="DS232" i="1"/>
  <c r="DT232" i="1"/>
  <c r="AA233" i="1"/>
  <c r="AC233" i="1"/>
  <c r="AE233" i="1"/>
  <c r="AG233" i="1"/>
  <c r="BK233" i="1"/>
  <c r="BZ233" i="1"/>
  <c r="CG233" i="1"/>
  <c r="CI233" i="1"/>
  <c r="CK233" i="1"/>
  <c r="CV233" i="1"/>
  <c r="DO233" i="1"/>
  <c r="CX233" i="1"/>
  <c r="DH233" i="1"/>
  <c r="DI233" i="1"/>
  <c r="DJ233" i="1"/>
  <c r="DK233" i="1"/>
  <c r="DL233" i="1"/>
  <c r="DM233" i="1"/>
  <c r="DN233" i="1"/>
  <c r="DT233" i="1"/>
  <c r="DS233" i="1"/>
  <c r="AA234" i="1"/>
  <c r="DK234" i="1"/>
  <c r="CV234" i="1"/>
  <c r="DO234" i="1"/>
  <c r="AA235" i="1"/>
  <c r="CV235" i="1"/>
  <c r="DK235" i="1"/>
  <c r="DO235" i="1"/>
  <c r="AA236" i="1"/>
  <c r="DK236" i="1"/>
  <c r="CV236" i="1"/>
  <c r="DO236" i="1"/>
  <c r="AA237" i="1"/>
  <c r="CV237" i="1"/>
  <c r="DK237" i="1"/>
  <c r="DO237" i="1"/>
  <c r="AA238" i="1"/>
  <c r="DK238" i="1"/>
  <c r="CV238" i="1"/>
  <c r="DO238" i="1"/>
  <c r="AA239" i="1"/>
  <c r="CV239" i="1"/>
  <c r="DK239" i="1"/>
  <c r="DO239" i="1"/>
  <c r="AA240" i="1"/>
  <c r="CV240" i="1"/>
  <c r="DK240" i="1"/>
  <c r="DO240" i="1"/>
  <c r="AA241" i="1"/>
  <c r="DK241" i="1"/>
  <c r="CV241" i="1"/>
  <c r="DO241" i="1"/>
  <c r="AA242" i="1"/>
  <c r="CV242" i="1"/>
  <c r="DK242" i="1"/>
  <c r="DO242" i="1"/>
  <c r="AA243" i="1"/>
  <c r="DK243" i="1"/>
  <c r="CV243" i="1"/>
  <c r="DO243" i="1"/>
  <c r="AA244" i="1"/>
  <c r="CV244" i="1"/>
  <c r="DK244" i="1"/>
  <c r="DO244" i="1"/>
  <c r="AA245" i="1"/>
  <c r="CV245" i="1"/>
  <c r="DK245" i="1"/>
  <c r="DO245" i="1"/>
  <c r="AA246" i="1"/>
  <c r="CV246" i="1"/>
  <c r="DK246" i="1"/>
  <c r="DO246" i="1"/>
  <c r="AA247" i="1"/>
  <c r="CV247" i="1"/>
  <c r="DK247" i="1"/>
  <c r="DO247" i="1"/>
  <c r="AA248" i="1"/>
  <c r="CV248" i="1"/>
  <c r="DK248" i="1"/>
  <c r="DO248" i="1"/>
  <c r="AA249" i="1"/>
  <c r="CV249" i="1"/>
  <c r="DK249" i="1"/>
  <c r="DO249" i="1"/>
  <c r="AA250" i="1"/>
  <c r="CV250" i="1"/>
  <c r="DK250" i="1"/>
  <c r="DO250" i="1"/>
  <c r="AA251" i="1"/>
  <c r="CV251" i="1"/>
  <c r="DK251" i="1"/>
  <c r="DO251" i="1"/>
  <c r="AA252" i="1"/>
  <c r="CV252" i="1"/>
  <c r="DK252" i="1"/>
  <c r="DO252" i="1"/>
  <c r="AA253" i="1"/>
  <c r="CV253" i="1"/>
  <c r="DK253" i="1"/>
  <c r="DO253" i="1"/>
  <c r="AA254" i="1"/>
  <c r="CV254" i="1"/>
  <c r="DK254" i="1"/>
  <c r="DO254" i="1"/>
  <c r="AA255" i="1"/>
  <c r="CV255" i="1"/>
  <c r="DK255" i="1"/>
  <c r="DO255" i="1"/>
  <c r="AA256" i="1"/>
  <c r="CV256" i="1"/>
  <c r="DK256" i="1"/>
  <c r="DO256" i="1"/>
  <c r="D257" i="1"/>
  <c r="F257" i="1"/>
  <c r="AA257" i="1"/>
  <c r="CV257" i="1"/>
  <c r="DK257" i="1"/>
  <c r="DO257" i="1"/>
  <c r="DZ257" i="1"/>
  <c r="AA258" i="1"/>
  <c r="CV258" i="1"/>
  <c r="DK258" i="1"/>
  <c r="DO258" i="1"/>
  <c r="AA259" i="1"/>
  <c r="CV259" i="1"/>
  <c r="DK259" i="1"/>
  <c r="DO259" i="1"/>
  <c r="AA260" i="1"/>
  <c r="CV260" i="1"/>
  <c r="DK260" i="1"/>
  <c r="DO260" i="1"/>
  <c r="AA261" i="1"/>
  <c r="CV261" i="1"/>
  <c r="DK261" i="1"/>
  <c r="DO261" i="1"/>
  <c r="AA262" i="1"/>
  <c r="CV262" i="1"/>
  <c r="DK262" i="1"/>
  <c r="DO262" i="1"/>
  <c r="AA263" i="1"/>
  <c r="CV263" i="1"/>
  <c r="DK263" i="1"/>
  <c r="DO263" i="1"/>
  <c r="AA264" i="1"/>
  <c r="CV264" i="1"/>
  <c r="DK264" i="1"/>
  <c r="DO264" i="1"/>
  <c r="AA265" i="1"/>
  <c r="CV265" i="1"/>
  <c r="DK265" i="1"/>
  <c r="DO265" i="1"/>
  <c r="AA266" i="1"/>
  <c r="CV266" i="1"/>
  <c r="DK266" i="1"/>
  <c r="DO266" i="1"/>
  <c r="AA267" i="1"/>
  <c r="CV267" i="1"/>
  <c r="DK267" i="1"/>
  <c r="DO267" i="1"/>
  <c r="AA268" i="1"/>
  <c r="CV268" i="1"/>
  <c r="DK268" i="1"/>
  <c r="DO268" i="1"/>
  <c r="AA269" i="1"/>
  <c r="CV269" i="1"/>
  <c r="DK269" i="1"/>
  <c r="DO269" i="1"/>
  <c r="AA270" i="1"/>
  <c r="CV270" i="1"/>
  <c r="DK270" i="1"/>
  <c r="DO270" i="1"/>
  <c r="AA271" i="1"/>
  <c r="CV271" i="1"/>
  <c r="DK271" i="1"/>
  <c r="DO271" i="1"/>
  <c r="AA272" i="1"/>
  <c r="CV272" i="1"/>
  <c r="DK272" i="1"/>
  <c r="DO272" i="1"/>
  <c r="AA273" i="1"/>
  <c r="CV273" i="1"/>
  <c r="DK273" i="1"/>
  <c r="DO273" i="1"/>
  <c r="AA274" i="1"/>
  <c r="CV274" i="1"/>
  <c r="DK274" i="1"/>
  <c r="DO274" i="1"/>
  <c r="AA275" i="1"/>
  <c r="CV275" i="1"/>
  <c r="DK275" i="1"/>
  <c r="DO275" i="1"/>
  <c r="AA276" i="1"/>
  <c r="CV276" i="1"/>
  <c r="DK276" i="1"/>
  <c r="DO276" i="1"/>
  <c r="AA277" i="1"/>
  <c r="CV277" i="1"/>
  <c r="DK277" i="1"/>
  <c r="DO277" i="1"/>
  <c r="AA278" i="1"/>
  <c r="CV278" i="1"/>
  <c r="DK278" i="1"/>
  <c r="DO278" i="1"/>
  <c r="AA279" i="1"/>
  <c r="CV279" i="1"/>
  <c r="DK279" i="1"/>
  <c r="DO279" i="1"/>
  <c r="AA280" i="1"/>
  <c r="CV280" i="1"/>
  <c r="DK280" i="1"/>
  <c r="DO280" i="1"/>
  <c r="AI281" i="1"/>
  <c r="AW281" i="1"/>
  <c r="BM281" i="1"/>
  <c r="CB281" i="1"/>
  <c r="CD281" i="1"/>
  <c r="CE281" i="1"/>
  <c r="DL281" i="1"/>
  <c r="DH281" i="1"/>
  <c r="DI281" i="1"/>
  <c r="DJ281" i="1"/>
  <c r="DK281" i="1"/>
  <c r="AI282" i="1"/>
  <c r="DK282" i="1"/>
  <c r="AW282" i="1"/>
  <c r="BM282" i="1"/>
  <c r="CB282" i="1"/>
  <c r="CD282" i="1"/>
  <c r="CE282" i="1"/>
  <c r="DL282" i="1"/>
  <c r="DH282" i="1"/>
  <c r="DI282" i="1"/>
  <c r="DJ282" i="1"/>
  <c r="AI283" i="1"/>
  <c r="AW283" i="1"/>
  <c r="BM283" i="1"/>
  <c r="CB283" i="1"/>
  <c r="CD283" i="1"/>
  <c r="CE283" i="1"/>
  <c r="DL283" i="1"/>
  <c r="DH283" i="1"/>
  <c r="DI283" i="1"/>
  <c r="DJ283" i="1"/>
  <c r="DK283" i="1"/>
  <c r="AI284" i="1"/>
  <c r="DK284" i="1"/>
  <c r="AW284" i="1"/>
  <c r="BM284" i="1"/>
  <c r="CB284" i="1"/>
  <c r="CD284" i="1"/>
  <c r="CE284" i="1"/>
  <c r="DL284" i="1"/>
  <c r="DH284" i="1"/>
  <c r="DI284" i="1"/>
  <c r="DJ284" i="1"/>
  <c r="AI285" i="1"/>
  <c r="AW285" i="1"/>
  <c r="BM285" i="1"/>
  <c r="CB285" i="1"/>
  <c r="CD285" i="1"/>
  <c r="CE285" i="1"/>
  <c r="DL285" i="1"/>
  <c r="DH285" i="1"/>
  <c r="DI285" i="1"/>
  <c r="DJ285" i="1"/>
  <c r="DK285" i="1"/>
  <c r="AI286" i="1"/>
  <c r="DK286" i="1"/>
  <c r="AW286" i="1"/>
  <c r="BM286" i="1"/>
  <c r="CB286" i="1"/>
  <c r="CD286" i="1"/>
  <c r="CE286" i="1"/>
  <c r="DL286" i="1"/>
  <c r="DH286" i="1"/>
  <c r="DI286" i="1"/>
  <c r="DJ286" i="1"/>
  <c r="AI287" i="1"/>
  <c r="AW287" i="1"/>
  <c r="BM287" i="1"/>
  <c r="CB287" i="1"/>
  <c r="CD287" i="1"/>
  <c r="CE287" i="1"/>
  <c r="DL287" i="1"/>
  <c r="DH287" i="1"/>
  <c r="DI287" i="1"/>
  <c r="DJ287" i="1"/>
  <c r="DK287" i="1"/>
  <c r="AI288" i="1"/>
  <c r="DK288" i="1"/>
  <c r="AW288" i="1"/>
  <c r="BM288" i="1"/>
  <c r="DH288" i="1"/>
  <c r="CB288" i="1"/>
  <c r="CD288" i="1"/>
  <c r="CE288" i="1"/>
  <c r="DL288" i="1"/>
  <c r="EC288" i="1"/>
  <c r="EC289" i="1"/>
  <c r="AI289" i="1"/>
  <c r="AW289" i="1"/>
  <c r="BM289" i="1"/>
  <c r="CB289" i="1"/>
  <c r="CD289" i="1"/>
  <c r="CE289" i="1"/>
  <c r="DL289" i="1"/>
  <c r="DH289" i="1"/>
  <c r="DI289" i="1"/>
  <c r="DJ289" i="1"/>
  <c r="DK289" i="1"/>
  <c r="AI290" i="1"/>
  <c r="DK290" i="1"/>
  <c r="AW290" i="1"/>
  <c r="BM290" i="1"/>
  <c r="DH290" i="1"/>
  <c r="CB290" i="1"/>
  <c r="CD290" i="1"/>
  <c r="CE290" i="1"/>
  <c r="DL290" i="1"/>
  <c r="EC290" i="1"/>
  <c r="EC291" i="1"/>
  <c r="EC292" i="1"/>
  <c r="EC293" i="1"/>
  <c r="EC294" i="1"/>
  <c r="EC295" i="1"/>
  <c r="EC296" i="1"/>
  <c r="EC297" i="1"/>
  <c r="EC298" i="1"/>
  <c r="EC299" i="1"/>
  <c r="EC300" i="1"/>
  <c r="EC301" i="1"/>
  <c r="EC302" i="1"/>
  <c r="EC303" i="1"/>
  <c r="EC304" i="1"/>
  <c r="EC305" i="1"/>
  <c r="EC306" i="1"/>
  <c r="EC307" i="1"/>
  <c r="EC308" i="1"/>
  <c r="EC309" i="1"/>
  <c r="EC310" i="1"/>
  <c r="EC311" i="1"/>
  <c r="EC312" i="1"/>
  <c r="EC313" i="1"/>
  <c r="EC314" i="1"/>
  <c r="EC315" i="1"/>
  <c r="EC316" i="1"/>
  <c r="EC317" i="1"/>
  <c r="EC318" i="1"/>
  <c r="EC319" i="1"/>
  <c r="EC320" i="1"/>
  <c r="EC321" i="1"/>
  <c r="EC322" i="1"/>
  <c r="EC323" i="1"/>
  <c r="EC324" i="1"/>
  <c r="EC325" i="1"/>
  <c r="EC326" i="1"/>
  <c r="EC327" i="1"/>
  <c r="EC328" i="1"/>
  <c r="EC329" i="1"/>
  <c r="EC330" i="1"/>
  <c r="EC331" i="1"/>
  <c r="EC332" i="1"/>
  <c r="EC333" i="1"/>
  <c r="EC334" i="1"/>
  <c r="EC335" i="1"/>
  <c r="EC336" i="1"/>
  <c r="EC337" i="1"/>
  <c r="EC338" i="1"/>
  <c r="EC339" i="1"/>
  <c r="EC340" i="1"/>
  <c r="EC341" i="1"/>
  <c r="EC342" i="1"/>
  <c r="EC343" i="1"/>
  <c r="EC344" i="1"/>
  <c r="EC345" i="1"/>
  <c r="EC346" i="1"/>
  <c r="EC347" i="1"/>
  <c r="EC348" i="1"/>
  <c r="EC349" i="1"/>
  <c r="EC350" i="1"/>
  <c r="AI291" i="1"/>
  <c r="AW291" i="1"/>
  <c r="BM291" i="1"/>
  <c r="CB291" i="1"/>
  <c r="CD291" i="1"/>
  <c r="CE291" i="1"/>
  <c r="DL291" i="1"/>
  <c r="DH291" i="1"/>
  <c r="DI291" i="1"/>
  <c r="DJ291" i="1"/>
  <c r="DK291" i="1"/>
  <c r="AI292" i="1"/>
  <c r="DK292" i="1"/>
  <c r="AW292" i="1"/>
  <c r="BM292" i="1"/>
  <c r="DH292" i="1"/>
  <c r="CB292" i="1"/>
  <c r="CD292" i="1"/>
  <c r="CE292" i="1"/>
  <c r="DL292" i="1"/>
  <c r="F293" i="1"/>
  <c r="U293" i="1"/>
  <c r="AI293" i="1"/>
  <c r="AW293" i="1"/>
  <c r="BM293" i="1"/>
  <c r="DH293" i="1"/>
  <c r="CB293" i="1"/>
  <c r="CD293" i="1"/>
  <c r="CE293" i="1"/>
  <c r="DL293" i="1"/>
  <c r="DF293" i="1"/>
  <c r="DR293" i="1"/>
  <c r="DK293" i="1"/>
  <c r="DQ293" i="1"/>
  <c r="DZ293" i="1"/>
  <c r="F294" i="1"/>
  <c r="U294" i="1"/>
  <c r="AI294" i="1"/>
  <c r="DK294" i="1"/>
  <c r="AW294" i="1"/>
  <c r="BM294" i="1"/>
  <c r="CB294" i="1"/>
  <c r="CD294" i="1"/>
  <c r="CE294" i="1"/>
  <c r="DL294" i="1"/>
  <c r="DH294" i="1"/>
  <c r="DZ294" i="1"/>
  <c r="DI294" i="1"/>
  <c r="DJ294" i="1"/>
  <c r="F295" i="1"/>
  <c r="U295" i="1"/>
  <c r="AI295" i="1"/>
  <c r="DK295" i="1"/>
  <c r="AW295" i="1"/>
  <c r="BM295" i="1"/>
  <c r="CB295" i="1"/>
  <c r="CD295" i="1"/>
  <c r="CE295" i="1"/>
  <c r="DL295" i="1"/>
  <c r="DH295" i="1"/>
  <c r="DZ295" i="1"/>
  <c r="DI295" i="1"/>
  <c r="DJ295" i="1"/>
  <c r="F296" i="1"/>
  <c r="U296" i="1"/>
  <c r="AI296" i="1"/>
  <c r="DK296" i="1"/>
  <c r="AW296" i="1"/>
  <c r="BM296" i="1"/>
  <c r="CB296" i="1"/>
  <c r="CD296" i="1"/>
  <c r="CE296" i="1"/>
  <c r="DL296" i="1"/>
  <c r="DH296" i="1"/>
  <c r="DZ296" i="1"/>
  <c r="DI296" i="1"/>
  <c r="DJ296" i="1"/>
  <c r="F297" i="1"/>
  <c r="U297" i="1"/>
  <c r="DZ297" i="1"/>
  <c r="AI297" i="1"/>
  <c r="AW297" i="1"/>
  <c r="BM297" i="1"/>
  <c r="CB297" i="1"/>
  <c r="CD297" i="1"/>
  <c r="CE297" i="1"/>
  <c r="DF297" i="1"/>
  <c r="DH297" i="1"/>
  <c r="DI297" i="1"/>
  <c r="DK297" i="1"/>
  <c r="DL297" i="1"/>
  <c r="DR297" i="1"/>
  <c r="F298" i="1"/>
  <c r="U298" i="1"/>
  <c r="AI298" i="1"/>
  <c r="AW298" i="1"/>
  <c r="BM298" i="1"/>
  <c r="DH298" i="1"/>
  <c r="CB298" i="1"/>
  <c r="CD298" i="1"/>
  <c r="CE298" i="1"/>
  <c r="DL298" i="1"/>
  <c r="DF298" i="1"/>
  <c r="DK298" i="1"/>
  <c r="DR298" i="1"/>
  <c r="DZ298" i="1"/>
  <c r="F299" i="1"/>
  <c r="U299" i="1"/>
  <c r="DZ299" i="1"/>
  <c r="AI299" i="1"/>
  <c r="AW299" i="1"/>
  <c r="BM299" i="1"/>
  <c r="CB299" i="1"/>
  <c r="CD299" i="1"/>
  <c r="CE299" i="1"/>
  <c r="DF299" i="1"/>
  <c r="DH299" i="1"/>
  <c r="DI299" i="1"/>
  <c r="DK299" i="1"/>
  <c r="DL299" i="1"/>
  <c r="DR299" i="1"/>
  <c r="F300" i="1"/>
  <c r="U300" i="1"/>
  <c r="AI300" i="1"/>
  <c r="AW300" i="1"/>
  <c r="BM300" i="1"/>
  <c r="DH300" i="1"/>
  <c r="CB300" i="1"/>
  <c r="CD300" i="1"/>
  <c r="CE300" i="1"/>
  <c r="DL300" i="1"/>
  <c r="DF300" i="1"/>
  <c r="DK300" i="1"/>
  <c r="DR300" i="1"/>
  <c r="DZ300" i="1"/>
  <c r="F301" i="1"/>
  <c r="U301" i="1"/>
  <c r="DZ301" i="1"/>
  <c r="AI301" i="1"/>
  <c r="AW301" i="1"/>
  <c r="BM301" i="1"/>
  <c r="CB301" i="1"/>
  <c r="CD301" i="1"/>
  <c r="CE301" i="1"/>
  <c r="DF301" i="1"/>
  <c r="DH301" i="1"/>
  <c r="DI301" i="1"/>
  <c r="DK301" i="1"/>
  <c r="DL301" i="1"/>
  <c r="DR301" i="1"/>
  <c r="F302" i="1"/>
  <c r="U302" i="1"/>
  <c r="AI302" i="1"/>
  <c r="AW302" i="1"/>
  <c r="BM302" i="1"/>
  <c r="DH302" i="1"/>
  <c r="CB302" i="1"/>
  <c r="CD302" i="1"/>
  <c r="CE302" i="1"/>
  <c r="DL302" i="1"/>
  <c r="DF302" i="1"/>
  <c r="DK302" i="1"/>
  <c r="DR302" i="1"/>
  <c r="DZ302" i="1"/>
  <c r="F303" i="1"/>
  <c r="U303" i="1"/>
  <c r="DZ303" i="1"/>
  <c r="AI303" i="1"/>
  <c r="AW303" i="1"/>
  <c r="BM303" i="1"/>
  <c r="CB303" i="1"/>
  <c r="CD303" i="1"/>
  <c r="CE303" i="1"/>
  <c r="DF303" i="1"/>
  <c r="DH303" i="1"/>
  <c r="DI303" i="1"/>
  <c r="DK303" i="1"/>
  <c r="DL303" i="1"/>
  <c r="DR303" i="1"/>
  <c r="F304" i="1"/>
  <c r="U304" i="1"/>
  <c r="AI304" i="1"/>
  <c r="AW304" i="1"/>
  <c r="BM304" i="1"/>
  <c r="DH304" i="1"/>
  <c r="CB304" i="1"/>
  <c r="CD304" i="1"/>
  <c r="CE304" i="1"/>
  <c r="DL304" i="1"/>
  <c r="DF304" i="1"/>
  <c r="DK304" i="1"/>
  <c r="DR304" i="1"/>
  <c r="DZ304" i="1"/>
  <c r="F305" i="1"/>
  <c r="U305" i="1"/>
  <c r="AI305" i="1"/>
  <c r="AW305" i="1"/>
  <c r="BM305" i="1"/>
  <c r="CB305" i="1"/>
  <c r="CD305" i="1"/>
  <c r="CE305" i="1"/>
  <c r="DF305" i="1"/>
  <c r="DH305" i="1"/>
  <c r="DZ305" i="1"/>
  <c r="DI305" i="1"/>
  <c r="DK305" i="1"/>
  <c r="DL305" i="1"/>
  <c r="DQ305" i="1"/>
  <c r="DR305" i="1"/>
  <c r="DJ305" i="1"/>
  <c r="F306" i="1"/>
  <c r="U306" i="1"/>
  <c r="AI306" i="1"/>
  <c r="AW306" i="1"/>
  <c r="BM306" i="1"/>
  <c r="CB306" i="1"/>
  <c r="CD306" i="1"/>
  <c r="CE306" i="1"/>
  <c r="DF306" i="1"/>
  <c r="DH306" i="1"/>
  <c r="DZ306" i="1"/>
  <c r="DI306" i="1"/>
  <c r="DK306" i="1"/>
  <c r="DL306" i="1"/>
  <c r="DQ306" i="1"/>
  <c r="DR306" i="1"/>
  <c r="DJ306" i="1"/>
  <c r="F307" i="1"/>
  <c r="U307" i="1"/>
  <c r="AI307" i="1"/>
  <c r="AW307" i="1"/>
  <c r="BM307" i="1"/>
  <c r="CB307" i="1"/>
  <c r="CD307" i="1"/>
  <c r="CE307" i="1"/>
  <c r="DF307" i="1"/>
  <c r="DH307" i="1"/>
  <c r="DZ307" i="1"/>
  <c r="DI307" i="1"/>
  <c r="DK307" i="1"/>
  <c r="DL307" i="1"/>
  <c r="DQ307" i="1"/>
  <c r="DR307" i="1"/>
  <c r="DJ307" i="1"/>
  <c r="F308" i="1"/>
  <c r="U308" i="1"/>
  <c r="AI308" i="1"/>
  <c r="AW308" i="1"/>
  <c r="BM308" i="1"/>
  <c r="CB308" i="1"/>
  <c r="CD308" i="1"/>
  <c r="CE308" i="1"/>
  <c r="DF308" i="1"/>
  <c r="DH308" i="1"/>
  <c r="DZ308" i="1"/>
  <c r="DI308" i="1"/>
  <c r="DK308" i="1"/>
  <c r="DL308" i="1"/>
  <c r="DQ308" i="1"/>
  <c r="DR308" i="1"/>
  <c r="DJ308" i="1"/>
  <c r="F309" i="1"/>
  <c r="U309" i="1"/>
  <c r="AI309" i="1"/>
  <c r="AW309" i="1"/>
  <c r="BM309" i="1"/>
  <c r="CB309" i="1"/>
  <c r="CD309" i="1"/>
  <c r="CE309" i="1"/>
  <c r="DF309" i="1"/>
  <c r="DH309" i="1"/>
  <c r="DZ309" i="1"/>
  <c r="DI309" i="1"/>
  <c r="DK309" i="1"/>
  <c r="DL309" i="1"/>
  <c r="DQ309" i="1"/>
  <c r="DR309" i="1"/>
  <c r="DJ309" i="1"/>
  <c r="F310" i="1"/>
  <c r="U310" i="1"/>
  <c r="AI310" i="1"/>
  <c r="AK310" i="1"/>
  <c r="AM310" i="1"/>
  <c r="AO310" i="1"/>
  <c r="AQ310" i="1"/>
  <c r="BM310" i="1"/>
  <c r="CB310" i="1"/>
  <c r="CE310" i="1"/>
  <c r="DF310" i="1"/>
  <c r="DH310" i="1"/>
  <c r="DZ310" i="1"/>
  <c r="DI310" i="1"/>
  <c r="DK310" i="1"/>
  <c r="DL310" i="1"/>
  <c r="DQ310" i="1"/>
  <c r="DR310" i="1"/>
  <c r="DJ310" i="1"/>
  <c r="F311" i="1"/>
  <c r="U311" i="1"/>
  <c r="AI311" i="1"/>
  <c r="AK311" i="1"/>
  <c r="AM311" i="1"/>
  <c r="AO311" i="1"/>
  <c r="AQ311" i="1"/>
  <c r="BM311" i="1"/>
  <c r="CB311" i="1"/>
  <c r="CE311" i="1"/>
  <c r="DF311" i="1"/>
  <c r="DH311" i="1"/>
  <c r="DZ311" i="1"/>
  <c r="DI311" i="1"/>
  <c r="DK311" i="1"/>
  <c r="DL311" i="1"/>
  <c r="DQ311" i="1"/>
  <c r="DR311" i="1"/>
  <c r="DJ311" i="1"/>
  <c r="F312" i="1"/>
  <c r="U312" i="1"/>
  <c r="AI312" i="1"/>
  <c r="AK312" i="1"/>
  <c r="AM312" i="1"/>
  <c r="AO312" i="1"/>
  <c r="AQ312" i="1"/>
  <c r="BM312" i="1"/>
  <c r="CB312" i="1"/>
  <c r="CE312" i="1"/>
  <c r="DF312" i="1"/>
  <c r="DH312" i="1"/>
  <c r="DZ312" i="1"/>
  <c r="DI312" i="1"/>
  <c r="DK312" i="1"/>
  <c r="DL312" i="1"/>
  <c r="DQ312" i="1"/>
  <c r="DR312" i="1"/>
  <c r="DJ312" i="1"/>
  <c r="F313" i="1"/>
  <c r="U313" i="1"/>
  <c r="AI313" i="1"/>
  <c r="AK313" i="1"/>
  <c r="AM313" i="1"/>
  <c r="AO313" i="1"/>
  <c r="AQ313" i="1"/>
  <c r="BM313" i="1"/>
  <c r="CB313" i="1"/>
  <c r="CE313" i="1"/>
  <c r="DF313" i="1"/>
  <c r="DH313" i="1"/>
  <c r="DZ313" i="1"/>
  <c r="DI313" i="1"/>
  <c r="DK313" i="1"/>
  <c r="DL313" i="1"/>
  <c r="DQ313" i="1"/>
  <c r="DR313" i="1"/>
  <c r="DJ313" i="1"/>
  <c r="F314" i="1"/>
  <c r="U314" i="1"/>
  <c r="AI314" i="1"/>
  <c r="AK314" i="1"/>
  <c r="AM314" i="1"/>
  <c r="AO314" i="1"/>
  <c r="AQ314" i="1"/>
  <c r="BM314" i="1"/>
  <c r="CB314" i="1"/>
  <c r="CE314" i="1"/>
  <c r="DF314" i="1"/>
  <c r="DH314" i="1"/>
  <c r="DZ314" i="1"/>
  <c r="DI314" i="1"/>
  <c r="DK314" i="1"/>
  <c r="DL314" i="1"/>
  <c r="DQ314" i="1"/>
  <c r="DR314" i="1"/>
  <c r="DJ314" i="1"/>
  <c r="F315" i="1"/>
  <c r="U315" i="1"/>
  <c r="AI315" i="1"/>
  <c r="AK315" i="1"/>
  <c r="AM315" i="1"/>
  <c r="AO315" i="1"/>
  <c r="AQ315" i="1"/>
  <c r="BM315" i="1"/>
  <c r="CB315" i="1"/>
  <c r="CE315" i="1"/>
  <c r="DF315" i="1"/>
  <c r="DH315" i="1"/>
  <c r="DZ315" i="1"/>
  <c r="DI315" i="1"/>
  <c r="DK315" i="1"/>
  <c r="DL315" i="1"/>
  <c r="DQ315" i="1"/>
  <c r="DR315" i="1"/>
  <c r="DJ315" i="1"/>
  <c r="F316" i="1"/>
  <c r="U316" i="1"/>
  <c r="AI316" i="1"/>
  <c r="AK316" i="1"/>
  <c r="AM316" i="1"/>
  <c r="AO316" i="1"/>
  <c r="AQ316" i="1"/>
  <c r="BM316" i="1"/>
  <c r="CB316" i="1"/>
  <c r="CE316" i="1"/>
  <c r="DF316" i="1"/>
  <c r="DH316" i="1"/>
  <c r="DZ316" i="1"/>
  <c r="DI316" i="1"/>
  <c r="DK316" i="1"/>
  <c r="DL316" i="1"/>
  <c r="DQ316" i="1"/>
  <c r="DR316" i="1"/>
  <c r="DJ316" i="1"/>
  <c r="F317" i="1"/>
  <c r="U317" i="1"/>
  <c r="AI317" i="1"/>
  <c r="AK317" i="1"/>
  <c r="AM317" i="1"/>
  <c r="AO317" i="1"/>
  <c r="AQ317" i="1"/>
  <c r="BM317" i="1"/>
  <c r="CB317" i="1"/>
  <c r="CE317" i="1"/>
  <c r="DF317" i="1"/>
  <c r="DH317" i="1"/>
  <c r="DZ317" i="1"/>
  <c r="DI317" i="1"/>
  <c r="DK317" i="1"/>
  <c r="DL317" i="1"/>
  <c r="DM317" i="1"/>
  <c r="DN317" i="1"/>
  <c r="DS317" i="1"/>
  <c r="DO317" i="1"/>
  <c r="DQ317" i="1"/>
  <c r="DR317" i="1"/>
  <c r="DT317" i="1"/>
  <c r="DJ317" i="1"/>
  <c r="F318" i="1"/>
  <c r="U318" i="1"/>
  <c r="AI318" i="1"/>
  <c r="AK318" i="1"/>
  <c r="AM318" i="1"/>
  <c r="AO318" i="1"/>
  <c r="AQ318" i="1"/>
  <c r="BM318" i="1"/>
  <c r="CB318" i="1"/>
  <c r="CE318" i="1"/>
  <c r="DF318" i="1"/>
  <c r="DH318" i="1"/>
  <c r="DZ318" i="1"/>
  <c r="DI318" i="1"/>
  <c r="DK318" i="1"/>
  <c r="DL318" i="1"/>
  <c r="DM318" i="1"/>
  <c r="DN318" i="1"/>
  <c r="DS318" i="1"/>
  <c r="DO318" i="1"/>
  <c r="DQ318" i="1"/>
  <c r="DR318" i="1"/>
  <c r="DT318" i="1"/>
  <c r="DJ318" i="1"/>
  <c r="F319" i="1"/>
  <c r="U319" i="1"/>
  <c r="AI319" i="1"/>
  <c r="AK319" i="1"/>
  <c r="AM319" i="1"/>
  <c r="AO319" i="1"/>
  <c r="AQ319" i="1"/>
  <c r="BM319" i="1"/>
  <c r="CB319" i="1"/>
  <c r="CE319" i="1"/>
  <c r="DF319" i="1"/>
  <c r="DH319" i="1"/>
  <c r="DZ319" i="1"/>
  <c r="DI319" i="1"/>
  <c r="DK319" i="1"/>
  <c r="DL319" i="1"/>
  <c r="DM319" i="1"/>
  <c r="DN319" i="1"/>
  <c r="DS319" i="1"/>
  <c r="DO319" i="1"/>
  <c r="DQ319" i="1"/>
  <c r="DR319" i="1"/>
  <c r="DT319" i="1"/>
  <c r="DJ319" i="1"/>
  <c r="F320" i="1"/>
  <c r="U320" i="1"/>
  <c r="AI320" i="1"/>
  <c r="AK320" i="1"/>
  <c r="AM320" i="1"/>
  <c r="AO320" i="1"/>
  <c r="AQ320" i="1"/>
  <c r="BM320" i="1"/>
  <c r="CB320" i="1"/>
  <c r="CE320" i="1"/>
  <c r="DF320" i="1"/>
  <c r="DH320" i="1"/>
  <c r="DZ320" i="1"/>
  <c r="DI320" i="1"/>
  <c r="DK320" i="1"/>
  <c r="DL320" i="1"/>
  <c r="DM320" i="1"/>
  <c r="DN320" i="1"/>
  <c r="DS320" i="1"/>
  <c r="DO320" i="1"/>
  <c r="DQ320" i="1"/>
  <c r="DR320" i="1"/>
  <c r="DT320" i="1"/>
  <c r="DJ320" i="1"/>
  <c r="F321" i="1"/>
  <c r="U321" i="1"/>
  <c r="AI321" i="1"/>
  <c r="AK321" i="1"/>
  <c r="AM321" i="1"/>
  <c r="AO321" i="1"/>
  <c r="AQ321" i="1"/>
  <c r="BM321" i="1"/>
  <c r="CB321" i="1"/>
  <c r="CE321" i="1"/>
  <c r="DF321" i="1"/>
  <c r="DH321" i="1"/>
  <c r="DZ321" i="1"/>
  <c r="DI321" i="1"/>
  <c r="DK321" i="1"/>
  <c r="DL321" i="1"/>
  <c r="DM321" i="1"/>
  <c r="DN321" i="1"/>
  <c r="DS321" i="1"/>
  <c r="DO321" i="1"/>
  <c r="DQ321" i="1"/>
  <c r="DR321" i="1"/>
  <c r="DT321" i="1"/>
  <c r="DJ321" i="1"/>
  <c r="F322" i="1"/>
  <c r="U322" i="1"/>
  <c r="AI322" i="1"/>
  <c r="AK322" i="1"/>
  <c r="AM322" i="1"/>
  <c r="AO322" i="1"/>
  <c r="AQ322" i="1"/>
  <c r="BM322" i="1"/>
  <c r="CB322" i="1"/>
  <c r="CE322" i="1"/>
  <c r="DF322" i="1"/>
  <c r="DH322" i="1"/>
  <c r="DZ322" i="1"/>
  <c r="DI322" i="1"/>
  <c r="DK322" i="1"/>
  <c r="DL322" i="1"/>
  <c r="DM322" i="1"/>
  <c r="DN322" i="1"/>
  <c r="DS322" i="1"/>
  <c r="DO322" i="1"/>
  <c r="DQ322" i="1"/>
  <c r="DR322" i="1"/>
  <c r="DT322" i="1"/>
  <c r="DJ322" i="1"/>
  <c r="F323" i="1"/>
  <c r="U323" i="1"/>
  <c r="AI323" i="1"/>
  <c r="AK323" i="1"/>
  <c r="AM323" i="1"/>
  <c r="AO323" i="1"/>
  <c r="AQ323" i="1"/>
  <c r="BM323" i="1"/>
  <c r="CB323" i="1"/>
  <c r="CE323" i="1"/>
  <c r="DF323" i="1"/>
  <c r="DH323" i="1"/>
  <c r="DZ323" i="1"/>
  <c r="DI323" i="1"/>
  <c r="DK323" i="1"/>
  <c r="DL323" i="1"/>
  <c r="DM323" i="1"/>
  <c r="DN323" i="1"/>
  <c r="DS323" i="1"/>
  <c r="DO323" i="1"/>
  <c r="DQ323" i="1"/>
  <c r="DR323" i="1"/>
  <c r="DT323" i="1"/>
  <c r="DJ323" i="1"/>
  <c r="F324" i="1"/>
  <c r="U324" i="1"/>
  <c r="AI324" i="1"/>
  <c r="AK324" i="1"/>
  <c r="AM324" i="1"/>
  <c r="AO324" i="1"/>
  <c r="AQ324" i="1"/>
  <c r="BM324" i="1"/>
  <c r="CB324" i="1"/>
  <c r="CE324" i="1"/>
  <c r="DF324" i="1"/>
  <c r="DH324" i="1"/>
  <c r="DZ324" i="1"/>
  <c r="DI324" i="1"/>
  <c r="DK324" i="1"/>
  <c r="DL324" i="1"/>
  <c r="DM324" i="1"/>
  <c r="DN324" i="1"/>
  <c r="DS324" i="1"/>
  <c r="DO324" i="1"/>
  <c r="DQ324" i="1"/>
  <c r="DR324" i="1"/>
  <c r="DT324" i="1"/>
  <c r="DJ324" i="1"/>
  <c r="F325" i="1"/>
  <c r="U325" i="1"/>
  <c r="AI325" i="1"/>
  <c r="AK325" i="1"/>
  <c r="AM325" i="1"/>
  <c r="AO325" i="1"/>
  <c r="AQ325" i="1"/>
  <c r="BM325" i="1"/>
  <c r="CB325" i="1"/>
  <c r="CE325" i="1"/>
  <c r="DF325" i="1"/>
  <c r="DH325" i="1"/>
  <c r="DZ325" i="1"/>
  <c r="DI325" i="1"/>
  <c r="DK325" i="1"/>
  <c r="DL325" i="1"/>
  <c r="DM325" i="1"/>
  <c r="DN325" i="1"/>
  <c r="DS325" i="1"/>
  <c r="DO325" i="1"/>
  <c r="DQ325" i="1"/>
  <c r="DR325" i="1"/>
  <c r="DT325" i="1"/>
  <c r="DJ325" i="1"/>
  <c r="U326" i="1"/>
  <c r="AK326" i="1"/>
  <c r="AM326" i="1"/>
  <c r="AO326" i="1"/>
  <c r="AQ326" i="1"/>
  <c r="CE326" i="1"/>
  <c r="DF326" i="1"/>
  <c r="DH326" i="1"/>
  <c r="DZ326" i="1"/>
  <c r="DI326" i="1"/>
  <c r="DK326" i="1"/>
  <c r="DL326" i="1"/>
  <c r="DM326" i="1"/>
  <c r="DN326" i="1"/>
  <c r="DS326" i="1"/>
  <c r="DO326" i="1"/>
  <c r="DQ326" i="1"/>
  <c r="DR326" i="1"/>
  <c r="DT326" i="1"/>
  <c r="DJ326" i="1"/>
  <c r="U327" i="1"/>
  <c r="AK327" i="1"/>
  <c r="AM327" i="1"/>
  <c r="AO327" i="1"/>
  <c r="AQ327" i="1"/>
  <c r="CE327" i="1"/>
  <c r="DF327" i="1"/>
  <c r="DH327" i="1"/>
  <c r="DZ327" i="1"/>
  <c r="DI327" i="1"/>
  <c r="DK327" i="1"/>
  <c r="DL327" i="1"/>
  <c r="DM327" i="1"/>
  <c r="DN327" i="1"/>
  <c r="DS327" i="1"/>
  <c r="DO327" i="1"/>
  <c r="DQ327" i="1"/>
  <c r="DR327" i="1"/>
  <c r="DT327" i="1"/>
  <c r="DJ327" i="1"/>
  <c r="U328" i="1"/>
  <c r="AK328" i="1"/>
  <c r="AM328" i="1"/>
  <c r="AO328" i="1"/>
  <c r="AQ328" i="1"/>
  <c r="CE328" i="1"/>
  <c r="DF328" i="1"/>
  <c r="DH328" i="1"/>
  <c r="DZ328" i="1"/>
  <c r="DI328" i="1"/>
  <c r="DK328" i="1"/>
  <c r="DL328" i="1"/>
  <c r="DM328" i="1"/>
  <c r="DN328" i="1"/>
  <c r="DS328" i="1"/>
  <c r="DO328" i="1"/>
  <c r="DQ328" i="1"/>
  <c r="DR328" i="1"/>
  <c r="DT328" i="1"/>
  <c r="DJ328" i="1"/>
  <c r="U329" i="1"/>
  <c r="AK329" i="1"/>
  <c r="AM329" i="1"/>
  <c r="AO329" i="1"/>
  <c r="AQ329" i="1"/>
  <c r="CE329" i="1"/>
  <c r="DF329" i="1"/>
  <c r="DH329" i="1"/>
  <c r="DZ329" i="1"/>
  <c r="DI329" i="1"/>
  <c r="DK329" i="1"/>
  <c r="DL329" i="1"/>
  <c r="DM329" i="1"/>
  <c r="DN329" i="1"/>
  <c r="DS329" i="1"/>
  <c r="DO329" i="1"/>
  <c r="DQ329" i="1"/>
  <c r="DR329" i="1"/>
  <c r="DT329" i="1"/>
  <c r="DJ329" i="1"/>
  <c r="AK330" i="1"/>
  <c r="AM330" i="1"/>
  <c r="AO330" i="1"/>
  <c r="AQ330" i="1"/>
  <c r="CE330" i="1"/>
  <c r="DF330" i="1"/>
  <c r="DR330" i="1"/>
  <c r="DH330" i="1"/>
  <c r="DK330" i="1"/>
  <c r="DL330" i="1"/>
  <c r="DM330" i="1"/>
  <c r="DN330" i="1"/>
  <c r="DO330" i="1"/>
  <c r="DQ330" i="1"/>
  <c r="AK331" i="1"/>
  <c r="AM331" i="1"/>
  <c r="AO331" i="1"/>
  <c r="AQ331" i="1"/>
  <c r="CE331" i="1"/>
  <c r="DF331" i="1"/>
  <c r="DH331" i="1"/>
  <c r="DK331" i="1"/>
  <c r="DL331" i="1"/>
  <c r="DM331" i="1"/>
  <c r="DN331" i="1"/>
  <c r="DS331" i="1"/>
  <c r="DO331" i="1"/>
  <c r="DQ331" i="1"/>
  <c r="DR331" i="1"/>
  <c r="DT331" i="1"/>
  <c r="AK332" i="1"/>
  <c r="AM332" i="1"/>
  <c r="AO332" i="1"/>
  <c r="AQ332" i="1"/>
  <c r="CE332" i="1"/>
  <c r="DF332" i="1"/>
  <c r="DR332" i="1"/>
  <c r="DH332" i="1"/>
  <c r="DK332" i="1"/>
  <c r="DL332" i="1"/>
  <c r="DM332" i="1"/>
  <c r="DN332" i="1"/>
  <c r="DO332" i="1"/>
  <c r="DQ332" i="1"/>
  <c r="CE333" i="1"/>
  <c r="DF333" i="1"/>
  <c r="DH333" i="1"/>
  <c r="DK333" i="1"/>
  <c r="DL333" i="1"/>
  <c r="DM333" i="1"/>
  <c r="DN333" i="1"/>
  <c r="DS333" i="1"/>
  <c r="DO333" i="1"/>
  <c r="DQ333" i="1"/>
  <c r="DR333" i="1"/>
  <c r="DT333" i="1"/>
  <c r="CE334" i="1"/>
  <c r="DF334" i="1"/>
  <c r="DR334" i="1"/>
  <c r="DH334" i="1"/>
  <c r="DK334" i="1"/>
  <c r="DL334" i="1"/>
  <c r="DM334" i="1"/>
  <c r="DN334" i="1"/>
  <c r="DO334" i="1"/>
  <c r="DQ334" i="1"/>
  <c r="DF335" i="1"/>
  <c r="DK335" i="1"/>
  <c r="DL335" i="1"/>
  <c r="DM335" i="1"/>
  <c r="DN335" i="1"/>
  <c r="DS335" i="1"/>
  <c r="DO335" i="1"/>
  <c r="DQ335" i="1"/>
  <c r="DR335" i="1"/>
  <c r="DT335" i="1"/>
  <c r="DF336" i="1"/>
  <c r="DK336" i="1"/>
  <c r="DL336" i="1"/>
  <c r="DM336" i="1"/>
  <c r="DN336" i="1"/>
  <c r="DO336" i="1"/>
  <c r="DQ336" i="1"/>
  <c r="DR336" i="1"/>
  <c r="DF337" i="1"/>
  <c r="DK337" i="1"/>
  <c r="DL337" i="1"/>
  <c r="DM337" i="1"/>
  <c r="DN337" i="1"/>
  <c r="DS337" i="1"/>
  <c r="DO337" i="1"/>
  <c r="DQ337" i="1"/>
  <c r="DR337" i="1"/>
  <c r="DT337" i="1"/>
  <c r="DF338" i="1"/>
  <c r="DK338" i="1"/>
  <c r="DL338" i="1"/>
  <c r="DM338" i="1"/>
  <c r="DN338" i="1"/>
  <c r="DO338" i="1"/>
  <c r="DQ338" i="1"/>
  <c r="DR338" i="1"/>
  <c r="DF339" i="1"/>
  <c r="DK339" i="1"/>
  <c r="DL339" i="1"/>
  <c r="DM339" i="1"/>
  <c r="DN339" i="1"/>
  <c r="DS339" i="1"/>
  <c r="DO339" i="1"/>
  <c r="DQ339" i="1"/>
  <c r="DR339" i="1"/>
  <c r="DT339" i="1"/>
  <c r="DF340" i="1"/>
  <c r="DK340" i="1"/>
  <c r="DL340" i="1"/>
  <c r="DM340" i="1"/>
  <c r="DN340" i="1"/>
  <c r="DO340" i="1"/>
  <c r="DQ340" i="1"/>
  <c r="DR340" i="1"/>
  <c r="D377" i="1"/>
  <c r="D378" i="1"/>
  <c r="D379" i="1"/>
  <c r="D380" i="1"/>
  <c r="D381" i="1"/>
  <c r="C382" i="1"/>
  <c r="D382" i="1"/>
  <c r="D383" i="1"/>
  <c r="D384" i="1"/>
  <c r="D385" i="1"/>
  <c r="D386" i="1"/>
  <c r="D387" i="1"/>
  <c r="D388" i="1"/>
  <c r="D389" i="1"/>
  <c r="C390" i="1"/>
  <c r="D390" i="1"/>
  <c r="DS338" i="1"/>
  <c r="DT338" i="1"/>
  <c r="DS332" i="1"/>
  <c r="DT332" i="1"/>
  <c r="DI304" i="1"/>
  <c r="DJ304" i="1"/>
  <c r="DJ303" i="1"/>
  <c r="DI302" i="1"/>
  <c r="DJ302" i="1"/>
  <c r="DJ301" i="1"/>
  <c r="DI300" i="1"/>
  <c r="DJ300" i="1"/>
  <c r="DJ299" i="1"/>
  <c r="DI298" i="1"/>
  <c r="DJ298" i="1"/>
  <c r="DJ297" i="1"/>
  <c r="DI292" i="1"/>
  <c r="DJ292" i="1"/>
  <c r="DI290" i="1"/>
  <c r="DJ290" i="1"/>
  <c r="DI288" i="1"/>
  <c r="DJ288" i="1"/>
  <c r="DS340" i="1"/>
  <c r="DT340" i="1"/>
  <c r="DS336" i="1"/>
  <c r="DT336" i="1"/>
  <c r="DS334" i="1"/>
  <c r="DT334" i="1"/>
  <c r="DS330" i="1"/>
  <c r="DT330" i="1"/>
  <c r="DJ293" i="1"/>
  <c r="DI293" i="1"/>
  <c r="DS229" i="1"/>
  <c r="DT229" i="1"/>
  <c r="DJ229" i="1"/>
  <c r="DI229" i="1"/>
  <c r="DS227" i="1"/>
  <c r="DT227" i="1"/>
  <c r="DJ227" i="1"/>
  <c r="DI227" i="1"/>
  <c r="DS221" i="1"/>
  <c r="DT221" i="1"/>
  <c r="DJ221" i="1"/>
  <c r="DI221" i="1"/>
  <c r="DT220" i="1"/>
  <c r="DS220" i="1"/>
  <c r="DJ220" i="1"/>
  <c r="DI220" i="1"/>
  <c r="DS216" i="1"/>
  <c r="DT216" i="1"/>
  <c r="DJ216" i="1"/>
  <c r="DI216" i="1"/>
  <c r="DS208" i="1"/>
  <c r="DT208" i="1"/>
  <c r="DJ208" i="1"/>
  <c r="DI208" i="1"/>
  <c r="DS206" i="1"/>
  <c r="DT206" i="1"/>
  <c r="DJ206" i="1"/>
  <c r="DI206" i="1"/>
  <c r="DS202" i="1"/>
  <c r="DT202" i="1"/>
  <c r="DJ202" i="1"/>
  <c r="DI202" i="1"/>
  <c r="DS199" i="1"/>
  <c r="DT199" i="1"/>
  <c r="DJ199" i="1"/>
  <c r="DI199" i="1"/>
  <c r="DS195" i="1"/>
  <c r="DT195" i="1"/>
  <c r="DJ195" i="1"/>
  <c r="DI195" i="1"/>
  <c r="DT219" i="1"/>
  <c r="DS219" i="1"/>
  <c r="DJ219" i="1"/>
  <c r="DI219" i="1"/>
  <c r="DT215" i="1"/>
  <c r="DS215" i="1"/>
  <c r="DJ215" i="1"/>
  <c r="DI215" i="1"/>
  <c r="DT214" i="1"/>
  <c r="DS214" i="1"/>
  <c r="DJ214" i="1"/>
  <c r="DI214" i="1"/>
  <c r="DS210" i="1"/>
  <c r="DT210" i="1"/>
  <c r="DJ210" i="1"/>
  <c r="DI210" i="1"/>
  <c r="DS204" i="1"/>
  <c r="DT204" i="1"/>
  <c r="DJ204" i="1"/>
  <c r="DI204" i="1"/>
  <c r="DT201" i="1"/>
  <c r="DS201" i="1"/>
  <c r="DJ201" i="1"/>
  <c r="DI201" i="1"/>
  <c r="DS197" i="1"/>
  <c r="DT197" i="1"/>
  <c r="DJ197" i="1"/>
  <c r="DI197" i="1"/>
  <c r="DS192" i="1"/>
  <c r="DT192" i="1"/>
  <c r="DJ192" i="1"/>
  <c r="DI192" i="1"/>
  <c r="DT182" i="1"/>
  <c r="DS182" i="1"/>
  <c r="DJ182" i="1"/>
  <c r="DI182" i="1"/>
  <c r="DT180" i="1"/>
  <c r="DS180" i="1"/>
  <c r="DJ180" i="1"/>
  <c r="DI180" i="1"/>
  <c r="DT178" i="1"/>
  <c r="DS178" i="1"/>
  <c r="DJ178" i="1"/>
  <c r="DI178" i="1"/>
  <c r="DS172" i="1"/>
  <c r="DT172" i="1"/>
  <c r="DI172" i="1"/>
  <c r="DJ172" i="1"/>
  <c r="DS171" i="1"/>
  <c r="DT171" i="1"/>
  <c r="DI171" i="1"/>
  <c r="DJ171" i="1"/>
  <c r="DI155" i="1"/>
  <c r="DJ155" i="1"/>
  <c r="DT101" i="1"/>
  <c r="DS101" i="1"/>
  <c r="DT115" i="1"/>
  <c r="DS115" i="1"/>
  <c r="DT181" i="1"/>
  <c r="DS181" i="1"/>
  <c r="DJ181" i="1"/>
  <c r="DI181" i="1"/>
  <c r="DT179" i="1"/>
  <c r="DS179" i="1"/>
  <c r="DJ179" i="1"/>
  <c r="DI179" i="1"/>
  <c r="DS170" i="1"/>
  <c r="DT170" i="1"/>
  <c r="DI170" i="1"/>
  <c r="DJ170" i="1"/>
  <c r="DS168" i="1"/>
  <c r="DT168" i="1"/>
  <c r="DI168" i="1"/>
  <c r="DJ168" i="1"/>
  <c r="DS166" i="1"/>
  <c r="DT166" i="1"/>
  <c r="DI166" i="1"/>
  <c r="DJ166" i="1"/>
  <c r="DS164" i="1"/>
  <c r="DT164" i="1"/>
  <c r="DI164" i="1"/>
  <c r="DJ164" i="1"/>
  <c r="DS162" i="1"/>
  <c r="DT162" i="1"/>
  <c r="DI162" i="1"/>
  <c r="DJ162" i="1"/>
  <c r="DS160" i="1"/>
  <c r="DT160" i="1"/>
  <c r="DI160" i="1"/>
  <c r="DJ160" i="1"/>
  <c r="DI153" i="1"/>
  <c r="DJ153" i="1"/>
  <c r="DS123" i="1"/>
  <c r="DT123" i="1"/>
  <c r="DJ190" i="1"/>
  <c r="DJ186" i="1"/>
  <c r="DL111" i="1"/>
  <c r="DI103" i="1"/>
  <c r="DJ103" i="1"/>
  <c r="DS152" i="1"/>
  <c r="DI152" i="1"/>
  <c r="DS148" i="1"/>
  <c r="DI148" i="1"/>
  <c r="DS144" i="1"/>
  <c r="DI144" i="1"/>
  <c r="DI132" i="1"/>
  <c r="DJ131" i="1"/>
  <c r="DL118" i="1"/>
  <c r="DN117" i="1"/>
  <c r="DL115" i="1"/>
  <c r="DN114" i="1"/>
  <c r="DN112" i="1"/>
  <c r="DN107" i="1"/>
  <c r="DN106" i="1"/>
  <c r="DN105" i="1"/>
  <c r="DL102" i="1"/>
  <c r="DL90" i="1"/>
  <c r="DN71" i="1"/>
  <c r="DN72" i="1"/>
  <c r="DN73" i="1"/>
  <c r="DN74" i="1"/>
  <c r="DN75" i="1"/>
  <c r="DN76" i="1"/>
  <c r="DN78" i="1"/>
  <c r="DN79" i="1"/>
  <c r="DN83" i="1"/>
  <c r="DN70" i="1"/>
  <c r="DN77" i="1"/>
  <c r="DN80" i="1"/>
  <c r="DN84" i="1"/>
  <c r="DN87" i="1"/>
  <c r="DN88" i="1"/>
  <c r="DN91" i="1"/>
  <c r="DN92" i="1"/>
  <c r="DN96" i="1"/>
  <c r="DN98" i="1"/>
  <c r="DN100" i="1"/>
  <c r="DN102" i="1"/>
  <c r="DN99" i="1"/>
  <c r="DN103" i="1"/>
  <c r="DN104" i="1"/>
  <c r="DN116" i="1"/>
  <c r="DN118" i="1"/>
  <c r="DT120" i="1"/>
  <c r="DJ111" i="1"/>
  <c r="DI111" i="1"/>
  <c r="DS150" i="1"/>
  <c r="DI150" i="1"/>
  <c r="DS146" i="1"/>
  <c r="DI146" i="1"/>
  <c r="DS141" i="1"/>
  <c r="DI141" i="1"/>
  <c r="DJ140" i="1"/>
  <c r="DS137" i="1"/>
  <c r="DI137" i="1"/>
  <c r="DJ136" i="1"/>
  <c r="DS133" i="1"/>
  <c r="DJ127" i="1"/>
  <c r="DJ126" i="1"/>
  <c r="DJ125" i="1"/>
  <c r="DJ124" i="1"/>
  <c r="DJ123" i="1"/>
  <c r="DJ121" i="1"/>
  <c r="DN119" i="1"/>
  <c r="DL116" i="1"/>
  <c r="DN113" i="1"/>
  <c r="DL113" i="1"/>
  <c r="DJ113" i="1"/>
  <c r="DN110" i="1"/>
  <c r="DL109" i="1"/>
  <c r="DN109" i="1"/>
  <c r="DN108" i="1"/>
  <c r="DN97" i="1"/>
  <c r="DN95" i="1"/>
  <c r="DN94" i="1"/>
  <c r="DN93" i="1"/>
  <c r="DL70" i="1"/>
  <c r="DL77" i="1"/>
  <c r="DL80" i="1"/>
  <c r="DL71" i="1"/>
  <c r="DL72" i="1"/>
  <c r="DL73" i="1"/>
  <c r="DL74" i="1"/>
  <c r="DL75" i="1"/>
  <c r="DL76" i="1"/>
  <c r="DL79" i="1"/>
  <c r="DL83" i="1"/>
  <c r="DL92" i="1"/>
  <c r="DL84" i="1"/>
  <c r="DL87" i="1"/>
  <c r="DL88" i="1"/>
  <c r="DL91" i="1"/>
  <c r="DL97" i="1"/>
  <c r="DL99" i="1"/>
  <c r="DL101" i="1"/>
  <c r="DL110" i="1"/>
  <c r="DL112" i="1"/>
  <c r="DL108" i="1"/>
  <c r="DL107" i="1"/>
  <c r="DL105" i="1"/>
  <c r="DL95" i="1"/>
  <c r="DL93" i="1"/>
  <c r="DL119" i="1"/>
  <c r="DL117" i="1"/>
  <c r="DL114" i="1"/>
  <c r="DN111" i="1"/>
  <c r="DL106" i="1"/>
  <c r="DL104" i="1"/>
  <c r="DL103" i="1"/>
  <c r="DL100" i="1"/>
  <c r="DL96" i="1"/>
  <c r="DL94" i="1"/>
  <c r="DN90" i="1"/>
  <c r="DL89" i="1"/>
  <c r="DL85" i="1"/>
  <c r="DL81" i="1"/>
  <c r="A81" i="1"/>
  <c r="DH72" i="1"/>
  <c r="DH74" i="1"/>
  <c r="DH76" i="1"/>
  <c r="DH79" i="1"/>
  <c r="A62" i="1"/>
  <c r="DH70" i="1"/>
  <c r="DI90" i="1"/>
  <c r="DN86" i="1"/>
  <c r="DI86" i="1"/>
  <c r="DN81" i="1"/>
  <c r="DL86" i="1"/>
  <c r="DL82" i="1"/>
  <c r="DL78" i="1"/>
  <c r="DN89" i="1"/>
  <c r="DN85" i="1"/>
  <c r="DN82" i="1"/>
  <c r="DH80" i="1"/>
  <c r="EA80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EA212" i="1"/>
  <c r="DI80" i="1"/>
  <c r="DJ80" i="1"/>
  <c r="DS85" i="1"/>
  <c r="DT85" i="1"/>
  <c r="DS81" i="1"/>
  <c r="DT81" i="1"/>
  <c r="DS86" i="1"/>
  <c r="DT86" i="1"/>
  <c r="DI70" i="1"/>
  <c r="DJ70" i="1"/>
  <c r="DJ76" i="1"/>
  <c r="DI76" i="1"/>
  <c r="DJ72" i="1"/>
  <c r="DI72" i="1"/>
  <c r="DS90" i="1"/>
  <c r="DT90" i="1"/>
  <c r="DT93" i="1"/>
  <c r="DS93" i="1"/>
  <c r="DS108" i="1"/>
  <c r="DT108" i="1"/>
  <c r="EA81" i="1"/>
  <c r="DS82" i="1"/>
  <c r="DT82" i="1"/>
  <c r="DH62" i="1"/>
  <c r="A63" i="1"/>
  <c r="DT95" i="1"/>
  <c r="DS95" i="1"/>
  <c r="DT97" i="1"/>
  <c r="DS97" i="1"/>
  <c r="DT109" i="1"/>
  <c r="DS109" i="1"/>
  <c r="DS110" i="1"/>
  <c r="DT110" i="1"/>
  <c r="DT119" i="1"/>
  <c r="DS119" i="1"/>
  <c r="DS118" i="1"/>
  <c r="DT118" i="1"/>
  <c r="DS104" i="1"/>
  <c r="DT104" i="1"/>
  <c r="DT99" i="1"/>
  <c r="DS99" i="1"/>
  <c r="DS100" i="1"/>
  <c r="DT100" i="1"/>
  <c r="DS96" i="1"/>
  <c r="DT96" i="1"/>
  <c r="DS91" i="1"/>
  <c r="DT91" i="1"/>
  <c r="DS87" i="1"/>
  <c r="DT87" i="1"/>
  <c r="DS80" i="1"/>
  <c r="DT80" i="1"/>
  <c r="DT70" i="1"/>
  <c r="DS70" i="1"/>
  <c r="DT79" i="1"/>
  <c r="DS79" i="1"/>
  <c r="DT76" i="1"/>
  <c r="DS76" i="1"/>
  <c r="DT74" i="1"/>
  <c r="DS74" i="1"/>
  <c r="DT72" i="1"/>
  <c r="DS72" i="1"/>
  <c r="DT105" i="1"/>
  <c r="DS105" i="1"/>
  <c r="DS106" i="1"/>
  <c r="DT106" i="1"/>
  <c r="DS112" i="1"/>
  <c r="DT112" i="1"/>
  <c r="DT117" i="1"/>
  <c r="DS117" i="1"/>
  <c r="DH77" i="1"/>
  <c r="DH78" i="1"/>
  <c r="DH75" i="1"/>
  <c r="DH73" i="1"/>
  <c r="DH71" i="1"/>
  <c r="DS89" i="1"/>
  <c r="DT89" i="1"/>
  <c r="DJ79" i="1"/>
  <c r="DI79" i="1"/>
  <c r="DJ74" i="1"/>
  <c r="DI74" i="1"/>
  <c r="DT111" i="1"/>
  <c r="DS111" i="1"/>
  <c r="DS94" i="1"/>
  <c r="DT94" i="1"/>
  <c r="DT113" i="1"/>
  <c r="DS113" i="1"/>
  <c r="DS116" i="1"/>
  <c r="DT116" i="1"/>
  <c r="DT103" i="1"/>
  <c r="DS103" i="1"/>
  <c r="DS102" i="1"/>
  <c r="DT102" i="1"/>
  <c r="DS98" i="1"/>
  <c r="DT98" i="1"/>
  <c r="DT92" i="1"/>
  <c r="DS92" i="1"/>
  <c r="DS88" i="1"/>
  <c r="DT88" i="1"/>
  <c r="DS84" i="1"/>
  <c r="DT84" i="1"/>
  <c r="DT77" i="1"/>
  <c r="DS77" i="1"/>
  <c r="DS83" i="1"/>
  <c r="DT83" i="1"/>
  <c r="DT78" i="1"/>
  <c r="DS78" i="1"/>
  <c r="DT75" i="1"/>
  <c r="DS75" i="1"/>
  <c r="DT73" i="1"/>
  <c r="DS73" i="1"/>
  <c r="DT71" i="1"/>
  <c r="DS71" i="1"/>
  <c r="EA120" i="1"/>
  <c r="DT107" i="1"/>
  <c r="DS107" i="1"/>
  <c r="DS114" i="1"/>
  <c r="DT114" i="1"/>
  <c r="EA153" i="1"/>
  <c r="A213" i="1"/>
  <c r="A214" i="1"/>
  <c r="A215" i="1"/>
  <c r="EA215" i="1"/>
  <c r="EA133" i="1"/>
  <c r="EA105" i="1"/>
  <c r="EA135" i="1"/>
  <c r="EA166" i="1"/>
  <c r="DJ73" i="1"/>
  <c r="DI73" i="1"/>
  <c r="DJ78" i="1"/>
  <c r="DI78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EA228" i="1"/>
  <c r="EA225" i="1"/>
  <c r="EA151" i="1"/>
  <c r="EA161" i="1"/>
  <c r="EA108" i="1"/>
  <c r="DH63" i="1"/>
  <c r="A64" i="1"/>
  <c r="EA114" i="1"/>
  <c r="EA92" i="1"/>
  <c r="EA121" i="1"/>
  <c r="DJ71" i="1"/>
  <c r="DI71" i="1"/>
  <c r="DJ75" i="1"/>
  <c r="DI75" i="1"/>
  <c r="DI77" i="1"/>
  <c r="DJ77" i="1"/>
  <c r="A229" i="1"/>
  <c r="A230" i="1"/>
  <c r="A231" i="1"/>
  <c r="A232" i="1"/>
  <c r="EA232" i="1"/>
  <c r="EA226" i="1"/>
  <c r="EA211" i="1"/>
  <c r="EA203" i="1"/>
  <c r="EA157" i="1"/>
  <c r="EA134" i="1"/>
  <c r="EA177" i="1"/>
  <c r="EA156" i="1"/>
  <c r="EA87" i="1"/>
  <c r="DJ62" i="1"/>
  <c r="DI62" i="1"/>
  <c r="EA82" i="1"/>
  <c r="EA113" i="1"/>
  <c r="EA115" i="1"/>
  <c r="EA83" i="1"/>
  <c r="EA97" i="1"/>
  <c r="EA95" i="1"/>
  <c r="EA104" i="1"/>
  <c r="EA110" i="1"/>
  <c r="EA117" i="1"/>
  <c r="DJ63" i="1"/>
  <c r="DI63" i="1"/>
  <c r="DH64" i="1"/>
  <c r="A65" i="1"/>
  <c r="DH65" i="1"/>
  <c r="A66" i="1"/>
  <c r="DJ64" i="1"/>
  <c r="DI64" i="1"/>
  <c r="EA84" i="1"/>
  <c r="EA85" i="1"/>
  <c r="DJ65" i="1"/>
  <c r="DI65" i="1"/>
  <c r="DH66" i="1"/>
  <c r="A67" i="1"/>
  <c r="DJ66" i="1"/>
  <c r="DI66" i="1"/>
  <c r="DH67" i="1"/>
  <c r="A68" i="1"/>
  <c r="EA86" i="1"/>
  <c r="DH68" i="1"/>
  <c r="A69" i="1"/>
  <c r="DH69" i="1"/>
  <c r="DJ67" i="1"/>
  <c r="DI67" i="1"/>
  <c r="DJ68" i="1"/>
  <c r="DI68" i="1"/>
  <c r="EA88" i="1"/>
  <c r="DJ69" i="1"/>
  <c r="DI69" i="1"/>
  <c r="EA89" i="1"/>
  <c r="EA90" i="1"/>
  <c r="EA91" i="1"/>
  <c r="EA93" i="1"/>
  <c r="EA94" i="1"/>
  <c r="EA96" i="1"/>
  <c r="EA98" i="1"/>
  <c r="EA99" i="1"/>
  <c r="EA100" i="1"/>
  <c r="EA101" i="1"/>
  <c r="EA102" i="1"/>
  <c r="EA103" i="1"/>
  <c r="EA106" i="1"/>
  <c r="EA107" i="1"/>
  <c r="EA109" i="1"/>
  <c r="EA111" i="1"/>
  <c r="EA112" i="1"/>
  <c r="EA116" i="1"/>
  <c r="EA118" i="1"/>
  <c r="EA119" i="1"/>
  <c r="EA122" i="1"/>
  <c r="EA123" i="1"/>
  <c r="EA124" i="1"/>
  <c r="EA125" i="1"/>
  <c r="EA126" i="1"/>
  <c r="EA127" i="1"/>
  <c r="EA128" i="1"/>
  <c r="EA129" i="1"/>
  <c r="EA130" i="1"/>
  <c r="EA131" i="1"/>
  <c r="EA132" i="1"/>
  <c r="EA136" i="1"/>
  <c r="EA137" i="1"/>
  <c r="EA138" i="1"/>
  <c r="EA139" i="1"/>
  <c r="EA140" i="1"/>
  <c r="EA141" i="1"/>
  <c r="EA142" i="1"/>
  <c r="EA143" i="1"/>
  <c r="EA144" i="1"/>
  <c r="EA145" i="1"/>
  <c r="EA146" i="1"/>
  <c r="EA147" i="1"/>
  <c r="EA148" i="1"/>
  <c r="EA149" i="1"/>
  <c r="EA150" i="1"/>
  <c r="EA152" i="1"/>
  <c r="EA154" i="1"/>
  <c r="EA155" i="1"/>
  <c r="EA158" i="1"/>
  <c r="EA159" i="1"/>
  <c r="EA160" i="1"/>
  <c r="EA162" i="1"/>
  <c r="EA163" i="1"/>
  <c r="EA164" i="1"/>
  <c r="EA165" i="1"/>
  <c r="EA167" i="1"/>
  <c r="EA168" i="1"/>
  <c r="EA169" i="1"/>
  <c r="EA170" i="1"/>
  <c r="EA171" i="1"/>
  <c r="EA172" i="1"/>
  <c r="EA173" i="1"/>
  <c r="EA174" i="1"/>
  <c r="EA175" i="1"/>
  <c r="EA176" i="1"/>
  <c r="EA178" i="1"/>
  <c r="EA179" i="1"/>
  <c r="EA180" i="1"/>
  <c r="EA181" i="1"/>
  <c r="EA182" i="1"/>
  <c r="EA183" i="1"/>
  <c r="EA184" i="1"/>
  <c r="EA185" i="1"/>
  <c r="EA186" i="1"/>
  <c r="EA187" i="1"/>
  <c r="EA188" i="1"/>
  <c r="EA189" i="1"/>
  <c r="EA190" i="1"/>
  <c r="EA191" i="1"/>
  <c r="EA192" i="1"/>
  <c r="EA193" i="1"/>
  <c r="EA194" i="1"/>
  <c r="EA195" i="1"/>
  <c r="EA196" i="1"/>
  <c r="EA197" i="1"/>
  <c r="EA198" i="1"/>
  <c r="EA199" i="1"/>
  <c r="EA200" i="1"/>
  <c r="EA201" i="1"/>
  <c r="EA202" i="1"/>
  <c r="EA204" i="1"/>
  <c r="EA205" i="1"/>
  <c r="EA206" i="1"/>
  <c r="EA207" i="1"/>
  <c r="EA208" i="1"/>
  <c r="EA209" i="1"/>
  <c r="EA210" i="1"/>
  <c r="EA213" i="1"/>
  <c r="EA214" i="1"/>
  <c r="EA216" i="1"/>
  <c r="EA217" i="1"/>
  <c r="EA218" i="1"/>
  <c r="EA219" i="1"/>
  <c r="EA220" i="1"/>
  <c r="EA221" i="1"/>
  <c r="EA222" i="1"/>
  <c r="EA223" i="1"/>
  <c r="EA224" i="1"/>
  <c r="EA227" i="1"/>
  <c r="EA229" i="1"/>
  <c r="EA230" i="1"/>
  <c r="EA231" i="1"/>
  <c r="A233" i="1"/>
  <c r="EA233" i="1"/>
  <c r="A234" i="1"/>
  <c r="EA234" i="1"/>
  <c r="A235" i="1"/>
  <c r="EA235" i="1"/>
  <c r="A236" i="1"/>
  <c r="EA236" i="1"/>
  <c r="A237" i="1"/>
  <c r="EA237" i="1"/>
  <c r="A238" i="1"/>
  <c r="EA238" i="1"/>
  <c r="A239" i="1"/>
  <c r="EA239" i="1"/>
  <c r="A240" i="1"/>
  <c r="EA240" i="1"/>
  <c r="A241" i="1"/>
  <c r="EA241" i="1"/>
  <c r="A242" i="1"/>
  <c r="EA242" i="1"/>
  <c r="A243" i="1"/>
  <c r="EA243" i="1"/>
  <c r="A244" i="1"/>
  <c r="EA244" i="1"/>
  <c r="A245" i="1"/>
  <c r="EA245" i="1"/>
  <c r="A246" i="1"/>
  <c r="EA246" i="1"/>
  <c r="A247" i="1"/>
  <c r="EA247" i="1"/>
  <c r="A248" i="1"/>
  <c r="EA248" i="1"/>
  <c r="A249" i="1"/>
  <c r="EA249" i="1"/>
  <c r="A250" i="1"/>
  <c r="EA250" i="1"/>
  <c r="A251" i="1"/>
  <c r="EA251" i="1"/>
  <c r="A252" i="1"/>
  <c r="EA252" i="1"/>
  <c r="A253" i="1"/>
  <c r="EA253" i="1"/>
  <c r="A254" i="1"/>
  <c r="EA254" i="1"/>
  <c r="A255" i="1"/>
  <c r="EA255" i="1"/>
  <c r="A256" i="1"/>
  <c r="EA256" i="1"/>
  <c r="A257" i="1"/>
  <c r="EA257" i="1"/>
  <c r="A258" i="1"/>
  <c r="EA258" i="1"/>
  <c r="A259" i="1"/>
  <c r="EA259" i="1"/>
  <c r="A260" i="1"/>
  <c r="EA260" i="1"/>
  <c r="A261" i="1"/>
  <c r="EA261" i="1"/>
  <c r="A262" i="1"/>
  <c r="EA262" i="1"/>
  <c r="A263" i="1"/>
  <c r="EA263" i="1"/>
  <c r="A264" i="1"/>
  <c r="EA264" i="1"/>
  <c r="A265" i="1"/>
  <c r="EA265" i="1"/>
  <c r="A266" i="1"/>
  <c r="EA266" i="1"/>
  <c r="A267" i="1"/>
  <c r="EA267" i="1"/>
  <c r="A268" i="1"/>
  <c r="EA268" i="1"/>
  <c r="A269" i="1"/>
  <c r="EA269" i="1"/>
  <c r="A270" i="1"/>
  <c r="EA270" i="1"/>
  <c r="A271" i="1"/>
  <c r="A272" i="1"/>
  <c r="A273" i="1"/>
  <c r="A274" i="1"/>
  <c r="A275" i="1"/>
  <c r="A276" i="1"/>
  <c r="A277" i="1"/>
  <c r="A278" i="1"/>
  <c r="A279" i="1"/>
  <c r="A280" i="1"/>
  <c r="A281" i="1"/>
  <c r="DH280" i="1"/>
  <c r="DJ280" i="1"/>
  <c r="DI280" i="1"/>
  <c r="A282" i="1"/>
  <c r="DL234" i="1"/>
  <c r="DH234" i="1"/>
  <c r="DH235" i="1"/>
  <c r="DL235" i="1"/>
  <c r="DH236" i="1"/>
  <c r="DL236" i="1"/>
  <c r="DH237" i="1"/>
  <c r="DL237" i="1"/>
  <c r="DL238" i="1"/>
  <c r="DH238" i="1"/>
  <c r="DH239" i="1"/>
  <c r="DL239" i="1"/>
  <c r="DH240" i="1"/>
  <c r="DL240" i="1"/>
  <c r="DL241" i="1"/>
  <c r="DH241" i="1"/>
  <c r="DH242" i="1"/>
  <c r="DL242" i="1"/>
  <c r="DH243" i="1"/>
  <c r="DL243" i="1"/>
  <c r="DH244" i="1"/>
  <c r="DL244" i="1"/>
  <c r="DL245" i="1"/>
  <c r="DH245" i="1"/>
  <c r="DH246" i="1"/>
  <c r="DL246" i="1"/>
  <c r="DL247" i="1"/>
  <c r="DH247" i="1"/>
  <c r="DH248" i="1"/>
  <c r="DL248" i="1"/>
  <c r="DH249" i="1"/>
  <c r="DL249" i="1"/>
  <c r="DL250" i="1"/>
  <c r="DH250" i="1"/>
  <c r="DH251" i="1"/>
  <c r="DL251" i="1"/>
  <c r="DL252" i="1"/>
  <c r="DH252" i="1"/>
  <c r="DH253" i="1"/>
  <c r="DL253" i="1"/>
  <c r="DL254" i="1"/>
  <c r="DH254" i="1"/>
  <c r="DH255" i="1"/>
  <c r="DL255" i="1"/>
  <c r="DL256" i="1"/>
  <c r="DH256" i="1"/>
  <c r="DH257" i="1"/>
  <c r="DL257" i="1"/>
  <c r="DH258" i="1"/>
  <c r="DL258" i="1"/>
  <c r="DL259" i="1"/>
  <c r="DH259" i="1"/>
  <c r="DH260" i="1"/>
  <c r="DL260" i="1"/>
  <c r="DL261" i="1"/>
  <c r="DH261" i="1"/>
  <c r="DH262" i="1"/>
  <c r="DL262" i="1"/>
  <c r="DL263" i="1"/>
  <c r="DH263" i="1"/>
  <c r="DH264" i="1"/>
  <c r="DL264" i="1"/>
  <c r="DL265" i="1"/>
  <c r="DH265" i="1"/>
  <c r="DH266" i="1"/>
  <c r="DL266" i="1"/>
  <c r="DL267" i="1"/>
  <c r="DH267" i="1"/>
  <c r="DH268" i="1"/>
  <c r="DL268" i="1"/>
  <c r="DL269" i="1"/>
  <c r="DH269" i="1"/>
  <c r="DL270" i="1"/>
  <c r="DH270" i="1"/>
  <c r="DL271" i="1"/>
  <c r="DH271" i="1"/>
  <c r="DH272" i="1"/>
  <c r="DL272" i="1"/>
  <c r="DH273" i="1"/>
  <c r="DL273" i="1"/>
  <c r="DH274" i="1"/>
  <c r="DL274" i="1"/>
  <c r="DH275" i="1"/>
  <c r="DL275" i="1"/>
  <c r="DH276" i="1"/>
  <c r="DL276" i="1"/>
  <c r="DH277" i="1"/>
  <c r="DL277" i="1"/>
  <c r="DH278" i="1"/>
  <c r="DL278" i="1"/>
  <c r="DH279" i="1"/>
  <c r="DL279" i="1"/>
  <c r="DL280" i="1"/>
  <c r="DJ279" i="1"/>
  <c r="DI279" i="1"/>
  <c r="DJ277" i="1"/>
  <c r="DI277" i="1"/>
  <c r="DJ275" i="1"/>
  <c r="DI275" i="1"/>
  <c r="DJ273" i="1"/>
  <c r="DI273" i="1"/>
  <c r="DJ271" i="1"/>
  <c r="DI271" i="1"/>
  <c r="DJ270" i="1"/>
  <c r="DI270" i="1"/>
  <c r="DJ269" i="1"/>
  <c r="DI269" i="1"/>
  <c r="DJ267" i="1"/>
  <c r="DI267" i="1"/>
  <c r="DJ265" i="1"/>
  <c r="DI265" i="1"/>
  <c r="DJ263" i="1"/>
  <c r="DI263" i="1"/>
  <c r="DJ261" i="1"/>
  <c r="DI261" i="1"/>
  <c r="DJ259" i="1"/>
  <c r="DI259" i="1"/>
  <c r="DJ256" i="1"/>
  <c r="DI256" i="1"/>
  <c r="DJ254" i="1"/>
  <c r="DI254" i="1"/>
  <c r="DJ252" i="1"/>
  <c r="DI252" i="1"/>
  <c r="DJ250" i="1"/>
  <c r="DI250" i="1"/>
  <c r="DJ247" i="1"/>
  <c r="DI247" i="1"/>
  <c r="DJ245" i="1"/>
  <c r="DI245" i="1"/>
  <c r="DI241" i="1"/>
  <c r="DJ241" i="1"/>
  <c r="DI238" i="1"/>
  <c r="DJ238" i="1"/>
  <c r="DI234" i="1"/>
  <c r="DJ234" i="1"/>
  <c r="A283" i="1"/>
  <c r="DJ278" i="1"/>
  <c r="DI278" i="1"/>
  <c r="DJ276" i="1"/>
  <c r="DI276" i="1"/>
  <c r="DJ274" i="1"/>
  <c r="DI274" i="1"/>
  <c r="DJ272" i="1"/>
  <c r="DI272" i="1"/>
  <c r="DJ268" i="1"/>
  <c r="DI268" i="1"/>
  <c r="DJ266" i="1"/>
  <c r="DI266" i="1"/>
  <c r="DJ264" i="1"/>
  <c r="DI264" i="1"/>
  <c r="DJ262" i="1"/>
  <c r="DI262" i="1"/>
  <c r="DJ260" i="1"/>
  <c r="DI260" i="1"/>
  <c r="DJ258" i="1"/>
  <c r="DI258" i="1"/>
  <c r="DJ257" i="1"/>
  <c r="DI257" i="1"/>
  <c r="DJ255" i="1"/>
  <c r="DI255" i="1"/>
  <c r="DJ253" i="1"/>
  <c r="DI253" i="1"/>
  <c r="DJ251" i="1"/>
  <c r="DI251" i="1"/>
  <c r="DJ249" i="1"/>
  <c r="DI249" i="1"/>
  <c r="DJ248" i="1"/>
  <c r="DI248" i="1"/>
  <c r="DJ246" i="1"/>
  <c r="DI246" i="1"/>
  <c r="DJ244" i="1"/>
  <c r="DI244" i="1"/>
  <c r="DI243" i="1"/>
  <c r="DJ243" i="1"/>
  <c r="DJ242" i="1"/>
  <c r="DI242" i="1"/>
  <c r="DJ240" i="1"/>
  <c r="DI240" i="1"/>
  <c r="DJ239" i="1"/>
  <c r="DI239" i="1"/>
  <c r="DJ237" i="1"/>
  <c r="DI237" i="1"/>
  <c r="DI236" i="1"/>
  <c r="DJ236" i="1"/>
  <c r="DJ235" i="1"/>
  <c r="DI235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DM316" i="1"/>
  <c r="DO316" i="1"/>
  <c r="DN316" i="1"/>
  <c r="A318" i="1"/>
  <c r="DM234" i="1"/>
  <c r="DM235" i="1"/>
  <c r="DM236" i="1"/>
  <c r="DM237" i="1"/>
  <c r="DM238" i="1"/>
  <c r="DM239" i="1"/>
  <c r="DM240" i="1"/>
  <c r="DM241" i="1"/>
  <c r="DM242" i="1"/>
  <c r="DM243" i="1"/>
  <c r="DM244" i="1"/>
  <c r="DM245" i="1"/>
  <c r="DM246" i="1"/>
  <c r="DM247" i="1"/>
  <c r="DM248" i="1"/>
  <c r="DM249" i="1"/>
  <c r="DM250" i="1"/>
  <c r="DM251" i="1"/>
  <c r="DM252" i="1"/>
  <c r="DM253" i="1"/>
  <c r="DM254" i="1"/>
  <c r="DM255" i="1"/>
  <c r="DM256" i="1"/>
  <c r="DM257" i="1"/>
  <c r="DM258" i="1"/>
  <c r="DM259" i="1"/>
  <c r="DM260" i="1"/>
  <c r="DM261" i="1"/>
  <c r="DM262" i="1"/>
  <c r="DM263" i="1"/>
  <c r="DM264" i="1"/>
  <c r="DM265" i="1"/>
  <c r="DM266" i="1"/>
  <c r="DM267" i="1"/>
  <c r="DM268" i="1"/>
  <c r="DM269" i="1"/>
  <c r="DM270" i="1"/>
  <c r="DM271" i="1"/>
  <c r="DM272" i="1"/>
  <c r="DM273" i="1"/>
  <c r="DM274" i="1"/>
  <c r="DM275" i="1"/>
  <c r="DM276" i="1"/>
  <c r="DM277" i="1"/>
  <c r="DM278" i="1"/>
  <c r="DM279" i="1"/>
  <c r="DM280" i="1"/>
  <c r="DM281" i="1"/>
  <c r="DO281" i="1"/>
  <c r="DM282" i="1"/>
  <c r="DO282" i="1"/>
  <c r="DM283" i="1"/>
  <c r="DO283" i="1"/>
  <c r="DM284" i="1"/>
  <c r="DO284" i="1"/>
  <c r="DM285" i="1"/>
  <c r="DO285" i="1"/>
  <c r="DM286" i="1"/>
  <c r="DO286" i="1"/>
  <c r="DM287" i="1"/>
  <c r="DO287" i="1"/>
  <c r="DM288" i="1"/>
  <c r="DO288" i="1"/>
  <c r="DO289" i="1"/>
  <c r="DM289" i="1"/>
  <c r="DO290" i="1"/>
  <c r="DM290" i="1"/>
  <c r="DO291" i="1"/>
  <c r="DM291" i="1"/>
  <c r="DM292" i="1"/>
  <c r="DO292" i="1"/>
  <c r="DM293" i="1"/>
  <c r="DO293" i="1"/>
  <c r="DM294" i="1"/>
  <c r="DO294" i="1"/>
  <c r="DM295" i="1"/>
  <c r="DO295" i="1"/>
  <c r="DO296" i="1"/>
  <c r="DM296" i="1"/>
  <c r="DM297" i="1"/>
  <c r="DO297" i="1"/>
  <c r="DM298" i="1"/>
  <c r="DO298" i="1"/>
  <c r="DM299" i="1"/>
  <c r="DO299" i="1"/>
  <c r="DM300" i="1"/>
  <c r="DO300" i="1"/>
  <c r="DM301" i="1"/>
  <c r="DO301" i="1"/>
  <c r="DO302" i="1"/>
  <c r="DM302" i="1"/>
  <c r="DM303" i="1"/>
  <c r="DO303" i="1"/>
  <c r="DO304" i="1"/>
  <c r="DM304" i="1"/>
  <c r="DO305" i="1"/>
  <c r="DM305" i="1"/>
  <c r="DM306" i="1"/>
  <c r="DO306" i="1"/>
  <c r="DO307" i="1"/>
  <c r="DM307" i="1"/>
  <c r="DM308" i="1"/>
  <c r="DO308" i="1"/>
  <c r="DO309" i="1"/>
  <c r="DM309" i="1"/>
  <c r="DM310" i="1"/>
  <c r="DO310" i="1"/>
  <c r="DO311" i="1"/>
  <c r="DM311" i="1"/>
  <c r="DM312" i="1"/>
  <c r="DO312" i="1"/>
  <c r="DM313" i="1"/>
  <c r="DO313" i="1"/>
  <c r="DO314" i="1"/>
  <c r="DM314" i="1"/>
  <c r="DM315" i="1"/>
  <c r="DO315" i="1"/>
  <c r="DN311" i="1"/>
  <c r="DN309" i="1"/>
  <c r="DN307" i="1"/>
  <c r="DN305" i="1"/>
  <c r="DN304" i="1"/>
  <c r="DN302" i="1"/>
  <c r="DN296" i="1"/>
  <c r="DN315" i="1"/>
  <c r="DN313" i="1"/>
  <c r="DN312" i="1"/>
  <c r="DN310" i="1"/>
  <c r="DN308" i="1"/>
  <c r="DN306" i="1"/>
  <c r="DN303" i="1"/>
  <c r="DN301" i="1"/>
  <c r="DN300" i="1"/>
  <c r="DN299" i="1"/>
  <c r="DN298" i="1"/>
  <c r="DN297" i="1"/>
  <c r="DN295" i="1"/>
  <c r="DN294" i="1"/>
  <c r="DN293" i="1"/>
  <c r="DN292" i="1"/>
  <c r="DN288" i="1"/>
  <c r="DN287" i="1"/>
  <c r="DN286" i="1"/>
  <c r="DN285" i="1"/>
  <c r="DN284" i="1"/>
  <c r="DN283" i="1"/>
  <c r="DN282" i="1"/>
  <c r="DN281" i="1"/>
  <c r="DN279" i="1"/>
  <c r="DN277" i="1"/>
  <c r="DN275" i="1"/>
  <c r="DN273" i="1"/>
  <c r="DN271" i="1"/>
  <c r="DN269" i="1"/>
  <c r="DN267" i="1"/>
  <c r="DN265" i="1"/>
  <c r="DN263" i="1"/>
  <c r="DN261" i="1"/>
  <c r="DN259" i="1"/>
  <c r="DN257" i="1"/>
  <c r="DN255" i="1"/>
  <c r="DN253" i="1"/>
  <c r="DN251" i="1"/>
  <c r="DN249" i="1"/>
  <c r="DN247" i="1"/>
  <c r="DN245" i="1"/>
  <c r="DN243" i="1"/>
  <c r="DN241" i="1"/>
  <c r="DN239" i="1"/>
  <c r="DN237" i="1"/>
  <c r="DN235" i="1"/>
  <c r="DT316" i="1"/>
  <c r="DS316" i="1"/>
  <c r="DN314" i="1"/>
  <c r="DN291" i="1"/>
  <c r="DN290" i="1"/>
  <c r="DN289" i="1"/>
  <c r="DN280" i="1"/>
  <c r="DN278" i="1"/>
  <c r="DN276" i="1"/>
  <c r="DN274" i="1"/>
  <c r="DN272" i="1"/>
  <c r="DN270" i="1"/>
  <c r="DN268" i="1"/>
  <c r="DN266" i="1"/>
  <c r="DN264" i="1"/>
  <c r="DN262" i="1"/>
  <c r="DN260" i="1"/>
  <c r="DN258" i="1"/>
  <c r="DN256" i="1"/>
  <c r="DN254" i="1"/>
  <c r="DN252" i="1"/>
  <c r="DN250" i="1"/>
  <c r="DN248" i="1"/>
  <c r="DN246" i="1"/>
  <c r="DN244" i="1"/>
  <c r="DN242" i="1"/>
  <c r="DN240" i="1"/>
  <c r="DN238" i="1"/>
  <c r="DN236" i="1"/>
  <c r="DN234" i="1"/>
  <c r="A319" i="1"/>
  <c r="A320" i="1"/>
  <c r="DS238" i="1"/>
  <c r="DT238" i="1"/>
  <c r="DS246" i="1"/>
  <c r="DT246" i="1"/>
  <c r="DS248" i="1"/>
  <c r="DT248" i="1"/>
  <c r="DS254" i="1"/>
  <c r="DT254" i="1"/>
  <c r="DS260" i="1"/>
  <c r="DT260" i="1"/>
  <c r="DS262" i="1"/>
  <c r="DT262" i="1"/>
  <c r="DS264" i="1"/>
  <c r="DT264" i="1"/>
  <c r="DS266" i="1"/>
  <c r="DT266" i="1"/>
  <c r="DS268" i="1"/>
  <c r="DT268" i="1"/>
  <c r="DT235" i="1"/>
  <c r="DS235" i="1"/>
  <c r="DT237" i="1"/>
  <c r="DS237" i="1"/>
  <c r="DS239" i="1"/>
  <c r="DT239" i="1"/>
  <c r="DS241" i="1"/>
  <c r="DT241" i="1"/>
  <c r="DS243" i="1"/>
  <c r="DT243" i="1"/>
  <c r="DS245" i="1"/>
  <c r="DT245" i="1"/>
  <c r="DS247" i="1"/>
  <c r="DT247" i="1"/>
  <c r="DS249" i="1"/>
  <c r="DT249" i="1"/>
  <c r="DS251" i="1"/>
  <c r="DT251" i="1"/>
  <c r="DS253" i="1"/>
  <c r="DT253" i="1"/>
  <c r="DS255" i="1"/>
  <c r="DT255" i="1"/>
  <c r="DS257" i="1"/>
  <c r="DT257" i="1"/>
  <c r="DS259" i="1"/>
  <c r="DT259" i="1"/>
  <c r="DS261" i="1"/>
  <c r="DT261" i="1"/>
  <c r="DS263" i="1"/>
  <c r="DT263" i="1"/>
  <c r="DS265" i="1"/>
  <c r="DT265" i="1"/>
  <c r="DS267" i="1"/>
  <c r="DT267" i="1"/>
  <c r="DS269" i="1"/>
  <c r="DT269" i="1"/>
  <c r="DS271" i="1"/>
  <c r="DT271" i="1"/>
  <c r="DS273" i="1"/>
  <c r="DT273" i="1"/>
  <c r="DS275" i="1"/>
  <c r="DT275" i="1"/>
  <c r="DS277" i="1"/>
  <c r="DT277" i="1"/>
  <c r="DS279" i="1"/>
  <c r="DT279" i="1"/>
  <c r="DT281" i="1"/>
  <c r="DS281" i="1"/>
  <c r="DS282" i="1"/>
  <c r="DT282" i="1"/>
  <c r="DT283" i="1"/>
  <c r="DS283" i="1"/>
  <c r="DS284" i="1"/>
  <c r="DT284" i="1"/>
  <c r="DT285" i="1"/>
  <c r="DS285" i="1"/>
  <c r="DS286" i="1"/>
  <c r="DT286" i="1"/>
  <c r="DT287" i="1"/>
  <c r="DS287" i="1"/>
  <c r="DS288" i="1"/>
  <c r="DT288" i="1"/>
  <c r="DT292" i="1"/>
  <c r="DS292" i="1"/>
  <c r="DT293" i="1"/>
  <c r="DS293" i="1"/>
  <c r="DT294" i="1"/>
  <c r="DS294" i="1"/>
  <c r="DT295" i="1"/>
  <c r="DS295" i="1"/>
  <c r="DS297" i="1"/>
  <c r="DT297" i="1"/>
  <c r="DT298" i="1"/>
  <c r="DS298" i="1"/>
  <c r="DS299" i="1"/>
  <c r="DT299" i="1"/>
  <c r="DT300" i="1"/>
  <c r="DS300" i="1"/>
  <c r="DS301" i="1"/>
  <c r="DT301" i="1"/>
  <c r="DS303" i="1"/>
  <c r="DT303" i="1"/>
  <c r="DT306" i="1"/>
  <c r="DS306" i="1"/>
  <c r="DT308" i="1"/>
  <c r="DS308" i="1"/>
  <c r="DT310" i="1"/>
  <c r="DS310" i="1"/>
  <c r="DT312" i="1"/>
  <c r="DS312" i="1"/>
  <c r="DT313" i="1"/>
  <c r="DS313" i="1"/>
  <c r="DT315" i="1"/>
  <c r="DS315" i="1"/>
  <c r="DT296" i="1"/>
  <c r="DS296" i="1"/>
  <c r="DT302" i="1"/>
  <c r="DS302" i="1"/>
  <c r="DT304" i="1"/>
  <c r="DS304" i="1"/>
  <c r="DT305" i="1"/>
  <c r="DS305" i="1"/>
  <c r="DT307" i="1"/>
  <c r="DS307" i="1"/>
  <c r="DT309" i="1"/>
  <c r="DS309" i="1"/>
  <c r="DT311" i="1"/>
  <c r="DS311" i="1"/>
  <c r="DS234" i="1"/>
  <c r="DT234" i="1"/>
  <c r="DS236" i="1"/>
  <c r="DT236" i="1"/>
  <c r="DT240" i="1"/>
  <c r="DS240" i="1"/>
  <c r="DT242" i="1"/>
  <c r="DS242" i="1"/>
  <c r="DS244" i="1"/>
  <c r="DT244" i="1"/>
  <c r="DS250" i="1"/>
  <c r="DT250" i="1"/>
  <c r="DS252" i="1"/>
  <c r="DT252" i="1"/>
  <c r="DS256" i="1"/>
  <c r="DT256" i="1"/>
  <c r="DS258" i="1"/>
  <c r="DT258" i="1"/>
  <c r="DS270" i="1"/>
  <c r="DT270" i="1"/>
  <c r="DS272" i="1"/>
  <c r="DT272" i="1"/>
  <c r="DS274" i="1"/>
  <c r="DT274" i="1"/>
  <c r="DS276" i="1"/>
  <c r="DT276" i="1"/>
  <c r="DS278" i="1"/>
  <c r="DT278" i="1"/>
  <c r="DS280" i="1"/>
  <c r="DT280" i="1"/>
  <c r="DT289" i="1"/>
  <c r="DS289" i="1"/>
  <c r="DS290" i="1"/>
  <c r="DT290" i="1"/>
  <c r="DT291" i="1"/>
  <c r="DS291" i="1"/>
  <c r="DT314" i="1"/>
  <c r="DS314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DC21" i="2"/>
  <c r="DE21" i="2"/>
  <c r="DG21" i="2"/>
  <c r="DR20" i="1"/>
  <c r="DC22" i="2"/>
  <c r="DE22" i="2"/>
  <c r="DG22" i="2"/>
  <c r="DR21" i="1"/>
  <c r="DC23" i="2"/>
  <c r="DE23" i="2"/>
  <c r="DG23" i="2"/>
  <c r="DR22" i="1"/>
  <c r="DC24" i="2"/>
  <c r="DE24" i="2"/>
  <c r="DG24" i="2"/>
  <c r="DR23" i="1"/>
  <c r="DC25" i="2"/>
  <c r="DE25" i="2"/>
  <c r="DG25" i="2"/>
  <c r="DR24" i="1"/>
  <c r="DC26" i="2"/>
  <c r="DE26" i="2"/>
  <c r="DG26" i="2"/>
  <c r="DR25" i="1"/>
  <c r="DC27" i="2"/>
  <c r="DE27" i="2"/>
  <c r="DG27" i="2"/>
  <c r="DR26" i="1"/>
  <c r="DC28" i="2"/>
  <c r="DE28" i="2"/>
  <c r="DG28" i="2"/>
  <c r="DR27" i="1"/>
  <c r="DC29" i="2"/>
  <c r="DE29" i="2"/>
  <c r="DG29" i="2"/>
  <c r="DR28" i="1"/>
  <c r="DC30" i="2"/>
  <c r="DE30" i="2"/>
  <c r="DG30" i="2"/>
  <c r="DR29" i="1"/>
  <c r="DC31" i="2"/>
  <c r="DE31" i="2"/>
  <c r="DG31" i="2"/>
  <c r="DR30" i="1"/>
  <c r="DC41" i="2"/>
  <c r="DE41" i="2"/>
  <c r="DG41" i="2"/>
  <c r="DR40" i="1"/>
  <c r="DC42" i="2"/>
  <c r="DE42" i="2"/>
  <c r="DG42" i="2"/>
  <c r="DR41" i="1"/>
  <c r="DC43" i="2"/>
  <c r="DE43" i="2"/>
  <c r="DG43" i="2"/>
  <c r="DR42" i="1"/>
  <c r="DC44" i="2"/>
  <c r="DE44" i="2"/>
  <c r="DG44" i="2"/>
  <c r="DR43" i="1"/>
  <c r="DC45" i="2"/>
  <c r="DE45" i="2"/>
  <c r="DG45" i="2"/>
  <c r="DR44" i="1"/>
  <c r="DC46" i="2"/>
  <c r="DE46" i="2"/>
  <c r="DG46" i="2"/>
  <c r="DR45" i="1"/>
  <c r="DC47" i="2"/>
  <c r="DE47" i="2"/>
  <c r="DG47" i="2"/>
  <c r="DR46" i="1"/>
  <c r="DC48" i="2"/>
  <c r="DE48" i="2"/>
  <c r="DG48" i="2"/>
  <c r="DR47" i="1"/>
  <c r="DC49" i="2"/>
  <c r="DE49" i="2"/>
  <c r="DG49" i="2"/>
  <c r="DR48" i="1"/>
  <c r="DC50" i="2"/>
  <c r="DE50" i="2"/>
  <c r="DG50" i="2"/>
  <c r="DR49" i="1"/>
  <c r="DC51" i="2"/>
  <c r="DE51" i="2"/>
  <c r="DG51" i="2"/>
  <c r="DR50" i="1"/>
  <c r="DC52" i="2"/>
  <c r="DE52" i="2"/>
  <c r="DG52" i="2"/>
  <c r="DR51" i="1"/>
  <c r="DC53" i="2"/>
  <c r="DE53" i="2"/>
  <c r="DG53" i="2"/>
  <c r="DR52" i="1"/>
  <c r="DC54" i="2"/>
  <c r="DE54" i="2"/>
  <c r="DG54" i="2"/>
  <c r="DR53" i="1"/>
  <c r="DC55" i="2"/>
  <c r="DE55" i="2"/>
  <c r="DG55" i="2"/>
  <c r="DR54" i="1"/>
  <c r="DC56" i="2"/>
  <c r="DE56" i="2"/>
  <c r="DG56" i="2"/>
  <c r="DR55" i="1"/>
  <c r="DC57" i="2"/>
  <c r="DE57" i="2"/>
  <c r="DG57" i="2"/>
  <c r="DR56" i="1"/>
  <c r="DC58" i="2"/>
  <c r="DE58" i="2"/>
  <c r="DG58" i="2"/>
  <c r="DR57" i="1"/>
  <c r="DC59" i="2"/>
  <c r="DE59" i="2"/>
  <c r="DG59" i="2"/>
  <c r="DR58" i="1"/>
  <c r="DC60" i="2"/>
  <c r="DE60" i="2"/>
  <c r="DG60" i="2"/>
  <c r="DR59" i="1"/>
  <c r="DC62" i="2"/>
  <c r="DE62" i="2"/>
  <c r="DG62" i="2"/>
  <c r="DR61" i="1"/>
  <c r="DC63" i="2"/>
  <c r="DE63" i="2"/>
  <c r="DG63" i="2"/>
  <c r="DR62" i="1"/>
  <c r="DC64" i="2"/>
  <c r="DE64" i="2"/>
  <c r="DG64" i="2"/>
  <c r="DR63" i="1"/>
  <c r="DC65" i="2"/>
  <c r="DE65" i="2"/>
  <c r="DG65" i="2"/>
  <c r="DR64" i="1"/>
  <c r="DC66" i="2"/>
  <c r="DE66" i="2"/>
  <c r="DG66" i="2"/>
  <c r="DR65" i="1"/>
  <c r="DC67" i="2"/>
  <c r="DE67" i="2"/>
  <c r="DG67" i="2"/>
  <c r="DR66" i="1"/>
  <c r="DC68" i="2"/>
  <c r="DE68" i="2"/>
  <c r="DG68" i="2"/>
  <c r="DR67" i="1"/>
  <c r="DC69" i="2"/>
  <c r="DE69" i="2"/>
  <c r="DG69" i="2"/>
  <c r="DR68" i="1"/>
  <c r="DC70" i="2"/>
  <c r="DE70" i="2"/>
  <c r="DG70" i="2"/>
  <c r="DR69" i="1"/>
  <c r="DC71" i="2"/>
  <c r="DE71" i="2"/>
  <c r="DG71" i="2"/>
  <c r="DR70" i="1"/>
  <c r="DC91" i="2"/>
  <c r="DE91" i="2"/>
  <c r="DG91" i="2"/>
  <c r="DR90" i="1"/>
  <c r="DC92" i="2"/>
  <c r="DE92" i="2"/>
  <c r="DG92" i="2"/>
  <c r="DR91" i="1"/>
  <c r="DC93" i="2"/>
  <c r="DE93" i="2"/>
  <c r="DG93" i="2"/>
  <c r="DR92" i="1"/>
  <c r="DC94" i="2"/>
  <c r="DE94" i="2"/>
  <c r="DG94" i="2"/>
  <c r="DR93" i="1"/>
  <c r="DC95" i="2"/>
  <c r="DE95" i="2"/>
  <c r="DG95" i="2"/>
  <c r="DR94" i="1"/>
  <c r="DC96" i="2"/>
  <c r="DE96" i="2"/>
  <c r="DG96" i="2"/>
  <c r="DR95" i="1"/>
  <c r="DC97" i="2"/>
  <c r="DE97" i="2"/>
  <c r="DG97" i="2"/>
  <c r="DR96" i="1"/>
  <c r="DC98" i="2"/>
  <c r="DE98" i="2"/>
  <c r="DG98" i="2"/>
  <c r="DR97" i="1"/>
  <c r="DC99" i="2"/>
  <c r="DE99" i="2"/>
  <c r="DG99" i="2"/>
  <c r="DR98" i="1"/>
  <c r="DC100" i="2"/>
  <c r="DE100" i="2"/>
  <c r="DG100" i="2"/>
  <c r="DR99" i="1"/>
  <c r="DC101" i="2"/>
  <c r="DE101" i="2"/>
  <c r="DG101" i="2"/>
  <c r="DR100" i="1"/>
  <c r="DC102" i="2"/>
  <c r="DE102" i="2"/>
  <c r="DG102" i="2"/>
  <c r="DR101" i="1"/>
  <c r="DC103" i="2"/>
  <c r="DE103" i="2"/>
  <c r="DG103" i="2"/>
  <c r="DR102" i="1"/>
  <c r="DC104" i="2"/>
  <c r="DE104" i="2"/>
  <c r="DG104" i="2"/>
  <c r="DR103" i="1"/>
  <c r="DC105" i="2"/>
  <c r="DE105" i="2"/>
  <c r="DG105" i="2"/>
  <c r="DR104" i="1"/>
  <c r="DC106" i="2"/>
  <c r="DE106" i="2"/>
  <c r="DG106" i="2"/>
  <c r="DR105" i="1"/>
  <c r="DC107" i="2"/>
  <c r="DE107" i="2"/>
  <c r="DG107" i="2"/>
  <c r="DR106" i="1"/>
  <c r="DC108" i="2"/>
  <c r="DE108" i="2"/>
  <c r="DG108" i="2"/>
  <c r="DR107" i="1"/>
  <c r="DC109" i="2"/>
  <c r="DE109" i="2"/>
  <c r="DG109" i="2"/>
  <c r="DR108" i="1"/>
  <c r="DC110" i="2"/>
  <c r="DE110" i="2"/>
  <c r="DG110" i="2"/>
  <c r="DR109" i="1"/>
  <c r="DC111" i="2"/>
  <c r="DE111" i="2"/>
  <c r="DG111" i="2"/>
  <c r="DR110" i="1"/>
  <c r="DC112" i="2"/>
  <c r="DE112" i="2"/>
  <c r="DG112" i="2"/>
  <c r="DR111" i="1"/>
  <c r="DC113" i="2"/>
  <c r="DE113" i="2"/>
  <c r="DG113" i="2"/>
  <c r="DR112" i="1"/>
  <c r="DC114" i="2"/>
  <c r="DE114" i="2"/>
  <c r="DG114" i="2"/>
  <c r="DR113" i="1"/>
  <c r="DC115" i="2"/>
  <c r="DE115" i="2"/>
  <c r="DG115" i="2"/>
  <c r="DR114" i="1"/>
  <c r="DC116" i="2"/>
  <c r="DE116" i="2"/>
  <c r="DG116" i="2"/>
  <c r="DR115" i="1"/>
  <c r="DC117" i="2"/>
  <c r="DE117" i="2"/>
  <c r="DG117" i="2"/>
  <c r="DR116" i="1"/>
  <c r="DC118" i="2"/>
  <c r="DE118" i="2"/>
  <c r="DG118" i="2"/>
  <c r="DR117" i="1"/>
  <c r="DC119" i="2"/>
  <c r="DE119" i="2"/>
  <c r="DG119" i="2"/>
  <c r="DR118" i="1"/>
  <c r="DC120" i="2"/>
  <c r="DE120" i="2"/>
  <c r="DG120" i="2"/>
  <c r="DR119" i="1"/>
  <c r="DC121" i="2"/>
  <c r="DE121" i="2"/>
  <c r="DG121" i="2"/>
  <c r="DR120" i="1"/>
  <c r="DC123" i="2"/>
  <c r="DE123" i="2"/>
  <c r="DG123" i="2"/>
  <c r="DR122" i="1"/>
  <c r="DC125" i="2"/>
  <c r="DE125" i="2"/>
  <c r="DG125" i="2"/>
  <c r="DR124" i="1"/>
  <c r="DC127" i="2"/>
  <c r="DE127" i="2"/>
  <c r="DG127" i="2"/>
  <c r="DR126" i="1"/>
  <c r="DC128" i="2"/>
  <c r="DE128" i="2"/>
  <c r="DG128" i="2"/>
  <c r="DR127" i="1"/>
  <c r="DC129" i="2"/>
  <c r="DE129" i="2"/>
  <c r="DG129" i="2"/>
  <c r="DR128" i="1"/>
  <c r="DC130" i="2"/>
  <c r="DE130" i="2"/>
  <c r="DG130" i="2"/>
  <c r="DR129" i="1"/>
  <c r="DC131" i="2"/>
  <c r="DE131" i="2"/>
  <c r="DG131" i="2"/>
  <c r="DR130" i="1"/>
  <c r="DC132" i="2"/>
  <c r="DE132" i="2"/>
  <c r="DG132" i="2"/>
  <c r="DR131" i="1"/>
  <c r="DC133" i="2"/>
  <c r="DE133" i="2"/>
  <c r="DG133" i="2"/>
  <c r="DR132" i="1"/>
  <c r="DC134" i="2"/>
  <c r="DE134" i="2"/>
  <c r="DG134" i="2"/>
  <c r="DR133" i="1"/>
  <c r="DC135" i="2"/>
  <c r="DE135" i="2"/>
  <c r="DG135" i="2"/>
  <c r="DR134" i="1"/>
  <c r="DC136" i="2"/>
  <c r="DE136" i="2"/>
  <c r="DG136" i="2"/>
  <c r="DR135" i="1"/>
  <c r="DC137" i="2"/>
  <c r="DE137" i="2"/>
  <c r="DG137" i="2"/>
  <c r="DR136" i="1"/>
  <c r="DC138" i="2"/>
  <c r="DE138" i="2"/>
  <c r="DG138" i="2"/>
  <c r="DR137" i="1"/>
  <c r="DC139" i="2"/>
  <c r="DE139" i="2"/>
  <c r="DG139" i="2"/>
  <c r="DR138" i="1"/>
  <c r="DC140" i="2"/>
  <c r="DE140" i="2"/>
  <c r="DG140" i="2"/>
  <c r="DR139" i="1"/>
  <c r="DC141" i="2"/>
  <c r="DE141" i="2"/>
  <c r="DG141" i="2"/>
  <c r="DR140" i="1"/>
  <c r="DC142" i="2"/>
  <c r="DE142" i="2"/>
  <c r="DG142" i="2"/>
  <c r="DR141" i="1"/>
  <c r="DC143" i="2"/>
  <c r="DE143" i="2"/>
  <c r="DG143" i="2"/>
  <c r="DR142" i="1"/>
  <c r="DC144" i="2"/>
  <c r="DE144" i="2"/>
  <c r="DG144" i="2"/>
  <c r="DR143" i="1"/>
  <c r="DC145" i="2"/>
  <c r="DE145" i="2"/>
  <c r="DG145" i="2"/>
  <c r="DR144" i="1"/>
  <c r="DC146" i="2"/>
  <c r="DE146" i="2"/>
  <c r="DG146" i="2"/>
  <c r="DR145" i="1"/>
  <c r="DC147" i="2"/>
  <c r="DE147" i="2"/>
  <c r="DG147" i="2"/>
  <c r="DR146" i="1"/>
  <c r="DC148" i="2"/>
  <c r="DE148" i="2"/>
  <c r="DG148" i="2"/>
  <c r="DR147" i="1"/>
  <c r="DC149" i="2"/>
  <c r="DE149" i="2"/>
  <c r="DG149" i="2"/>
  <c r="DR148" i="1"/>
  <c r="DC150" i="2"/>
  <c r="DE150" i="2"/>
  <c r="DG150" i="2"/>
  <c r="DR149" i="1"/>
  <c r="DC151" i="2"/>
  <c r="DE151" i="2"/>
  <c r="DG151" i="2"/>
  <c r="DR150" i="1"/>
  <c r="DC152" i="2"/>
  <c r="DE152" i="2"/>
  <c r="DG152" i="2"/>
  <c r="DR151" i="1"/>
  <c r="DC153" i="2"/>
  <c r="DE153" i="2"/>
  <c r="DG153" i="2"/>
  <c r="DR152" i="1"/>
  <c r="DC154" i="2"/>
  <c r="DE154" i="2"/>
  <c r="DG154" i="2"/>
  <c r="DR153" i="1"/>
  <c r="DC155" i="2"/>
  <c r="DE155" i="2"/>
  <c r="DG155" i="2"/>
  <c r="DR154" i="1"/>
  <c r="DC156" i="2"/>
  <c r="DE156" i="2"/>
  <c r="DG156" i="2"/>
  <c r="DR155" i="1"/>
  <c r="DC157" i="2"/>
  <c r="DE157" i="2"/>
  <c r="DG157" i="2"/>
  <c r="DR156" i="1"/>
  <c r="DC158" i="2"/>
  <c r="DE158" i="2"/>
  <c r="DG158" i="2"/>
  <c r="DR157" i="1"/>
  <c r="DC159" i="2"/>
  <c r="DE159" i="2"/>
  <c r="DG159" i="2"/>
  <c r="DR158" i="1"/>
  <c r="DC160" i="2"/>
  <c r="DE160" i="2"/>
  <c r="DG160" i="2"/>
  <c r="DR159" i="1"/>
  <c r="DC161" i="2"/>
  <c r="DE161" i="2"/>
  <c r="DG161" i="2"/>
  <c r="DR160" i="1"/>
  <c r="DC162" i="2"/>
  <c r="DE162" i="2"/>
  <c r="DG162" i="2"/>
  <c r="DR161" i="1"/>
  <c r="DC163" i="2"/>
  <c r="DE163" i="2"/>
  <c r="DG163" i="2"/>
  <c r="DR162" i="1"/>
  <c r="DC164" i="2"/>
  <c r="DE164" i="2"/>
  <c r="DG164" i="2"/>
  <c r="DR163" i="1"/>
  <c r="DC165" i="2"/>
  <c r="DE165" i="2"/>
  <c r="DG165" i="2"/>
  <c r="DR164" i="1"/>
  <c r="DC166" i="2"/>
  <c r="DE166" i="2"/>
  <c r="DG166" i="2"/>
  <c r="DR165" i="1"/>
  <c r="DC167" i="2"/>
  <c r="DE167" i="2"/>
  <c r="DG167" i="2"/>
  <c r="DR166" i="1"/>
  <c r="DC168" i="2"/>
  <c r="DE168" i="2"/>
  <c r="DG168" i="2"/>
  <c r="DR167" i="1"/>
  <c r="DC169" i="2"/>
  <c r="DE169" i="2"/>
  <c r="DG169" i="2"/>
  <c r="DR168" i="1"/>
  <c r="DC170" i="2"/>
  <c r="DE170" i="2"/>
  <c r="DG170" i="2"/>
  <c r="DR169" i="1"/>
  <c r="DC171" i="2"/>
  <c r="DE171" i="2"/>
  <c r="DG171" i="2"/>
  <c r="DR170" i="1"/>
  <c r="DC172" i="2"/>
  <c r="DE172" i="2"/>
  <c r="DG172" i="2"/>
  <c r="DR171" i="1"/>
  <c r="DC173" i="2"/>
  <c r="DE173" i="2"/>
  <c r="DG173" i="2"/>
  <c r="DR172" i="1"/>
  <c r="DC174" i="2"/>
  <c r="DE174" i="2"/>
  <c r="DG174" i="2"/>
  <c r="DR173" i="1"/>
  <c r="DC175" i="2"/>
  <c r="DE175" i="2"/>
  <c r="DG175" i="2"/>
  <c r="DR174" i="1"/>
  <c r="DC176" i="2"/>
  <c r="DE176" i="2"/>
  <c r="DG176" i="2"/>
  <c r="DR175" i="1"/>
  <c r="DC177" i="2"/>
  <c r="DE177" i="2"/>
  <c r="DG177" i="2"/>
  <c r="DR176" i="1"/>
  <c r="DC178" i="2"/>
  <c r="DE178" i="2"/>
  <c r="DG178" i="2"/>
  <c r="DR177" i="1"/>
  <c r="DC179" i="2"/>
  <c r="DE179" i="2"/>
  <c r="DG179" i="2"/>
  <c r="DR178" i="1"/>
  <c r="DC180" i="2"/>
  <c r="DE180" i="2"/>
  <c r="DG180" i="2"/>
  <c r="DR179" i="1"/>
  <c r="DC181" i="2"/>
  <c r="DE181" i="2"/>
  <c r="DG181" i="2"/>
  <c r="DR180" i="1"/>
  <c r="DC182" i="2"/>
  <c r="DE182" i="2"/>
  <c r="DG182" i="2"/>
  <c r="DR181" i="1"/>
  <c r="CY183" i="2"/>
  <c r="CZ183" i="2"/>
  <c r="DQ182" i="1"/>
  <c r="DC183" i="2"/>
  <c r="DE183" i="2"/>
  <c r="DG183" i="2"/>
  <c r="DR182" i="1"/>
  <c r="DC184" i="2"/>
  <c r="DE184" i="2"/>
  <c r="DG184" i="2"/>
  <c r="DR183" i="1"/>
  <c r="DC185" i="2"/>
  <c r="DE185" i="2"/>
  <c r="DG185" i="2"/>
  <c r="DR184" i="1"/>
  <c r="CY186" i="2"/>
  <c r="CZ186" i="2"/>
  <c r="DQ185" i="1"/>
  <c r="DC186" i="2"/>
  <c r="DE186" i="2"/>
  <c r="DG186" i="2"/>
  <c r="DR185" i="1"/>
  <c r="CY188" i="2"/>
  <c r="CZ188" i="2"/>
  <c r="DQ187" i="1"/>
  <c r="CY190" i="2"/>
  <c r="CZ190" i="2"/>
  <c r="DQ189" i="1"/>
  <c r="CY192" i="2"/>
  <c r="CZ192" i="2"/>
  <c r="DQ191" i="1"/>
  <c r="CY194" i="2"/>
  <c r="CZ194" i="2"/>
  <c r="DQ193" i="1"/>
  <c r="CY196" i="2"/>
  <c r="CZ196" i="2"/>
  <c r="DQ195" i="1"/>
  <c r="CY198" i="2"/>
  <c r="CZ198" i="2"/>
  <c r="DQ197" i="1"/>
  <c r="CY200" i="2"/>
  <c r="CZ200" i="2"/>
  <c r="DQ199" i="1"/>
  <c r="CY203" i="2"/>
  <c r="CZ203" i="2"/>
  <c r="DQ202" i="1"/>
  <c r="CY205" i="2"/>
  <c r="CZ205" i="2"/>
  <c r="DQ204" i="1"/>
  <c r="CY207" i="2"/>
  <c r="CZ207" i="2"/>
  <c r="DQ206" i="1"/>
  <c r="CY209" i="2"/>
  <c r="CZ209" i="2"/>
  <c r="DQ208" i="1"/>
  <c r="CY211" i="2"/>
  <c r="CZ211" i="2"/>
  <c r="DQ210" i="1"/>
  <c r="CY213" i="2"/>
  <c r="CZ213" i="2"/>
  <c r="DQ212" i="1"/>
  <c r="CY217" i="2"/>
  <c r="CZ217" i="2"/>
  <c r="DQ216" i="1"/>
  <c r="CY222" i="2"/>
  <c r="CZ222" i="2"/>
  <c r="DQ221" i="1"/>
  <c r="CY225" i="2"/>
  <c r="CZ225" i="2"/>
  <c r="DQ224" i="1"/>
  <c r="CY227" i="2"/>
  <c r="CZ227" i="2"/>
  <c r="DQ226" i="1"/>
  <c r="CY228" i="2"/>
  <c r="CZ228" i="2"/>
  <c r="DQ227" i="1"/>
  <c r="CY229" i="2"/>
  <c r="CZ229" i="2"/>
  <c r="DQ228" i="1"/>
  <c r="CY230" i="2"/>
  <c r="CZ230" i="2"/>
  <c r="DQ229" i="1"/>
  <c r="CY240" i="2"/>
  <c r="CZ240" i="2"/>
  <c r="DQ239" i="1"/>
  <c r="CY246" i="2"/>
  <c r="CZ246" i="2"/>
  <c r="DQ245" i="1"/>
  <c r="CY248" i="2"/>
  <c r="CZ248" i="2"/>
  <c r="DQ247" i="1"/>
  <c r="CY273" i="2"/>
  <c r="CZ273" i="2"/>
  <c r="DQ272" i="1"/>
  <c r="CY275" i="2"/>
  <c r="CZ275" i="2"/>
  <c r="DQ274" i="1"/>
  <c r="CY277" i="2"/>
  <c r="CZ277" i="2"/>
  <c r="DQ276" i="1"/>
  <c r="CY279" i="2"/>
  <c r="CZ279" i="2"/>
  <c r="DQ278" i="1"/>
  <c r="CY281" i="2"/>
  <c r="CZ281" i="2"/>
  <c r="DQ280" i="1"/>
  <c r="EC332" i="2"/>
  <c r="DT281" i="2"/>
  <c r="DU281" i="2"/>
  <c r="EG281" i="2"/>
  <c r="DT282" i="2"/>
  <c r="DU282" i="2"/>
  <c r="EG282" i="2"/>
  <c r="DT283" i="2"/>
  <c r="DU283" i="2"/>
  <c r="EG283" i="2"/>
  <c r="DT284" i="2"/>
  <c r="DU284" i="2"/>
  <c r="EG284" i="2"/>
  <c r="CK281" i="2"/>
  <c r="EC281" i="2"/>
  <c r="CM282" i="2"/>
  <c r="EC282" i="2"/>
  <c r="CM283" i="2"/>
  <c r="EC283" i="2"/>
  <c r="CM284" i="2"/>
  <c r="EC284" i="2"/>
  <c r="EG332" i="2"/>
  <c r="DP331" i="1"/>
  <c r="DX331" i="1"/>
  <c r="EC334" i="2"/>
  <c r="EG334" i="2"/>
  <c r="DP333" i="1"/>
  <c r="DX333" i="1"/>
  <c r="EC336" i="2"/>
  <c r="EG336" i="2"/>
  <c r="DP335" i="1"/>
  <c r="DX335" i="1"/>
  <c r="EC338" i="2"/>
  <c r="EG338" i="2"/>
  <c r="DP337" i="1"/>
  <c r="DX337" i="1"/>
  <c r="EC340" i="2"/>
  <c r="EG340" i="2"/>
  <c r="DP339" i="1"/>
  <c r="DX339" i="1"/>
  <c r="EC342" i="2"/>
  <c r="EG342" i="2"/>
  <c r="DP341" i="1"/>
  <c r="EC328" i="2"/>
  <c r="EG328" i="2"/>
  <c r="DP327" i="1"/>
  <c r="DW327" i="1"/>
  <c r="EI327" i="1"/>
  <c r="EE327" i="1"/>
  <c r="EC318" i="2"/>
  <c r="EG318" i="2"/>
  <c r="DP317" i="1"/>
  <c r="DW317" i="1"/>
  <c r="EI317" i="1"/>
  <c r="EE317" i="1"/>
  <c r="CY280" i="2"/>
  <c r="CZ280" i="2"/>
  <c r="DQ279" i="1"/>
  <c r="CY276" i="2"/>
  <c r="CZ276" i="2"/>
  <c r="DQ275" i="1"/>
  <c r="CY271" i="2"/>
  <c r="CZ271" i="2"/>
  <c r="DQ270" i="1"/>
  <c r="CY269" i="2"/>
  <c r="CZ269" i="2"/>
  <c r="DQ268" i="1"/>
  <c r="CY267" i="2"/>
  <c r="CZ267" i="2"/>
  <c r="DQ266" i="1"/>
  <c r="CY265" i="2"/>
  <c r="CZ265" i="2"/>
  <c r="DQ264" i="1"/>
  <c r="CY263" i="2"/>
  <c r="CZ263" i="2"/>
  <c r="DQ262" i="1"/>
  <c r="CY261" i="2"/>
  <c r="CZ261" i="2"/>
  <c r="DQ260" i="1"/>
  <c r="CY259" i="2"/>
  <c r="CZ259" i="2"/>
  <c r="DQ258" i="1"/>
  <c r="CY257" i="2"/>
  <c r="CZ257" i="2"/>
  <c r="DQ256" i="1"/>
  <c r="CY255" i="2"/>
  <c r="CZ255" i="2"/>
  <c r="DQ254" i="1"/>
  <c r="CY253" i="2"/>
  <c r="CZ253" i="2"/>
  <c r="DQ252" i="1"/>
  <c r="CY251" i="2"/>
  <c r="CZ251" i="2"/>
  <c r="DQ250" i="1"/>
  <c r="CY247" i="2"/>
  <c r="CZ247" i="2"/>
  <c r="DQ246" i="1"/>
  <c r="CY234" i="2"/>
  <c r="CZ234" i="2"/>
  <c r="DQ233" i="1"/>
  <c r="CY223" i="2"/>
  <c r="CZ223" i="2"/>
  <c r="DQ222" i="1"/>
  <c r="CY212" i="2"/>
  <c r="CZ212" i="2"/>
  <c r="DQ211" i="1"/>
  <c r="CY208" i="2"/>
  <c r="CZ208" i="2"/>
  <c r="DQ207" i="1"/>
  <c r="CY204" i="2"/>
  <c r="CZ204" i="2"/>
  <c r="DQ203" i="1"/>
  <c r="CY201" i="2"/>
  <c r="CZ201" i="2"/>
  <c r="DQ200" i="1"/>
  <c r="CY197" i="2"/>
  <c r="CZ197" i="2"/>
  <c r="DQ196" i="1"/>
  <c r="CY193" i="2"/>
  <c r="CZ193" i="2"/>
  <c r="DQ192" i="1"/>
  <c r="CY189" i="2"/>
  <c r="CZ189" i="2"/>
  <c r="DQ188" i="1"/>
  <c r="CY185" i="2"/>
  <c r="CZ185" i="2"/>
  <c r="DQ184" i="1"/>
  <c r="DC126" i="2"/>
  <c r="DE126" i="2"/>
  <c r="DG126" i="2"/>
  <c r="DR125" i="1"/>
  <c r="DC122" i="2"/>
  <c r="DE122" i="2"/>
  <c r="DG122" i="2"/>
  <c r="DR121" i="1"/>
  <c r="EC330" i="2"/>
  <c r="EG330" i="2"/>
  <c r="DP329" i="1"/>
  <c r="DW329" i="1"/>
  <c r="EI329" i="1"/>
  <c r="EE329" i="1"/>
  <c r="EC327" i="2"/>
  <c r="EG327" i="2"/>
  <c r="DP326" i="1"/>
  <c r="DW326" i="1"/>
  <c r="EI326" i="1"/>
  <c r="EE326" i="1"/>
  <c r="EC326" i="2"/>
  <c r="EG326" i="2"/>
  <c r="DP325" i="1"/>
  <c r="DW325" i="1"/>
  <c r="EI325" i="1"/>
  <c r="EE325" i="1"/>
  <c r="EC325" i="2"/>
  <c r="EG325" i="2"/>
  <c r="DP324" i="1"/>
  <c r="DW324" i="1"/>
  <c r="EI324" i="1"/>
  <c r="EE324" i="1"/>
  <c r="EC324" i="2"/>
  <c r="EG324" i="2"/>
  <c r="DP323" i="1"/>
  <c r="DW323" i="1"/>
  <c r="EI323" i="1"/>
  <c r="EE323" i="1"/>
  <c r="EC323" i="2"/>
  <c r="EG323" i="2"/>
  <c r="DP322" i="1"/>
  <c r="DW322" i="1"/>
  <c r="EI322" i="1"/>
  <c r="EE322" i="1"/>
  <c r="EC322" i="2"/>
  <c r="EG322" i="2"/>
  <c r="DP321" i="1"/>
  <c r="DW321" i="1"/>
  <c r="EI321" i="1"/>
  <c r="EE321" i="1"/>
  <c r="EC321" i="2"/>
  <c r="EG321" i="2"/>
  <c r="DP320" i="1"/>
  <c r="DW320" i="1"/>
  <c r="EI320" i="1"/>
  <c r="EE320" i="1"/>
  <c r="EC320" i="2"/>
  <c r="EG320" i="2"/>
  <c r="DP319" i="1"/>
  <c r="DW319" i="1"/>
  <c r="EI319" i="1"/>
  <c r="EE319" i="1"/>
  <c r="CY278" i="2"/>
  <c r="CZ278" i="2"/>
  <c r="DQ277" i="1"/>
  <c r="CY274" i="2"/>
  <c r="CZ274" i="2"/>
  <c r="DQ273" i="1"/>
  <c r="CY272" i="2"/>
  <c r="CZ272" i="2"/>
  <c r="DQ271" i="1"/>
  <c r="CY270" i="2"/>
  <c r="CZ270" i="2"/>
  <c r="DQ269" i="1"/>
  <c r="CY268" i="2"/>
  <c r="CZ268" i="2"/>
  <c r="DQ267" i="1"/>
  <c r="CY266" i="2"/>
  <c r="CZ266" i="2"/>
  <c r="DQ265" i="1"/>
  <c r="CY264" i="2"/>
  <c r="CZ264" i="2"/>
  <c r="DQ263" i="1"/>
  <c r="CY262" i="2"/>
  <c r="CZ262" i="2"/>
  <c r="DQ261" i="1"/>
  <c r="CY260" i="2"/>
  <c r="CZ260" i="2"/>
  <c r="DQ259" i="1"/>
  <c r="CY258" i="2"/>
  <c r="CZ258" i="2"/>
  <c r="DQ257" i="1"/>
  <c r="CY256" i="2"/>
  <c r="CZ256" i="2"/>
  <c r="DQ255" i="1"/>
  <c r="CY254" i="2"/>
  <c r="CZ254" i="2"/>
  <c r="DQ253" i="1"/>
  <c r="CY252" i="2"/>
  <c r="CZ252" i="2"/>
  <c r="DQ251" i="1"/>
  <c r="CY250" i="2"/>
  <c r="CZ250" i="2"/>
  <c r="DQ249" i="1"/>
  <c r="CY249" i="2"/>
  <c r="CZ249" i="2"/>
  <c r="DQ248" i="1"/>
  <c r="CY245" i="2"/>
  <c r="CZ245" i="2"/>
  <c r="DQ244" i="1"/>
  <c r="CY219" i="2"/>
  <c r="CZ219" i="2"/>
  <c r="DQ218" i="1"/>
  <c r="CY214" i="2"/>
  <c r="CZ214" i="2"/>
  <c r="DQ213" i="1"/>
  <c r="CY210" i="2"/>
  <c r="CZ210" i="2"/>
  <c r="DQ209" i="1"/>
  <c r="CY206" i="2"/>
  <c r="CZ206" i="2"/>
  <c r="DQ205" i="1"/>
  <c r="CY199" i="2"/>
  <c r="CZ199" i="2"/>
  <c r="DQ198" i="1"/>
  <c r="CY195" i="2"/>
  <c r="CZ195" i="2"/>
  <c r="DQ194" i="1"/>
  <c r="CY191" i="2"/>
  <c r="CZ191" i="2"/>
  <c r="DQ190" i="1"/>
  <c r="CY187" i="2"/>
  <c r="CZ187" i="2"/>
  <c r="DQ186" i="1"/>
  <c r="DC124" i="2"/>
  <c r="DE124" i="2"/>
  <c r="DG124" i="2"/>
  <c r="DR123" i="1"/>
  <c r="DC61" i="2"/>
  <c r="DE61" i="2"/>
  <c r="DG61" i="2"/>
  <c r="DR60" i="1"/>
  <c r="DC38" i="2"/>
  <c r="DE38" i="2"/>
  <c r="DG38" i="2"/>
  <c r="DR37" i="1"/>
  <c r="DC37" i="2"/>
  <c r="DE37" i="2"/>
  <c r="DG37" i="2"/>
  <c r="DR36" i="1"/>
  <c r="DC36" i="2"/>
  <c r="DE36" i="2"/>
  <c r="DG36" i="2"/>
  <c r="DR35" i="1"/>
  <c r="DC34" i="2"/>
  <c r="DE34" i="2"/>
  <c r="DG34" i="2"/>
  <c r="DR33" i="1"/>
  <c r="DC33" i="2"/>
  <c r="DE33" i="2"/>
  <c r="DG33" i="2"/>
  <c r="DR32" i="1"/>
  <c r="DC32" i="2"/>
  <c r="DE32" i="2"/>
  <c r="DG32" i="2"/>
  <c r="DR31" i="1"/>
  <c r="EC333" i="2"/>
  <c r="EG333" i="2"/>
  <c r="DP332" i="1"/>
  <c r="DW332" i="1"/>
  <c r="DW339" i="1"/>
  <c r="DW335" i="1"/>
  <c r="DX332" i="1"/>
  <c r="DW331" i="1"/>
  <c r="DX329" i="1"/>
  <c r="EF329" i="1"/>
  <c r="DV329" i="1"/>
  <c r="ED329" i="1"/>
  <c r="DX327" i="1"/>
  <c r="EF327" i="1"/>
  <c r="DV327" i="1"/>
  <c r="ED327" i="1"/>
  <c r="DX325" i="1"/>
  <c r="EF325" i="1"/>
  <c r="DV325" i="1"/>
  <c r="ED325" i="1"/>
  <c r="DX323" i="1"/>
  <c r="EF323" i="1"/>
  <c r="DV323" i="1"/>
  <c r="ED323" i="1"/>
  <c r="DX321" i="1"/>
  <c r="EF321" i="1"/>
  <c r="DV321" i="1"/>
  <c r="ED321" i="1"/>
  <c r="DX319" i="1"/>
  <c r="EF319" i="1"/>
  <c r="DV319" i="1"/>
  <c r="ED319" i="1"/>
  <c r="DX317" i="1"/>
  <c r="EF317" i="1"/>
  <c r="DV317" i="1"/>
  <c r="ED317" i="1"/>
  <c r="DC40" i="2"/>
  <c r="DE40" i="2"/>
  <c r="DG40" i="2"/>
  <c r="DR39" i="1"/>
  <c r="DC39" i="2"/>
  <c r="DE39" i="2"/>
  <c r="DG39" i="2"/>
  <c r="DR38" i="1"/>
  <c r="DC35" i="2"/>
  <c r="DE35" i="2"/>
  <c r="DG35" i="2"/>
  <c r="DR34" i="1"/>
  <c r="EC335" i="2"/>
  <c r="EG335" i="2"/>
  <c r="DP334" i="1"/>
  <c r="DW334" i="1"/>
  <c r="EC339" i="2"/>
  <c r="EG339" i="2"/>
  <c r="DP338" i="1"/>
  <c r="DW338" i="1"/>
  <c r="DW337" i="1"/>
  <c r="DX334" i="1"/>
  <c r="DW333" i="1"/>
  <c r="EC329" i="2"/>
  <c r="EG329" i="2"/>
  <c r="DP328" i="1"/>
  <c r="DX328" i="1"/>
  <c r="EF328" i="1"/>
  <c r="DX326" i="1"/>
  <c r="EF326" i="1"/>
  <c r="DV326" i="1"/>
  <c r="ED326" i="1"/>
  <c r="DX324" i="1"/>
  <c r="EF324" i="1"/>
  <c r="DX322" i="1"/>
  <c r="EF322" i="1"/>
  <c r="DV322" i="1"/>
  <c r="ED322" i="1"/>
  <c r="DX320" i="1"/>
  <c r="EF320" i="1"/>
  <c r="EC319" i="2"/>
  <c r="EG319" i="2"/>
  <c r="DP318" i="1"/>
  <c r="DX318" i="1"/>
  <c r="EF318" i="1"/>
  <c r="DV318" i="1"/>
  <c r="ED318" i="1"/>
  <c r="EC341" i="2"/>
  <c r="EG341" i="2"/>
  <c r="DP340" i="1"/>
  <c r="DX340" i="1"/>
  <c r="DX338" i="1"/>
  <c r="EC337" i="2"/>
  <c r="EG337" i="2"/>
  <c r="DP336" i="1"/>
  <c r="DX336" i="1"/>
  <c r="EJ323" i="1"/>
  <c r="EJ319" i="1"/>
  <c r="EJ327" i="1"/>
  <c r="CY182" i="2"/>
  <c r="CZ182" i="2"/>
  <c r="DQ181" i="1"/>
  <c r="DQ109" i="1"/>
  <c r="DQ113" i="1"/>
  <c r="DQ118" i="1"/>
  <c r="DQ153" i="1"/>
  <c r="DQ177" i="1"/>
  <c r="DQ83" i="1"/>
  <c r="EJ317" i="1"/>
  <c r="EJ321" i="1"/>
  <c r="EJ325" i="1"/>
  <c r="EJ329" i="1"/>
  <c r="DQ170" i="1"/>
  <c r="DQ150" i="1"/>
  <c r="DQ126" i="1"/>
  <c r="DQ102" i="1"/>
  <c r="DQ77" i="1"/>
  <c r="DQ108" i="1"/>
  <c r="DQ93" i="1"/>
  <c r="DQ117" i="1"/>
  <c r="DQ120" i="1"/>
  <c r="DQ162" i="1"/>
  <c r="DQ130" i="1"/>
  <c r="DQ143" i="1"/>
  <c r="DQ147" i="1"/>
  <c r="DQ151" i="1"/>
  <c r="DQ133" i="1"/>
  <c r="DQ159" i="1"/>
  <c r="DQ111" i="1"/>
  <c r="DQ97" i="1"/>
  <c r="DQ92" i="1"/>
  <c r="DQ85" i="1"/>
  <c r="DQ73" i="1"/>
  <c r="DT245" i="2"/>
  <c r="DU245" i="2"/>
  <c r="EG245" i="2"/>
  <c r="DP244" i="1"/>
  <c r="DT246" i="2"/>
  <c r="DU246" i="2"/>
  <c r="EG246" i="2"/>
  <c r="DP245" i="1"/>
  <c r="DT247" i="2"/>
  <c r="DU247" i="2"/>
  <c r="EG247" i="2"/>
  <c r="DP246" i="1"/>
  <c r="DT248" i="2"/>
  <c r="DU248" i="2"/>
  <c r="EG248" i="2"/>
  <c r="DP247" i="1"/>
  <c r="DT249" i="2"/>
  <c r="DU249" i="2"/>
  <c r="EG249" i="2"/>
  <c r="DP248" i="1"/>
  <c r="DT250" i="2"/>
  <c r="DU250" i="2"/>
  <c r="EG250" i="2"/>
  <c r="DP249" i="1"/>
  <c r="DT251" i="2"/>
  <c r="DU251" i="2"/>
  <c r="EG251" i="2"/>
  <c r="DP250" i="1"/>
  <c r="DT252" i="2"/>
  <c r="DU252" i="2"/>
  <c r="EG252" i="2"/>
  <c r="DP251" i="1"/>
  <c r="DT253" i="2"/>
  <c r="DU253" i="2"/>
  <c r="EG253" i="2"/>
  <c r="DP252" i="1"/>
  <c r="DT254" i="2"/>
  <c r="DU254" i="2"/>
  <c r="EG254" i="2"/>
  <c r="DP253" i="1"/>
  <c r="DP221" i="1"/>
  <c r="DW221" i="1"/>
  <c r="EG221" i="1"/>
  <c r="DP204" i="1"/>
  <c r="DW204" i="1"/>
  <c r="EG204" i="1"/>
  <c r="DQ86" i="1"/>
  <c r="DQ94" i="1"/>
  <c r="DQ148" i="1"/>
  <c r="DQ157" i="1"/>
  <c r="DQ166" i="1"/>
  <c r="DQ172" i="1"/>
  <c r="DQ128" i="1"/>
  <c r="DQ105" i="1"/>
  <c r="DQ119" i="1"/>
  <c r="DQ141" i="1"/>
  <c r="DQ156" i="1"/>
  <c r="DQ175" i="1"/>
  <c r="DQ179" i="1"/>
  <c r="DQ124" i="1"/>
  <c r="DQ114" i="1"/>
  <c r="DQ110" i="1"/>
  <c r="DQ98" i="1"/>
  <c r="DQ87" i="1"/>
  <c r="DQ90" i="1"/>
  <c r="DQ70" i="1"/>
  <c r="DQ75" i="1"/>
  <c r="DQ71" i="1"/>
  <c r="DQ174" i="1"/>
  <c r="DQ163" i="1"/>
  <c r="DQ165" i="1"/>
  <c r="DQ167" i="1"/>
  <c r="DQ169" i="1"/>
  <c r="EH319" i="1"/>
  <c r="EH323" i="1"/>
  <c r="EH327" i="1"/>
  <c r="DQ78" i="1"/>
  <c r="DQ82" i="1"/>
  <c r="DQ81" i="1"/>
  <c r="DQ106" i="1"/>
  <c r="DQ95" i="1"/>
  <c r="DQ103" i="1"/>
  <c r="DQ132" i="1"/>
  <c r="DQ135" i="1"/>
  <c r="DQ139" i="1"/>
  <c r="DQ144" i="1"/>
  <c r="DQ152" i="1"/>
  <c r="DQ155" i="1"/>
  <c r="DQ160" i="1"/>
  <c r="DQ164" i="1"/>
  <c r="DQ168" i="1"/>
  <c r="DQ171" i="1"/>
  <c r="DQ173" i="1"/>
  <c r="DQ129" i="1"/>
  <c r="DQ131" i="1"/>
  <c r="DQ134" i="1"/>
  <c r="DQ138" i="1"/>
  <c r="DQ142" i="1"/>
  <c r="DQ99" i="1"/>
  <c r="DQ107" i="1"/>
  <c r="DQ115" i="1"/>
  <c r="DQ122" i="1"/>
  <c r="DQ137" i="1"/>
  <c r="DQ146" i="1"/>
  <c r="DQ154" i="1"/>
  <c r="DQ158" i="1"/>
  <c r="DQ161" i="1"/>
  <c r="DQ176" i="1"/>
  <c r="DQ178" i="1"/>
  <c r="DQ180" i="1"/>
  <c r="DQ121" i="1"/>
  <c r="DQ125" i="1"/>
  <c r="DQ127" i="1"/>
  <c r="DQ136" i="1"/>
  <c r="DQ140" i="1"/>
  <c r="DQ145" i="1"/>
  <c r="DQ149" i="1"/>
  <c r="DQ123" i="1"/>
  <c r="DQ116" i="1"/>
  <c r="DQ101" i="1"/>
  <c r="DQ112" i="1"/>
  <c r="DQ104" i="1"/>
  <c r="DQ100" i="1"/>
  <c r="DQ96" i="1"/>
  <c r="DQ88" i="1"/>
  <c r="DQ84" i="1"/>
  <c r="DQ91" i="1"/>
  <c r="DQ89" i="1"/>
  <c r="DQ80" i="1"/>
  <c r="DQ79" i="1"/>
  <c r="DQ76" i="1"/>
  <c r="DQ74" i="1"/>
  <c r="DQ72" i="1"/>
  <c r="EH317" i="1"/>
  <c r="EH318" i="1"/>
  <c r="EH321" i="1"/>
  <c r="EH322" i="1"/>
  <c r="EH325" i="1"/>
  <c r="EH326" i="1"/>
  <c r="EH329" i="1"/>
  <c r="DP212" i="1"/>
  <c r="DX212" i="1"/>
  <c r="EF212" i="1"/>
  <c r="DP85" i="1"/>
  <c r="DW85" i="1"/>
  <c r="EG85" i="1"/>
  <c r="DP120" i="1"/>
  <c r="DW120" i="1"/>
  <c r="EG120" i="1"/>
  <c r="DP183" i="1"/>
  <c r="DW183" i="1"/>
  <c r="EG183" i="1"/>
  <c r="DP167" i="1"/>
  <c r="DW167" i="1"/>
  <c r="EG167" i="1"/>
  <c r="DP191" i="1"/>
  <c r="DW191" i="1"/>
  <c r="EG191" i="1"/>
  <c r="EJ318" i="1"/>
  <c r="EJ320" i="1"/>
  <c r="EJ322" i="1"/>
  <c r="EJ324" i="1"/>
  <c r="EJ326" i="1"/>
  <c r="EJ328" i="1"/>
  <c r="EC331" i="2"/>
  <c r="EG331" i="2"/>
  <c r="DP330" i="1"/>
  <c r="DX330" i="1"/>
  <c r="DW330" i="1"/>
  <c r="DX120" i="1"/>
  <c r="EF120" i="1"/>
  <c r="DW318" i="1"/>
  <c r="EI318" i="1"/>
  <c r="EE318" i="1"/>
  <c r="DW328" i="1"/>
  <c r="EI328" i="1"/>
  <c r="EE328" i="1"/>
  <c r="DP220" i="1"/>
  <c r="DV220" i="1"/>
  <c r="EH220" i="1"/>
  <c r="DW336" i="1"/>
  <c r="DW340" i="1"/>
  <c r="DP173" i="1"/>
  <c r="DW173" i="1"/>
  <c r="EG173" i="1"/>
  <c r="DP148" i="1"/>
  <c r="DW148" i="1"/>
  <c r="EG148" i="1"/>
  <c r="DP214" i="1"/>
  <c r="DW214" i="1"/>
  <c r="EG214" i="1"/>
  <c r="DP224" i="1"/>
  <c r="DV224" i="1"/>
  <c r="EH224" i="1"/>
  <c r="DP229" i="1"/>
  <c r="DW229" i="1"/>
  <c r="EG229" i="1"/>
  <c r="DP195" i="1"/>
  <c r="DW195" i="1"/>
  <c r="EG195" i="1"/>
  <c r="DP172" i="1"/>
  <c r="DV172" i="1"/>
  <c r="EH172" i="1"/>
  <c r="DP123" i="1"/>
  <c r="DV123" i="1"/>
  <c r="EH123" i="1"/>
  <c r="DP96" i="1"/>
  <c r="DW96" i="1"/>
  <c r="EG96" i="1"/>
  <c r="DP124" i="1"/>
  <c r="DW124" i="1"/>
  <c r="EG124" i="1"/>
  <c r="DW212" i="1"/>
  <c r="EG212" i="1"/>
  <c r="DP180" i="1"/>
  <c r="DW180" i="1"/>
  <c r="EG180" i="1"/>
  <c r="DP131" i="1"/>
  <c r="DX131" i="1"/>
  <c r="EJ131" i="1"/>
  <c r="DX214" i="1"/>
  <c r="EJ214" i="1"/>
  <c r="DV214" i="1"/>
  <c r="EH214" i="1"/>
  <c r="DP125" i="1"/>
  <c r="DV125" i="1"/>
  <c r="EH125" i="1"/>
  <c r="DX224" i="1"/>
  <c r="EJ224" i="1"/>
  <c r="DP182" i="1"/>
  <c r="DW182" i="1"/>
  <c r="EG182" i="1"/>
  <c r="DP153" i="1"/>
  <c r="DV153" i="1"/>
  <c r="ED153" i="1"/>
  <c r="DX124" i="1"/>
  <c r="EJ124" i="1"/>
  <c r="DW153" i="1"/>
  <c r="EG153" i="1"/>
  <c r="DP187" i="1"/>
  <c r="DW187" i="1"/>
  <c r="EG187" i="1"/>
  <c r="DP219" i="1"/>
  <c r="DW219" i="1"/>
  <c r="EG219" i="1"/>
  <c r="DP150" i="1"/>
  <c r="DW150" i="1"/>
  <c r="EG150" i="1"/>
  <c r="DP170" i="1"/>
  <c r="DW170" i="1"/>
  <c r="EG170" i="1"/>
  <c r="DP126" i="1"/>
  <c r="DV126" i="1"/>
  <c r="EH126" i="1"/>
  <c r="DP215" i="1"/>
  <c r="DX215" i="1"/>
  <c r="EF215" i="1"/>
  <c r="DW215" i="1"/>
  <c r="EG215" i="1"/>
  <c r="DP206" i="1"/>
  <c r="DW206" i="1"/>
  <c r="EG206" i="1"/>
  <c r="DP171" i="1"/>
  <c r="DV171" i="1"/>
  <c r="EH171" i="1"/>
  <c r="DP133" i="1"/>
  <c r="DW133" i="1"/>
  <c r="EG133" i="1"/>
  <c r="DV124" i="1"/>
  <c r="EH124" i="1"/>
  <c r="DX172" i="1"/>
  <c r="EJ172" i="1"/>
  <c r="DV133" i="1"/>
  <c r="ED133" i="1"/>
  <c r="DP179" i="1"/>
  <c r="DW179" i="1"/>
  <c r="EG179" i="1"/>
  <c r="DP189" i="1"/>
  <c r="DW189" i="1"/>
  <c r="EG189" i="1"/>
  <c r="DX171" i="1"/>
  <c r="EJ171" i="1"/>
  <c r="DP105" i="1"/>
  <c r="DV105" i="1"/>
  <c r="ED105" i="1"/>
  <c r="DP166" i="1"/>
  <c r="DW166" i="1"/>
  <c r="EG166" i="1"/>
  <c r="DW105" i="1"/>
  <c r="EG105" i="1"/>
  <c r="DP135" i="1"/>
  <c r="DV135" i="1"/>
  <c r="ED135" i="1"/>
  <c r="DP169" i="1"/>
  <c r="DW169" i="1"/>
  <c r="EG169" i="1"/>
  <c r="DV166" i="1"/>
  <c r="ED166" i="1"/>
  <c r="DP164" i="1"/>
  <c r="DW164" i="1"/>
  <c r="EG164" i="1"/>
  <c r="DP144" i="1"/>
  <c r="DW144" i="1"/>
  <c r="EG144" i="1"/>
  <c r="DP87" i="1"/>
  <c r="DW87" i="1"/>
  <c r="EG87" i="1"/>
  <c r="EI214" i="1"/>
  <c r="DP79" i="1"/>
  <c r="DW79" i="1"/>
  <c r="EE79" i="1"/>
  <c r="DP122" i="1"/>
  <c r="DW122" i="1"/>
  <c r="EG122" i="1"/>
  <c r="DV131" i="1"/>
  <c r="EH131" i="1"/>
  <c r="DP137" i="1"/>
  <c r="DW137" i="1"/>
  <c r="EG137" i="1"/>
  <c r="DW131" i="1"/>
  <c r="EG131" i="1"/>
  <c r="DX79" i="1"/>
  <c r="EF79" i="1"/>
  <c r="DP74" i="1"/>
  <c r="DV74" i="1"/>
  <c r="ED74" i="1"/>
  <c r="DV79" i="1"/>
  <c r="ED79" i="1"/>
  <c r="DP132" i="1"/>
  <c r="DW132" i="1"/>
  <c r="EG132" i="1"/>
  <c r="DP95" i="1"/>
  <c r="DW95" i="1"/>
  <c r="EG95" i="1"/>
  <c r="DP116" i="1"/>
  <c r="DW116" i="1"/>
  <c r="EG116" i="1"/>
  <c r="DW172" i="1"/>
  <c r="EG172" i="1"/>
  <c r="EI172" i="1"/>
  <c r="DP73" i="1"/>
  <c r="DV73" i="1"/>
  <c r="ED73" i="1"/>
  <c r="DP78" i="1"/>
  <c r="DV78" i="1"/>
  <c r="ED78" i="1"/>
  <c r="DP231" i="1"/>
  <c r="DW231" i="1"/>
  <c r="EG231" i="1"/>
  <c r="DP228" i="1"/>
  <c r="DW228" i="1"/>
  <c r="EG228" i="1"/>
  <c r="DV228" i="1"/>
  <c r="ED228" i="1"/>
  <c r="DP225" i="1"/>
  <c r="DX225" i="1"/>
  <c r="EF225" i="1"/>
  <c r="DW225" i="1"/>
  <c r="EG225" i="1"/>
  <c r="DP222" i="1"/>
  <c r="DW222" i="1"/>
  <c r="EG222" i="1"/>
  <c r="DP217" i="1"/>
  <c r="DW217" i="1"/>
  <c r="EG217" i="1"/>
  <c r="DP209" i="1"/>
  <c r="DW209" i="1"/>
  <c r="EG209" i="1"/>
  <c r="DP205" i="1"/>
  <c r="DW205" i="1"/>
  <c r="EG205" i="1"/>
  <c r="DP200" i="1"/>
  <c r="DW200" i="1"/>
  <c r="EG200" i="1"/>
  <c r="DP193" i="1"/>
  <c r="DW193" i="1"/>
  <c r="EG193" i="1"/>
  <c r="DP186" i="1"/>
  <c r="DW186" i="1"/>
  <c r="EG186" i="1"/>
  <c r="DP185" i="1"/>
  <c r="DW185" i="1"/>
  <c r="EG185" i="1"/>
  <c r="DP151" i="1"/>
  <c r="DW151" i="1"/>
  <c r="EG151" i="1"/>
  <c r="DV151" i="1"/>
  <c r="ED151" i="1"/>
  <c r="DP143" i="1"/>
  <c r="DX143" i="1"/>
  <c r="EJ143" i="1"/>
  <c r="DV143" i="1"/>
  <c r="EH143" i="1"/>
  <c r="DP138" i="1"/>
  <c r="DW138" i="1"/>
  <c r="EG138" i="1"/>
  <c r="DP130" i="1"/>
  <c r="DX130" i="1"/>
  <c r="EJ130" i="1"/>
  <c r="DV130" i="1"/>
  <c r="EH130" i="1"/>
  <c r="DP128" i="1"/>
  <c r="DX128" i="1"/>
  <c r="EJ128" i="1"/>
  <c r="DP121" i="1"/>
  <c r="DW121" i="1"/>
  <c r="EG121" i="1"/>
  <c r="DP161" i="1"/>
  <c r="DX161" i="1"/>
  <c r="EF161" i="1"/>
  <c r="DP158" i="1"/>
  <c r="DW158" i="1"/>
  <c r="EG158" i="1"/>
  <c r="DP145" i="1"/>
  <c r="DW145" i="1"/>
  <c r="EG145" i="1"/>
  <c r="DP108" i="1"/>
  <c r="DV108" i="1"/>
  <c r="ED108" i="1"/>
  <c r="DP82" i="1"/>
  <c r="DW82" i="1"/>
  <c r="EG82" i="1"/>
  <c r="EI124" i="1"/>
  <c r="DP77" i="1"/>
  <c r="DW77" i="1"/>
  <c r="EE77" i="1"/>
  <c r="DX73" i="1"/>
  <c r="EF73" i="1"/>
  <c r="DP107" i="1"/>
  <c r="DW107" i="1"/>
  <c r="EG107" i="1"/>
  <c r="DW78" i="1"/>
  <c r="EE78" i="1"/>
  <c r="DP118" i="1"/>
  <c r="DW118" i="1"/>
  <c r="EG118" i="1"/>
  <c r="DP115" i="1"/>
  <c r="DW115" i="1"/>
  <c r="EG115" i="1"/>
  <c r="DP70" i="1"/>
  <c r="DX70" i="1"/>
  <c r="EF70" i="1"/>
  <c r="DP80" i="1"/>
  <c r="DX80" i="1"/>
  <c r="EF80" i="1"/>
  <c r="DP72" i="1"/>
  <c r="DX72" i="1"/>
  <c r="EF72" i="1"/>
  <c r="DW74" i="1"/>
  <c r="EE74" i="1"/>
  <c r="DP76" i="1"/>
  <c r="DX76" i="1"/>
  <c r="EF76" i="1"/>
  <c r="DP88" i="1"/>
  <c r="DW88" i="1"/>
  <c r="EG88" i="1"/>
  <c r="DP114" i="1"/>
  <c r="DX114" i="1"/>
  <c r="EF114" i="1"/>
  <c r="DP106" i="1"/>
  <c r="DW106" i="1"/>
  <c r="EG106" i="1"/>
  <c r="DP104" i="1"/>
  <c r="DW104" i="1"/>
  <c r="EG104" i="1"/>
  <c r="DP71" i="1"/>
  <c r="DX71" i="1"/>
  <c r="EF71" i="1"/>
  <c r="DP75" i="1"/>
  <c r="DW75" i="1"/>
  <c r="EE75" i="1"/>
  <c r="DP92" i="1"/>
  <c r="DX92" i="1"/>
  <c r="EF92" i="1"/>
  <c r="DP110" i="1"/>
  <c r="DW110" i="1"/>
  <c r="EG110" i="1"/>
  <c r="DP103" i="1"/>
  <c r="DW103" i="1"/>
  <c r="EG103" i="1"/>
  <c r="DV72" i="1"/>
  <c r="ED72" i="1"/>
  <c r="DV76" i="1"/>
  <c r="ED76" i="1"/>
  <c r="DV80" i="1"/>
  <c r="ED80" i="1"/>
  <c r="DP98" i="1"/>
  <c r="DW98" i="1"/>
  <c r="EG98" i="1"/>
  <c r="DP93" i="1"/>
  <c r="DW93" i="1"/>
  <c r="EG93" i="1"/>
  <c r="DV121" i="1"/>
  <c r="ED121" i="1"/>
  <c r="DW125" i="1"/>
  <c r="EI125" i="1"/>
  <c r="EG125" i="1"/>
  <c r="DP227" i="1"/>
  <c r="DW227" i="1"/>
  <c r="EG227" i="1"/>
  <c r="EI227" i="1"/>
  <c r="DV71" i="1"/>
  <c r="ED71" i="1"/>
  <c r="DV75" i="1"/>
  <c r="ED75" i="1"/>
  <c r="DP232" i="1"/>
  <c r="DX232" i="1"/>
  <c r="EF232" i="1"/>
  <c r="DP230" i="1"/>
  <c r="DW230" i="1"/>
  <c r="EG230" i="1"/>
  <c r="DP226" i="1"/>
  <c r="DV226" i="1"/>
  <c r="ED226" i="1"/>
  <c r="DP223" i="1"/>
  <c r="DX223" i="1"/>
  <c r="EJ223" i="1"/>
  <c r="DP211" i="1"/>
  <c r="DW211" i="1"/>
  <c r="EG211" i="1"/>
  <c r="DX211" i="1"/>
  <c r="EF211" i="1"/>
  <c r="DP207" i="1"/>
  <c r="DX207" i="1"/>
  <c r="EJ207" i="1"/>
  <c r="DW207" i="1"/>
  <c r="EI207" i="1"/>
  <c r="DV207" i="1"/>
  <c r="EH207" i="1"/>
  <c r="DP203" i="1"/>
  <c r="DX203" i="1"/>
  <c r="EF203" i="1"/>
  <c r="DW203" i="1"/>
  <c r="EG203" i="1"/>
  <c r="DP198" i="1"/>
  <c r="DW198" i="1"/>
  <c r="EG198" i="1"/>
  <c r="DP194" i="1"/>
  <c r="DX194" i="1"/>
  <c r="EJ194" i="1"/>
  <c r="DW194" i="1"/>
  <c r="EI194" i="1"/>
  <c r="DP190" i="1"/>
  <c r="DW190" i="1"/>
  <c r="EG190" i="1"/>
  <c r="DP157" i="1"/>
  <c r="DV157" i="1"/>
  <c r="ED157" i="1"/>
  <c r="DW157" i="1"/>
  <c r="EG157" i="1"/>
  <c r="DP147" i="1"/>
  <c r="DW147" i="1"/>
  <c r="EG147" i="1"/>
  <c r="DP134" i="1"/>
  <c r="DX134" i="1"/>
  <c r="EF134" i="1"/>
  <c r="DW134" i="1"/>
  <c r="EG134" i="1"/>
  <c r="DP127" i="1"/>
  <c r="DX127" i="1"/>
  <c r="EJ127" i="1"/>
  <c r="DP177" i="1"/>
  <c r="DW177" i="1"/>
  <c r="EG177" i="1"/>
  <c r="DX177" i="1"/>
  <c r="EF177" i="1"/>
  <c r="DP175" i="1"/>
  <c r="DW175" i="1"/>
  <c r="EG175" i="1"/>
  <c r="DP159" i="1"/>
  <c r="DX159" i="1"/>
  <c r="EJ159" i="1"/>
  <c r="DV159" i="1"/>
  <c r="EH159" i="1"/>
  <c r="DP156" i="1"/>
  <c r="DW156" i="1"/>
  <c r="EG156" i="1"/>
  <c r="DX156" i="1"/>
  <c r="EF156" i="1"/>
  <c r="DP149" i="1"/>
  <c r="DW149" i="1"/>
  <c r="EG149" i="1"/>
  <c r="DP140" i="1"/>
  <c r="DW140" i="1"/>
  <c r="EG140" i="1"/>
  <c r="DV87" i="1"/>
  <c r="ED87" i="1"/>
  <c r="DP90" i="1"/>
  <c r="DW90" i="1"/>
  <c r="EG90" i="1"/>
  <c r="DX77" i="1"/>
  <c r="EF77" i="1"/>
  <c r="DW73" i="1"/>
  <c r="EE73" i="1"/>
  <c r="DX78" i="1"/>
  <c r="EF78" i="1"/>
  <c r="DP113" i="1"/>
  <c r="DV113" i="1"/>
  <c r="ED113" i="1"/>
  <c r="DX115" i="1"/>
  <c r="EF115" i="1"/>
  <c r="DP102" i="1"/>
  <c r="DW102" i="1"/>
  <c r="EG102" i="1"/>
  <c r="DW70" i="1"/>
  <c r="EE70" i="1"/>
  <c r="DW72" i="1"/>
  <c r="EE72" i="1"/>
  <c r="DX74" i="1"/>
  <c r="EF74" i="1"/>
  <c r="DW76" i="1"/>
  <c r="EE76" i="1"/>
  <c r="DP83" i="1"/>
  <c r="DV83" i="1"/>
  <c r="ED83" i="1"/>
  <c r="DP84" i="1"/>
  <c r="DW84" i="1"/>
  <c r="EG84" i="1"/>
  <c r="DP97" i="1"/>
  <c r="DX97" i="1"/>
  <c r="EF97" i="1"/>
  <c r="DW97" i="1"/>
  <c r="EG97" i="1"/>
  <c r="DX95" i="1"/>
  <c r="EF95" i="1"/>
  <c r="DP119" i="1"/>
  <c r="DW119" i="1"/>
  <c r="EG119" i="1"/>
  <c r="DW114" i="1"/>
  <c r="EG114" i="1"/>
  <c r="DX104" i="1"/>
  <c r="EF104" i="1"/>
  <c r="DP100" i="1"/>
  <c r="DW100" i="1"/>
  <c r="EG100" i="1"/>
  <c r="DP94" i="1"/>
  <c r="DW94" i="1"/>
  <c r="EG94" i="1"/>
  <c r="DW71" i="1"/>
  <c r="EE71" i="1"/>
  <c r="DX75" i="1"/>
  <c r="EF75" i="1"/>
  <c r="DW92" i="1"/>
  <c r="EG92" i="1"/>
  <c r="DX110" i="1"/>
  <c r="EF110" i="1"/>
  <c r="DP117" i="1"/>
  <c r="DX117" i="1"/>
  <c r="EF117" i="1"/>
  <c r="DW117" i="1"/>
  <c r="EG117" i="1"/>
  <c r="DV70" i="1"/>
  <c r="ED70" i="1"/>
  <c r="DP111" i="1"/>
  <c r="DW111" i="1"/>
  <c r="EG111" i="1"/>
  <c r="EG79" i="1"/>
  <c r="DW224" i="1"/>
  <c r="EG224" i="1"/>
  <c r="EI224" i="1"/>
  <c r="EI131" i="1"/>
  <c r="DW171" i="1"/>
  <c r="EI171" i="1"/>
  <c r="EE82" i="1"/>
  <c r="DV82" i="1"/>
  <c r="ED82" i="1"/>
  <c r="DX82" i="1"/>
  <c r="EF82" i="1"/>
  <c r="DW127" i="1"/>
  <c r="EG127" i="1"/>
  <c r="EI127" i="1"/>
  <c r="EG194" i="1"/>
  <c r="DW223" i="1"/>
  <c r="EG223" i="1"/>
  <c r="DW130" i="1"/>
  <c r="EG130" i="1"/>
  <c r="EI130" i="1"/>
  <c r="DW143" i="1"/>
  <c r="EG143" i="1"/>
  <c r="EI143" i="1"/>
  <c r="DW123" i="1"/>
  <c r="EG123" i="1"/>
  <c r="EI123" i="1"/>
  <c r="DW159" i="1"/>
  <c r="EG159" i="1"/>
  <c r="EG207" i="1"/>
  <c r="DW128" i="1"/>
  <c r="EG128" i="1"/>
  <c r="EI128" i="1"/>
  <c r="DV77" i="1"/>
  <c r="ED77" i="1"/>
  <c r="DW80" i="1"/>
  <c r="EG80" i="1"/>
  <c r="EE80" i="1"/>
  <c r="DX83" i="1"/>
  <c r="EF83" i="1"/>
  <c r="EE84" i="1"/>
  <c r="DX84" i="1"/>
  <c r="EF84" i="1"/>
  <c r="DV84" i="1"/>
  <c r="ED84" i="1"/>
  <c r="EE85" i="1"/>
  <c r="DP86" i="1"/>
  <c r="DX86" i="1"/>
  <c r="EF86" i="1"/>
  <c r="DV86" i="1"/>
  <c r="ED86" i="1"/>
  <c r="EE87" i="1"/>
  <c r="DX87" i="1"/>
  <c r="EF87" i="1"/>
  <c r="EE88" i="1"/>
  <c r="DX88" i="1"/>
  <c r="EF88" i="1"/>
  <c r="DV88" i="1"/>
  <c r="ED88" i="1"/>
  <c r="EE90" i="1"/>
  <c r="DV90" i="1"/>
  <c r="ED90" i="1"/>
  <c r="DX90" i="1"/>
  <c r="EF90" i="1"/>
  <c r="DP91" i="1"/>
  <c r="DV91" i="1"/>
  <c r="ED91" i="1"/>
  <c r="DX91" i="1"/>
  <c r="EF91" i="1"/>
  <c r="DV92" i="1"/>
  <c r="ED92" i="1"/>
  <c r="EE92" i="1"/>
  <c r="DV93" i="1"/>
  <c r="ED93" i="1"/>
  <c r="DX93" i="1"/>
  <c r="EF93" i="1"/>
  <c r="EE93" i="1"/>
  <c r="EE94" i="1"/>
  <c r="DV94" i="1"/>
  <c r="ED94" i="1"/>
  <c r="DX94" i="1"/>
  <c r="EF94" i="1"/>
  <c r="DV95" i="1"/>
  <c r="ED95" i="1"/>
  <c r="EE95" i="1"/>
  <c r="EE96" i="1"/>
  <c r="DV96" i="1"/>
  <c r="ED96" i="1"/>
  <c r="DX96" i="1"/>
  <c r="EF96" i="1"/>
  <c r="DV97" i="1"/>
  <c r="ED97" i="1"/>
  <c r="EE97" i="1"/>
  <c r="EE98" i="1"/>
  <c r="DX98" i="1"/>
  <c r="EF98" i="1"/>
  <c r="DV98" i="1"/>
  <c r="ED98" i="1"/>
  <c r="DP99" i="1"/>
  <c r="DV99" i="1"/>
  <c r="ED99" i="1"/>
  <c r="DX99" i="1"/>
  <c r="EF99" i="1"/>
  <c r="EE100" i="1"/>
  <c r="DV100" i="1"/>
  <c r="ED100" i="1"/>
  <c r="DX100" i="1"/>
  <c r="EF100" i="1"/>
  <c r="DP101" i="1"/>
  <c r="DV101" i="1"/>
  <c r="ED101" i="1"/>
  <c r="DX101" i="1"/>
  <c r="EF101" i="1"/>
  <c r="EE102" i="1"/>
  <c r="DX102" i="1"/>
  <c r="EF102" i="1"/>
  <c r="DV102" i="1"/>
  <c r="ED102" i="1"/>
  <c r="DV103" i="1"/>
  <c r="ED103" i="1"/>
  <c r="DX103" i="1"/>
  <c r="EF103" i="1"/>
  <c r="EE103" i="1"/>
  <c r="EE104" i="1"/>
  <c r="DV104" i="1"/>
  <c r="ED104" i="1"/>
  <c r="DX105" i="1"/>
  <c r="EF105" i="1"/>
  <c r="EE105" i="1"/>
  <c r="EE106" i="1"/>
  <c r="DV106" i="1"/>
  <c r="ED106" i="1"/>
  <c r="DX106" i="1"/>
  <c r="EF106" i="1"/>
  <c r="DV107" i="1"/>
  <c r="ED107" i="1"/>
  <c r="DX107" i="1"/>
  <c r="EF107" i="1"/>
  <c r="EE107" i="1"/>
  <c r="DX108" i="1"/>
  <c r="EF108" i="1"/>
  <c r="EE110" i="1"/>
  <c r="DV110" i="1"/>
  <c r="ED110" i="1"/>
  <c r="DV111" i="1"/>
  <c r="ED111" i="1"/>
  <c r="DX111" i="1"/>
  <c r="EF111" i="1"/>
  <c r="EE111" i="1"/>
  <c r="DP112" i="1"/>
  <c r="DX112" i="1"/>
  <c r="EF112" i="1"/>
  <c r="DV112" i="1"/>
  <c r="ED112" i="1"/>
  <c r="DX113" i="1"/>
  <c r="EF113" i="1"/>
  <c r="EE114" i="1"/>
  <c r="DV114" i="1"/>
  <c r="ED114" i="1"/>
  <c r="DV115" i="1"/>
  <c r="ED115" i="1"/>
  <c r="EE115" i="1"/>
  <c r="EE116" i="1"/>
  <c r="DV116" i="1"/>
  <c r="ED116" i="1"/>
  <c r="DX116" i="1"/>
  <c r="EF116" i="1"/>
  <c r="DV117" i="1"/>
  <c r="ED117" i="1"/>
  <c r="EE117" i="1"/>
  <c r="EE118" i="1"/>
  <c r="DX118" i="1"/>
  <c r="EF118" i="1"/>
  <c r="DV118" i="1"/>
  <c r="ED118" i="1"/>
  <c r="DV119" i="1"/>
  <c r="ED119" i="1"/>
  <c r="DX119" i="1"/>
  <c r="EF119" i="1"/>
  <c r="EE119" i="1"/>
  <c r="DV120" i="1"/>
  <c r="ED120" i="1"/>
  <c r="EE120" i="1"/>
  <c r="EE121" i="1"/>
  <c r="DX121" i="1"/>
  <c r="EF121" i="1"/>
  <c r="EE122" i="1"/>
  <c r="ED123" i="1"/>
  <c r="EE123" i="1"/>
  <c r="ED124" i="1"/>
  <c r="EF124" i="1"/>
  <c r="EE124" i="1"/>
  <c r="ED125" i="1"/>
  <c r="EE125" i="1"/>
  <c r="ED126" i="1"/>
  <c r="EF127" i="1"/>
  <c r="EE127" i="1"/>
  <c r="EF128" i="1"/>
  <c r="EE128" i="1"/>
  <c r="ED130" i="1"/>
  <c r="EF130" i="1"/>
  <c r="EE130" i="1"/>
  <c r="ED131" i="1"/>
  <c r="EF131" i="1"/>
  <c r="EE131" i="1"/>
  <c r="DV132" i="1"/>
  <c r="ED132" i="1"/>
  <c r="DX132" i="1"/>
  <c r="EF132" i="1"/>
  <c r="EE132" i="1"/>
  <c r="DX133" i="1"/>
  <c r="EF133" i="1"/>
  <c r="EE133" i="1"/>
  <c r="EE134" i="1"/>
  <c r="DV134" i="1"/>
  <c r="ED134" i="1"/>
  <c r="DX135" i="1"/>
  <c r="EF135" i="1"/>
  <c r="DP136" i="1"/>
  <c r="DX136" i="1"/>
  <c r="EF136" i="1"/>
  <c r="DV136" i="1"/>
  <c r="ED136" i="1"/>
  <c r="DV137" i="1"/>
  <c r="ED137" i="1"/>
  <c r="DX137" i="1"/>
  <c r="EF137" i="1"/>
  <c r="EE137" i="1"/>
  <c r="EE138" i="1"/>
  <c r="DV138" i="1"/>
  <c r="ED138" i="1"/>
  <c r="DX138" i="1"/>
  <c r="EF138" i="1"/>
  <c r="DP139" i="1"/>
  <c r="DV139" i="1"/>
  <c r="ED139" i="1"/>
  <c r="EE140" i="1"/>
  <c r="DX140" i="1"/>
  <c r="EF140" i="1"/>
  <c r="DV140" i="1"/>
  <c r="ED140" i="1"/>
  <c r="DP141" i="1"/>
  <c r="DV141" i="1"/>
  <c r="ED141" i="1"/>
  <c r="DX141" i="1"/>
  <c r="EF141" i="1"/>
  <c r="DP142" i="1"/>
  <c r="DV142" i="1"/>
  <c r="ED142" i="1"/>
  <c r="DX142" i="1"/>
  <c r="EF142" i="1"/>
  <c r="ED143" i="1"/>
  <c r="EF143" i="1"/>
  <c r="EE143" i="1"/>
  <c r="DV144" i="1"/>
  <c r="ED144" i="1"/>
  <c r="DX144" i="1"/>
  <c r="EF144" i="1"/>
  <c r="EE144" i="1"/>
  <c r="EE145" i="1"/>
  <c r="DX145" i="1"/>
  <c r="EF145" i="1"/>
  <c r="DV145" i="1"/>
  <c r="ED145" i="1"/>
  <c r="DP146" i="1"/>
  <c r="DX146" i="1"/>
  <c r="EF146" i="1"/>
  <c r="EE147" i="1"/>
  <c r="DV147" i="1"/>
  <c r="ED147" i="1"/>
  <c r="DX147" i="1"/>
  <c r="EF147" i="1"/>
  <c r="DV148" i="1"/>
  <c r="ED148" i="1"/>
  <c r="DX148" i="1"/>
  <c r="EF148" i="1"/>
  <c r="EE148" i="1"/>
  <c r="EE149" i="1"/>
  <c r="DX149" i="1"/>
  <c r="EF149" i="1"/>
  <c r="DV149" i="1"/>
  <c r="ED149" i="1"/>
  <c r="DV150" i="1"/>
  <c r="ED150" i="1"/>
  <c r="DX150" i="1"/>
  <c r="EF150" i="1"/>
  <c r="EE150" i="1"/>
  <c r="EE151" i="1"/>
  <c r="DX151" i="1"/>
  <c r="EF151" i="1"/>
  <c r="DP152" i="1"/>
  <c r="DX152" i="1"/>
  <c r="EF152" i="1"/>
  <c r="EE153" i="1"/>
  <c r="DX153" i="1"/>
  <c r="EF153" i="1"/>
  <c r="DV156" i="1"/>
  <c r="ED156" i="1"/>
  <c r="EE156" i="1"/>
  <c r="EE157" i="1"/>
  <c r="DX157" i="1"/>
  <c r="EF157" i="1"/>
  <c r="DV158" i="1"/>
  <c r="ED158" i="1"/>
  <c r="EE158" i="1"/>
  <c r="ED159" i="1"/>
  <c r="EF159" i="1"/>
  <c r="EE164" i="1"/>
  <c r="DV164" i="1"/>
  <c r="ED164" i="1"/>
  <c r="DX164" i="1"/>
  <c r="EF164" i="1"/>
  <c r="EE166" i="1"/>
  <c r="DX166" i="1"/>
  <c r="EF166" i="1"/>
  <c r="DV167" i="1"/>
  <c r="ED167" i="1"/>
  <c r="DX167" i="1"/>
  <c r="EF167" i="1"/>
  <c r="EE167" i="1"/>
  <c r="DV169" i="1"/>
  <c r="ED169" i="1"/>
  <c r="DX169" i="1"/>
  <c r="EF169" i="1"/>
  <c r="EE169" i="1"/>
  <c r="EE170" i="1"/>
  <c r="DV170" i="1"/>
  <c r="ED170" i="1"/>
  <c r="DX170" i="1"/>
  <c r="EF170" i="1"/>
  <c r="ED171" i="1"/>
  <c r="EF171" i="1"/>
  <c r="ED172" i="1"/>
  <c r="EF172" i="1"/>
  <c r="EE172" i="1"/>
  <c r="EE173" i="1"/>
  <c r="DV173" i="1"/>
  <c r="ED173" i="1"/>
  <c r="DX173" i="1"/>
  <c r="EF173" i="1"/>
  <c r="DP174" i="1"/>
  <c r="DV174" i="1"/>
  <c r="ED174" i="1"/>
  <c r="DX174" i="1"/>
  <c r="EF174" i="1"/>
  <c r="DV175" i="1"/>
  <c r="ED175" i="1"/>
  <c r="DX175" i="1"/>
  <c r="EF175" i="1"/>
  <c r="EE175" i="1"/>
  <c r="DV177" i="1"/>
  <c r="ED177" i="1"/>
  <c r="EE177" i="1"/>
  <c r="DP178" i="1"/>
  <c r="DV178" i="1"/>
  <c r="ED178" i="1"/>
  <c r="DX178" i="1"/>
  <c r="EF178" i="1"/>
  <c r="DV179" i="1"/>
  <c r="ED179" i="1"/>
  <c r="DX179" i="1"/>
  <c r="EF179" i="1"/>
  <c r="EE179" i="1"/>
  <c r="DV180" i="1"/>
  <c r="ED180" i="1"/>
  <c r="DX180" i="1"/>
  <c r="EF180" i="1"/>
  <c r="EE180" i="1"/>
  <c r="DX182" i="1"/>
  <c r="EF182" i="1"/>
  <c r="EE182" i="1"/>
  <c r="EE183" i="1"/>
  <c r="EE185" i="1"/>
  <c r="DX185" i="1"/>
  <c r="EF185" i="1"/>
  <c r="DV185" i="1"/>
  <c r="ED185" i="1"/>
  <c r="DV186" i="1"/>
  <c r="ED186" i="1"/>
  <c r="DX186" i="1"/>
  <c r="EF186" i="1"/>
  <c r="EE186" i="1"/>
  <c r="EE187" i="1"/>
  <c r="DV187" i="1"/>
  <c r="ED187" i="1"/>
  <c r="DX187" i="1"/>
  <c r="EF187" i="1"/>
  <c r="DP188" i="1"/>
  <c r="DV188" i="1"/>
  <c r="ED188" i="1"/>
  <c r="DX188" i="1"/>
  <c r="EF188" i="1"/>
  <c r="EE189" i="1"/>
  <c r="DX189" i="1"/>
  <c r="EF189" i="1"/>
  <c r="DV189" i="1"/>
  <c r="ED189" i="1"/>
  <c r="DV190" i="1"/>
  <c r="ED190" i="1"/>
  <c r="DX190" i="1"/>
  <c r="EF190" i="1"/>
  <c r="EE190" i="1"/>
  <c r="EE191" i="1"/>
  <c r="DV191" i="1"/>
  <c r="ED191" i="1"/>
  <c r="DX191" i="1"/>
  <c r="EF191" i="1"/>
  <c r="DP192" i="1"/>
  <c r="DV192" i="1"/>
  <c r="ED192" i="1"/>
  <c r="DX192" i="1"/>
  <c r="EF192" i="1"/>
  <c r="DV193" i="1"/>
  <c r="ED193" i="1"/>
  <c r="DX193" i="1"/>
  <c r="EF193" i="1"/>
  <c r="EE193" i="1"/>
  <c r="EE194" i="1"/>
  <c r="EF194" i="1"/>
  <c r="EE195" i="1"/>
  <c r="DV195" i="1"/>
  <c r="ED195" i="1"/>
  <c r="DX195" i="1"/>
  <c r="EF195" i="1"/>
  <c r="DP196" i="1"/>
  <c r="DV196" i="1"/>
  <c r="ED196" i="1"/>
  <c r="DX196" i="1"/>
  <c r="EF196" i="1"/>
  <c r="DP197" i="1"/>
  <c r="DV197" i="1"/>
  <c r="ED197" i="1"/>
  <c r="DX197" i="1"/>
  <c r="EF197" i="1"/>
  <c r="DV198" i="1"/>
  <c r="ED198" i="1"/>
  <c r="DX198" i="1"/>
  <c r="EF198" i="1"/>
  <c r="EE198" i="1"/>
  <c r="DV200" i="1"/>
  <c r="ED200" i="1"/>
  <c r="DX200" i="1"/>
  <c r="EF200" i="1"/>
  <c r="EE200" i="1"/>
  <c r="DP201" i="1"/>
  <c r="DV201" i="1"/>
  <c r="ED201" i="1"/>
  <c r="DP202" i="1"/>
  <c r="DV202" i="1"/>
  <c r="ED202" i="1"/>
  <c r="DV203" i="1"/>
  <c r="ED203" i="1"/>
  <c r="EE203" i="1"/>
  <c r="EE204" i="1"/>
  <c r="DV204" i="1"/>
  <c r="ED204" i="1"/>
  <c r="DX204" i="1"/>
  <c r="EF204" i="1"/>
  <c r="DV205" i="1"/>
  <c r="ED205" i="1"/>
  <c r="DX205" i="1"/>
  <c r="EF205" i="1"/>
  <c r="EE205" i="1"/>
  <c r="EE206" i="1"/>
  <c r="DV206" i="1"/>
  <c r="ED206" i="1"/>
  <c r="DX206" i="1"/>
  <c r="EF206" i="1"/>
  <c r="EE207" i="1"/>
  <c r="ED207" i="1"/>
  <c r="EF207" i="1"/>
  <c r="DP208" i="1"/>
  <c r="DV208" i="1"/>
  <c r="ED208" i="1"/>
  <c r="DX208" i="1"/>
  <c r="EF208" i="1"/>
  <c r="DV209" i="1"/>
  <c r="ED209" i="1"/>
  <c r="DX209" i="1"/>
  <c r="EF209" i="1"/>
  <c r="EE209" i="1"/>
  <c r="DP210" i="1"/>
  <c r="DV210" i="1"/>
  <c r="ED210" i="1"/>
  <c r="DX210" i="1"/>
  <c r="EF210" i="1"/>
  <c r="DV211" i="1"/>
  <c r="ED211" i="1"/>
  <c r="EE211" i="1"/>
  <c r="EE212" i="1"/>
  <c r="DV212" i="1"/>
  <c r="ED212" i="1"/>
  <c r="EE214" i="1"/>
  <c r="ED214" i="1"/>
  <c r="EF214" i="1"/>
  <c r="EE215" i="1"/>
  <c r="DP216" i="1"/>
  <c r="DV216" i="1"/>
  <c r="ED216" i="1"/>
  <c r="DX216" i="1"/>
  <c r="EF216" i="1"/>
  <c r="EE217" i="1"/>
  <c r="DV217" i="1"/>
  <c r="ED217" i="1"/>
  <c r="DX217" i="1"/>
  <c r="EF217" i="1"/>
  <c r="DP218" i="1"/>
  <c r="DV218" i="1"/>
  <c r="ED218" i="1"/>
  <c r="DX218" i="1"/>
  <c r="EF218" i="1"/>
  <c r="DV219" i="1"/>
  <c r="ED219" i="1"/>
  <c r="DX219" i="1"/>
  <c r="EF219" i="1"/>
  <c r="EE219" i="1"/>
  <c r="ED220" i="1"/>
  <c r="EE221" i="1"/>
  <c r="DV221" i="1"/>
  <c r="ED221" i="1"/>
  <c r="DX221" i="1"/>
  <c r="EF221" i="1"/>
  <c r="DV222" i="1"/>
  <c r="ED222" i="1"/>
  <c r="DX222" i="1"/>
  <c r="EF222" i="1"/>
  <c r="EE222" i="1"/>
  <c r="EF223" i="1"/>
  <c r="ED224" i="1"/>
  <c r="EF224" i="1"/>
  <c r="EE224" i="1"/>
  <c r="EE225" i="1"/>
  <c r="DV225" i="1"/>
  <c r="ED225" i="1"/>
  <c r="DX226" i="1"/>
  <c r="EF226" i="1"/>
  <c r="EE227" i="1"/>
  <c r="DX228" i="1"/>
  <c r="EF228" i="1"/>
  <c r="EE228" i="1"/>
  <c r="EE229" i="1"/>
  <c r="DV229" i="1"/>
  <c r="ED229" i="1"/>
  <c r="DX229" i="1"/>
  <c r="EF229" i="1"/>
  <c r="EE230" i="1"/>
  <c r="DV230" i="1"/>
  <c r="ED230" i="1"/>
  <c r="DX230" i="1"/>
  <c r="EF230" i="1"/>
  <c r="EE231" i="1"/>
  <c r="DV231" i="1"/>
  <c r="ED231" i="1"/>
  <c r="DX231" i="1"/>
  <c r="EF231" i="1"/>
  <c r="DV232" i="1"/>
  <c r="ED232" i="1"/>
  <c r="DP233" i="1"/>
  <c r="DV233" i="1"/>
  <c r="ED233" i="1"/>
  <c r="DX233" i="1"/>
  <c r="EF233" i="1"/>
  <c r="DP238" i="1"/>
  <c r="DV238" i="1"/>
  <c r="ED238" i="1"/>
  <c r="DV246" i="1"/>
  <c r="ED246" i="1"/>
  <c r="DX246" i="1"/>
  <c r="EF246" i="1"/>
  <c r="DV248" i="1"/>
  <c r="ED248" i="1"/>
  <c r="DX248" i="1"/>
  <c r="EF248" i="1"/>
  <c r="DT255" i="2"/>
  <c r="DU255" i="2"/>
  <c r="EG255" i="2"/>
  <c r="DP254" i="1"/>
  <c r="DV254" i="1"/>
  <c r="ED254" i="1"/>
  <c r="DW254" i="1"/>
  <c r="EG254" i="1"/>
  <c r="DT261" i="2"/>
  <c r="DU261" i="2"/>
  <c r="EG261" i="2"/>
  <c r="DP260" i="1"/>
  <c r="DV260" i="1"/>
  <c r="ED260" i="1"/>
  <c r="DX260" i="1"/>
  <c r="EF260" i="1"/>
  <c r="DT263" i="2"/>
  <c r="DU263" i="2"/>
  <c r="EG263" i="2"/>
  <c r="DP262" i="1"/>
  <c r="DV262" i="1"/>
  <c r="ED262" i="1"/>
  <c r="DX262" i="1"/>
  <c r="EF262" i="1"/>
  <c r="DT265" i="2"/>
  <c r="DU265" i="2"/>
  <c r="EG265" i="2"/>
  <c r="DP264" i="1"/>
  <c r="DV264" i="1"/>
  <c r="ED264" i="1"/>
  <c r="DX264" i="1"/>
  <c r="EF264" i="1"/>
  <c r="DT267" i="2"/>
  <c r="DU267" i="2"/>
  <c r="EG267" i="2"/>
  <c r="DP266" i="1"/>
  <c r="DV266" i="1"/>
  <c r="ED266" i="1"/>
  <c r="DX266" i="1"/>
  <c r="EF266" i="1"/>
  <c r="DT269" i="2"/>
  <c r="DU269" i="2"/>
  <c r="EG269" i="2"/>
  <c r="DP268" i="1"/>
  <c r="DV268" i="1"/>
  <c r="ED268" i="1"/>
  <c r="DX268" i="1"/>
  <c r="EF268" i="1"/>
  <c r="DP234" i="1"/>
  <c r="DV234" i="1"/>
  <c r="ED234" i="1"/>
  <c r="DP242" i="1"/>
  <c r="DW242" i="1"/>
  <c r="EE242" i="1"/>
  <c r="DV244" i="1"/>
  <c r="ED244" i="1"/>
  <c r="DV252" i="1"/>
  <c r="ED252" i="1"/>
  <c r="DT259" i="2"/>
  <c r="DU259" i="2"/>
  <c r="EG259" i="2"/>
  <c r="DP258" i="1"/>
  <c r="DX258" i="1"/>
  <c r="EF258" i="1"/>
  <c r="DT273" i="2"/>
  <c r="DU273" i="2"/>
  <c r="EG273" i="2"/>
  <c r="DP272" i="1"/>
  <c r="DX272" i="1"/>
  <c r="DT277" i="2"/>
  <c r="DU277" i="2"/>
  <c r="EG277" i="2"/>
  <c r="DP276" i="1"/>
  <c r="DV276" i="1"/>
  <c r="DP280" i="1"/>
  <c r="DV280" i="1"/>
  <c r="EC315" i="2"/>
  <c r="EG315" i="2"/>
  <c r="DP314" i="1"/>
  <c r="DW314" i="1"/>
  <c r="EE314" i="1"/>
  <c r="EC317" i="2"/>
  <c r="EG317" i="2"/>
  <c r="DP316" i="1"/>
  <c r="DV316" i="1"/>
  <c r="ED316" i="1"/>
  <c r="EI314" i="1"/>
  <c r="EG242" i="1"/>
  <c r="DX316" i="1"/>
  <c r="EF316" i="1"/>
  <c r="EJ316" i="1"/>
  <c r="DW316" i="1"/>
  <c r="EI316" i="1"/>
  <c r="EE316" i="1"/>
  <c r="CM292" i="2"/>
  <c r="EC292" i="2"/>
  <c r="EG292" i="2"/>
  <c r="DP291" i="1"/>
  <c r="DX291" i="1"/>
  <c r="CM291" i="2"/>
  <c r="EC291" i="2"/>
  <c r="EG291" i="2"/>
  <c r="DP290" i="1"/>
  <c r="DX290" i="1"/>
  <c r="CM290" i="2"/>
  <c r="EC290" i="2"/>
  <c r="EG290" i="2"/>
  <c r="DP289" i="1"/>
  <c r="DX289" i="1"/>
  <c r="DT279" i="2"/>
  <c r="DU279" i="2"/>
  <c r="EG279" i="2"/>
  <c r="DP278" i="1"/>
  <c r="DW278" i="1"/>
  <c r="EG278" i="1"/>
  <c r="DT275" i="2"/>
  <c r="DU275" i="2"/>
  <c r="EG275" i="2"/>
  <c r="DP274" i="1"/>
  <c r="DW274" i="1"/>
  <c r="EG274" i="1"/>
  <c r="DT271" i="2"/>
  <c r="DU271" i="2"/>
  <c r="EG271" i="2"/>
  <c r="DP270" i="1"/>
  <c r="DX270" i="1"/>
  <c r="EF270" i="1"/>
  <c r="DT257" i="2"/>
  <c r="DU257" i="2"/>
  <c r="EG257" i="2"/>
  <c r="DP256" i="1"/>
  <c r="DX256" i="1"/>
  <c r="EF256" i="1"/>
  <c r="DX250" i="1"/>
  <c r="EF250" i="1"/>
  <c r="DP240" i="1"/>
  <c r="DX240" i="1"/>
  <c r="EF240" i="1"/>
  <c r="DP236" i="1"/>
  <c r="DX236" i="1"/>
  <c r="EF236" i="1"/>
  <c r="EE254" i="1"/>
  <c r="EC312" i="2"/>
  <c r="EG312" i="2"/>
  <c r="DP311" i="1"/>
  <c r="DW311" i="1"/>
  <c r="EI311" i="1"/>
  <c r="DX311" i="1"/>
  <c r="EF311" i="1"/>
  <c r="CM308" i="2"/>
  <c r="EC308" i="2"/>
  <c r="EG308" i="2"/>
  <c r="DP307" i="1"/>
  <c r="DW307" i="1"/>
  <c r="EE307" i="1"/>
  <c r="DX307" i="1"/>
  <c r="EJ307" i="1"/>
  <c r="CM305" i="2"/>
  <c r="EC305" i="2"/>
  <c r="EG305" i="2"/>
  <c r="DP304" i="1"/>
  <c r="DW304" i="1"/>
  <c r="EI304" i="1"/>
  <c r="DX304" i="1"/>
  <c r="EF304" i="1"/>
  <c r="CM297" i="2"/>
  <c r="EC297" i="2"/>
  <c r="EG297" i="2"/>
  <c r="DP296" i="1"/>
  <c r="DW296" i="1"/>
  <c r="EE296" i="1"/>
  <c r="DV296" i="1"/>
  <c r="EH296" i="1"/>
  <c r="EC313" i="2"/>
  <c r="EG313" i="2"/>
  <c r="DP312" i="1"/>
  <c r="DW312" i="1"/>
  <c r="EE312" i="1"/>
  <c r="DX312" i="1"/>
  <c r="EJ312" i="1"/>
  <c r="EC311" i="2"/>
  <c r="EG311" i="2"/>
  <c r="DP310" i="1"/>
  <c r="DW310" i="1"/>
  <c r="EE310" i="1"/>
  <c r="DX310" i="1"/>
  <c r="EJ310" i="1"/>
  <c r="CM309" i="2"/>
  <c r="EC309" i="2"/>
  <c r="EG309" i="2"/>
  <c r="DP308" i="1"/>
  <c r="DW308" i="1"/>
  <c r="EE308" i="1"/>
  <c r="DX308" i="1"/>
  <c r="EJ308" i="1"/>
  <c r="CM307" i="2"/>
  <c r="EC307" i="2"/>
  <c r="EG307" i="2"/>
  <c r="DP306" i="1"/>
  <c r="DW306" i="1"/>
  <c r="EE306" i="1"/>
  <c r="DX306" i="1"/>
  <c r="EJ306" i="1"/>
  <c r="CM304" i="2"/>
  <c r="EC304" i="2"/>
  <c r="EG304" i="2"/>
  <c r="DP303" i="1"/>
  <c r="DX303" i="1"/>
  <c r="EF303" i="1"/>
  <c r="DV303" i="1"/>
  <c r="ED303" i="1"/>
  <c r="CM302" i="2"/>
  <c r="EC302" i="2"/>
  <c r="EG302" i="2"/>
  <c r="DP301" i="1"/>
  <c r="DX301" i="1"/>
  <c r="EJ301" i="1"/>
  <c r="DW301" i="1"/>
  <c r="EI301" i="1"/>
  <c r="CM301" i="2"/>
  <c r="EC301" i="2"/>
  <c r="EG301" i="2"/>
  <c r="DP300" i="1"/>
  <c r="DW300" i="1"/>
  <c r="EE300" i="1"/>
  <c r="DX300" i="1"/>
  <c r="EJ300" i="1"/>
  <c r="CM300" i="2"/>
  <c r="EC300" i="2"/>
  <c r="EG300" i="2"/>
  <c r="DP299" i="1"/>
  <c r="DX299" i="1"/>
  <c r="EF299" i="1"/>
  <c r="DV299" i="1"/>
  <c r="ED299" i="1"/>
  <c r="CM299" i="2"/>
  <c r="EC299" i="2"/>
  <c r="EG299" i="2"/>
  <c r="DP298" i="1"/>
  <c r="DX298" i="1"/>
  <c r="EF298" i="1"/>
  <c r="DW298" i="1"/>
  <c r="EI298" i="1"/>
  <c r="CM298" i="2"/>
  <c r="EC298" i="2"/>
  <c r="EG298" i="2"/>
  <c r="DP297" i="1"/>
  <c r="DX297" i="1"/>
  <c r="EJ297" i="1"/>
  <c r="DW297" i="1"/>
  <c r="EI297" i="1"/>
  <c r="CM295" i="2"/>
  <c r="EC295" i="2"/>
  <c r="EG295" i="2"/>
  <c r="DP294" i="1"/>
  <c r="DW294" i="1"/>
  <c r="EG294" i="1"/>
  <c r="DX294" i="1"/>
  <c r="EJ294" i="1"/>
  <c r="CM293" i="2"/>
  <c r="EC293" i="2"/>
  <c r="EG293" i="2"/>
  <c r="DP292" i="1"/>
  <c r="DW292" i="1"/>
  <c r="EG292" i="1"/>
  <c r="DV292" i="1"/>
  <c r="DX292" i="1"/>
  <c r="DT278" i="2"/>
  <c r="DU278" i="2"/>
  <c r="EG278" i="2"/>
  <c r="DP277" i="1"/>
  <c r="DX277" i="1"/>
  <c r="DV277" i="1"/>
  <c r="DW277" i="1"/>
  <c r="EG277" i="1"/>
  <c r="DT274" i="2"/>
  <c r="DU274" i="2"/>
  <c r="EG274" i="2"/>
  <c r="DP273" i="1"/>
  <c r="DX273" i="1"/>
  <c r="DV273" i="1"/>
  <c r="DW273" i="1"/>
  <c r="EG273" i="1"/>
  <c r="DT270" i="2"/>
  <c r="DU270" i="2"/>
  <c r="EG270" i="2"/>
  <c r="DP269" i="1"/>
  <c r="DX269" i="1"/>
  <c r="EF269" i="1"/>
  <c r="DV269" i="1"/>
  <c r="ED269" i="1"/>
  <c r="DT266" i="2"/>
  <c r="DU266" i="2"/>
  <c r="EG266" i="2"/>
  <c r="DP265" i="1"/>
  <c r="DW265" i="1"/>
  <c r="EE265" i="1"/>
  <c r="DV265" i="1"/>
  <c r="ED265" i="1"/>
  <c r="DX265" i="1"/>
  <c r="EF265" i="1"/>
  <c r="DT262" i="2"/>
  <c r="DU262" i="2"/>
  <c r="EG262" i="2"/>
  <c r="DP261" i="1"/>
  <c r="DV261" i="1"/>
  <c r="ED261" i="1"/>
  <c r="DX261" i="1"/>
  <c r="EF261" i="1"/>
  <c r="DT258" i="2"/>
  <c r="DU258" i="2"/>
  <c r="EG258" i="2"/>
  <c r="DP257" i="1"/>
  <c r="DX257" i="1"/>
  <c r="EF257" i="1"/>
  <c r="DW257" i="1"/>
  <c r="EG257" i="1"/>
  <c r="DX253" i="1"/>
  <c r="EF253" i="1"/>
  <c r="DV253" i="1"/>
  <c r="ED253" i="1"/>
  <c r="DX249" i="1"/>
  <c r="EF249" i="1"/>
  <c r="DV249" i="1"/>
  <c r="ED249" i="1"/>
  <c r="DW245" i="1"/>
  <c r="EG245" i="1"/>
  <c r="DV245" i="1"/>
  <c r="ED245" i="1"/>
  <c r="DX245" i="1"/>
  <c r="EF245" i="1"/>
  <c r="DP241" i="1"/>
  <c r="DV241" i="1"/>
  <c r="ED241" i="1"/>
  <c r="DX241" i="1"/>
  <c r="EF241" i="1"/>
  <c r="DP235" i="1"/>
  <c r="DW235" i="1"/>
  <c r="EG235" i="1"/>
  <c r="DV235" i="1"/>
  <c r="ED235" i="1"/>
  <c r="DX235" i="1"/>
  <c r="EF235" i="1"/>
  <c r="DW266" i="1"/>
  <c r="EG266" i="1"/>
  <c r="DX254" i="1"/>
  <c r="EF254" i="1"/>
  <c r="DW246" i="1"/>
  <c r="EG246" i="1"/>
  <c r="DV290" i="1"/>
  <c r="DV272" i="1"/>
  <c r="DV258" i="1"/>
  <c r="ED258" i="1"/>
  <c r="DV240" i="1"/>
  <c r="ED240" i="1"/>
  <c r="DW240" i="1"/>
  <c r="EG240" i="1"/>
  <c r="DV289" i="1"/>
  <c r="DX274" i="1"/>
  <c r="DW290" i="1"/>
  <c r="EG290" i="1"/>
  <c r="DW236" i="1"/>
  <c r="EG236" i="1"/>
  <c r="EH316" i="1"/>
  <c r="DX314" i="1"/>
  <c r="EF314" i="1"/>
  <c r="DX280" i="1"/>
  <c r="DW276" i="1"/>
  <c r="EG276" i="1"/>
  <c r="DW272" i="1"/>
  <c r="EG272" i="1"/>
  <c r="DW258" i="1"/>
  <c r="EG258" i="1"/>
  <c r="DX252" i="1"/>
  <c r="EF252" i="1"/>
  <c r="DX242" i="1"/>
  <c r="EF242" i="1"/>
  <c r="DW234" i="1"/>
  <c r="EG234" i="1"/>
  <c r="DW238" i="1"/>
  <c r="EG238" i="1"/>
  <c r="EE238" i="1"/>
  <c r="CM310" i="2"/>
  <c r="EC310" i="2"/>
  <c r="EG310" i="2"/>
  <c r="DP309" i="1"/>
  <c r="DW309" i="1"/>
  <c r="EI309" i="1"/>
  <c r="DX309" i="1"/>
  <c r="EF309" i="1"/>
  <c r="CM306" i="2"/>
  <c r="EC306" i="2"/>
  <c r="EG306" i="2"/>
  <c r="DP305" i="1"/>
  <c r="DW305" i="1"/>
  <c r="EI305" i="1"/>
  <c r="DX305" i="1"/>
  <c r="EF305" i="1"/>
  <c r="CM303" i="2"/>
  <c r="EC303" i="2"/>
  <c r="EG303" i="2"/>
  <c r="DP302" i="1"/>
  <c r="DX302" i="1"/>
  <c r="EF302" i="1"/>
  <c r="DW302" i="1"/>
  <c r="EI302" i="1"/>
  <c r="EC316" i="2"/>
  <c r="EG316" i="2"/>
  <c r="DP315" i="1"/>
  <c r="DW315" i="1"/>
  <c r="EI315" i="1"/>
  <c r="DX315" i="1"/>
  <c r="EF315" i="1"/>
  <c r="EC314" i="2"/>
  <c r="EG314" i="2"/>
  <c r="DP313" i="1"/>
  <c r="DW313" i="1"/>
  <c r="EI313" i="1"/>
  <c r="DX313" i="1"/>
  <c r="EF313" i="1"/>
  <c r="CM296" i="2"/>
  <c r="EC296" i="2"/>
  <c r="EG296" i="2"/>
  <c r="DP295" i="1"/>
  <c r="DV295" i="1"/>
  <c r="ED295" i="1"/>
  <c r="DX295" i="1"/>
  <c r="EF295" i="1"/>
  <c r="CM294" i="2"/>
  <c r="EC294" i="2"/>
  <c r="EG294" i="2"/>
  <c r="DP293" i="1"/>
  <c r="DW293" i="1"/>
  <c r="EE293" i="1"/>
  <c r="DX293" i="1"/>
  <c r="EF293" i="1"/>
  <c r="CM289" i="2"/>
  <c r="EC289" i="2"/>
  <c r="EG289" i="2"/>
  <c r="DP288" i="1"/>
  <c r="DX288" i="1"/>
  <c r="DV288" i="1"/>
  <c r="DW288" i="1"/>
  <c r="EG288" i="1"/>
  <c r="CM288" i="2"/>
  <c r="EC288" i="2"/>
  <c r="EG288" i="2"/>
  <c r="DP287" i="1"/>
  <c r="DX287" i="1"/>
  <c r="DW287" i="1"/>
  <c r="EG287" i="1"/>
  <c r="DV287" i="1"/>
  <c r="CM287" i="2"/>
  <c r="EC287" i="2"/>
  <c r="EG287" i="2"/>
  <c r="DP286" i="1"/>
  <c r="DW286" i="1"/>
  <c r="EG286" i="1"/>
  <c r="DX286" i="1"/>
  <c r="DV286" i="1"/>
  <c r="CM286" i="2"/>
  <c r="EC286" i="2"/>
  <c r="EG286" i="2"/>
  <c r="DP285" i="1"/>
  <c r="DV285" i="1"/>
  <c r="DX285" i="1"/>
  <c r="DW285" i="1"/>
  <c r="EG285" i="1"/>
  <c r="CM285" i="2"/>
  <c r="EC285" i="2"/>
  <c r="EG285" i="2"/>
  <c r="DP284" i="1"/>
  <c r="DX284" i="1"/>
  <c r="DV284" i="1"/>
  <c r="DW284" i="1"/>
  <c r="EG284" i="1"/>
  <c r="DP283" i="1"/>
  <c r="DX283" i="1"/>
  <c r="DV283" i="1"/>
  <c r="DW283" i="1"/>
  <c r="EG283" i="1"/>
  <c r="DP282" i="1"/>
  <c r="DW282" i="1"/>
  <c r="EG282" i="1"/>
  <c r="DX282" i="1"/>
  <c r="DV282" i="1"/>
  <c r="DP281" i="1"/>
  <c r="DV281" i="1"/>
  <c r="DX281" i="1"/>
  <c r="DW281" i="1"/>
  <c r="EG281" i="1"/>
  <c r="DT280" i="2"/>
  <c r="DU280" i="2"/>
  <c r="EG280" i="2"/>
  <c r="DP279" i="1"/>
  <c r="DX279" i="1"/>
  <c r="DV279" i="1"/>
  <c r="DW279" i="1"/>
  <c r="EG279" i="1"/>
  <c r="DT276" i="2"/>
  <c r="DU276" i="2"/>
  <c r="EG276" i="2"/>
  <c r="DP275" i="1"/>
  <c r="DX275" i="1"/>
  <c r="DV275" i="1"/>
  <c r="DW275" i="1"/>
  <c r="EG275" i="1"/>
  <c r="DT272" i="2"/>
  <c r="DU272" i="2"/>
  <c r="EG272" i="2"/>
  <c r="DP271" i="1"/>
  <c r="DX271" i="1"/>
  <c r="DV271" i="1"/>
  <c r="DW271" i="1"/>
  <c r="EG271" i="1"/>
  <c r="DT268" i="2"/>
  <c r="DU268" i="2"/>
  <c r="EG268" i="2"/>
  <c r="DP267" i="1"/>
  <c r="DX267" i="1"/>
  <c r="EF267" i="1"/>
  <c r="DV267" i="1"/>
  <c r="ED267" i="1"/>
  <c r="DT264" i="2"/>
  <c r="DU264" i="2"/>
  <c r="EG264" i="2"/>
  <c r="DP263" i="1"/>
  <c r="DW263" i="1"/>
  <c r="EG263" i="1"/>
  <c r="DV263" i="1"/>
  <c r="ED263" i="1"/>
  <c r="DX263" i="1"/>
  <c r="EF263" i="1"/>
  <c r="DT260" i="2"/>
  <c r="DU260" i="2"/>
  <c r="EG260" i="2"/>
  <c r="DP259" i="1"/>
  <c r="DV259" i="1"/>
  <c r="ED259" i="1"/>
  <c r="DX259" i="1"/>
  <c r="EF259" i="1"/>
  <c r="DT256" i="2"/>
  <c r="DU256" i="2"/>
  <c r="EG256" i="2"/>
  <c r="DP255" i="1"/>
  <c r="DX255" i="1"/>
  <c r="EF255" i="1"/>
  <c r="DV255" i="1"/>
  <c r="ED255" i="1"/>
  <c r="DW255" i="1"/>
  <c r="EG255" i="1"/>
  <c r="DX251" i="1"/>
  <c r="EF251" i="1"/>
  <c r="DV251" i="1"/>
  <c r="ED251" i="1"/>
  <c r="DW247" i="1"/>
  <c r="EG247" i="1"/>
  <c r="DV247" i="1"/>
  <c r="ED247" i="1"/>
  <c r="DX247" i="1"/>
  <c r="EF247" i="1"/>
  <c r="DP243" i="1"/>
  <c r="DV243" i="1"/>
  <c r="ED243" i="1"/>
  <c r="DX243" i="1"/>
  <c r="EF243" i="1"/>
  <c r="DP239" i="1"/>
  <c r="DX239" i="1"/>
  <c r="EF239" i="1"/>
  <c r="DV239" i="1"/>
  <c r="ED239" i="1"/>
  <c r="DW239" i="1"/>
  <c r="EG239" i="1"/>
  <c r="DP237" i="1"/>
  <c r="DV237" i="1"/>
  <c r="ED237" i="1"/>
  <c r="DX237" i="1"/>
  <c r="EF237" i="1"/>
  <c r="DW268" i="1"/>
  <c r="EG268" i="1"/>
  <c r="DW260" i="1"/>
  <c r="EG260" i="1"/>
  <c r="DX238" i="1"/>
  <c r="EF238" i="1"/>
  <c r="DW291" i="1"/>
  <c r="EG291" i="1"/>
  <c r="DW289" i="1"/>
  <c r="EG289" i="1"/>
  <c r="DV278" i="1"/>
  <c r="DV274" i="1"/>
  <c r="DV270" i="1"/>
  <c r="ED270" i="1"/>
  <c r="DV256" i="1"/>
  <c r="ED256" i="1"/>
  <c r="DV250" i="1"/>
  <c r="ED250" i="1"/>
  <c r="DV242" i="1"/>
  <c r="ED242" i="1"/>
  <c r="DV236" i="1"/>
  <c r="ED236" i="1"/>
  <c r="DW280" i="1"/>
  <c r="EG280" i="1"/>
  <c r="DW252" i="1"/>
  <c r="EG252" i="1"/>
  <c r="DV291" i="1"/>
  <c r="DX278" i="1"/>
  <c r="DW250" i="1"/>
  <c r="EG250" i="1"/>
  <c r="DX234" i="1"/>
  <c r="EF234" i="1"/>
  <c r="DX276" i="1"/>
  <c r="DX244" i="1"/>
  <c r="EF244" i="1"/>
  <c r="DW270" i="1"/>
  <c r="EG270" i="1"/>
  <c r="EE270" i="1"/>
  <c r="DW248" i="1"/>
  <c r="EG248" i="1"/>
  <c r="EE248" i="1"/>
  <c r="EE260" i="1"/>
  <c r="DW264" i="1"/>
  <c r="EG264" i="1"/>
  <c r="EE264" i="1"/>
  <c r="EE268" i="1"/>
  <c r="DW237" i="1"/>
  <c r="EG237" i="1"/>
  <c r="EE237" i="1"/>
  <c r="EE239" i="1"/>
  <c r="DW243" i="1"/>
  <c r="EG243" i="1"/>
  <c r="EE243" i="1"/>
  <c r="EE247" i="1"/>
  <c r="DW251" i="1"/>
  <c r="EG251" i="1"/>
  <c r="EE251" i="1"/>
  <c r="EE255" i="1"/>
  <c r="DW259" i="1"/>
  <c r="EG259" i="1"/>
  <c r="EE259" i="1"/>
  <c r="EE263" i="1"/>
  <c r="DW267" i="1"/>
  <c r="EG267" i="1"/>
  <c r="EE267" i="1"/>
  <c r="DV293" i="1"/>
  <c r="ED293" i="1"/>
  <c r="EH293" i="1"/>
  <c r="EJ295" i="1"/>
  <c r="EH295" i="1"/>
  <c r="EJ313" i="1"/>
  <c r="EE313" i="1"/>
  <c r="EJ315" i="1"/>
  <c r="EE315" i="1"/>
  <c r="DV302" i="1"/>
  <c r="ED302" i="1"/>
  <c r="EH302" i="1"/>
  <c r="EJ305" i="1"/>
  <c r="EE305" i="1"/>
  <c r="DV309" i="1"/>
  <c r="ED309" i="1"/>
  <c r="EH309" i="1"/>
  <c r="DW256" i="1"/>
  <c r="EG256" i="1"/>
  <c r="EE256" i="1"/>
  <c r="EE240" i="1"/>
  <c r="DV314" i="1"/>
  <c r="ED314" i="1"/>
  <c r="EH314" i="1"/>
  <c r="DV257" i="1"/>
  <c r="EH257" i="1"/>
  <c r="ED257" i="1"/>
  <c r="EF294" i="1"/>
  <c r="EE294" i="1"/>
  <c r="EI294" i="1"/>
  <c r="DV297" i="1"/>
  <c r="ED297" i="1"/>
  <c r="EH297" i="1"/>
  <c r="EE298" i="1"/>
  <c r="EJ298" i="1"/>
  <c r="EH299" i="1"/>
  <c r="EJ299" i="1"/>
  <c r="DV300" i="1"/>
  <c r="ED300" i="1"/>
  <c r="EH300" i="1"/>
  <c r="DV301" i="1"/>
  <c r="ED301" i="1"/>
  <c r="EH301" i="1"/>
  <c r="EH303" i="1"/>
  <c r="EJ303" i="1"/>
  <c r="DV306" i="1"/>
  <c r="ED306" i="1"/>
  <c r="EH306" i="1"/>
  <c r="DV308" i="1"/>
  <c r="ED308" i="1"/>
  <c r="EH308" i="1"/>
  <c r="DV310" i="1"/>
  <c r="ED310" i="1"/>
  <c r="EH310" i="1"/>
  <c r="DV312" i="1"/>
  <c r="ED312" i="1"/>
  <c r="EH312" i="1"/>
  <c r="DX296" i="1"/>
  <c r="EF296" i="1"/>
  <c r="EJ296" i="1"/>
  <c r="EJ304" i="1"/>
  <c r="EE304" i="1"/>
  <c r="DV307" i="1"/>
  <c r="ED307" i="1"/>
  <c r="EH307" i="1"/>
  <c r="EJ311" i="1"/>
  <c r="EE311" i="1"/>
  <c r="EE250" i="1"/>
  <c r="EE252" i="1"/>
  <c r="EJ293" i="1"/>
  <c r="EG293" i="1"/>
  <c r="DW295" i="1"/>
  <c r="EE295" i="1"/>
  <c r="EG295" i="1"/>
  <c r="EI295" i="1"/>
  <c r="DV313" i="1"/>
  <c r="ED313" i="1"/>
  <c r="EH313" i="1"/>
  <c r="DV315" i="1"/>
  <c r="ED315" i="1"/>
  <c r="EH315" i="1"/>
  <c r="EE302" i="1"/>
  <c r="EJ302" i="1"/>
  <c r="DV305" i="1"/>
  <c r="ED305" i="1"/>
  <c r="EH305" i="1"/>
  <c r="EJ309" i="1"/>
  <c r="EE309" i="1"/>
  <c r="EE234" i="1"/>
  <c r="DW244" i="1"/>
  <c r="EG244" i="1"/>
  <c r="EE244" i="1"/>
  <c r="EE258" i="1"/>
  <c r="EJ314" i="1"/>
  <c r="EE236" i="1"/>
  <c r="EE246" i="1"/>
  <c r="DW262" i="1"/>
  <c r="EG262" i="1"/>
  <c r="EE262" i="1"/>
  <c r="EE266" i="1"/>
  <c r="EE235" i="1"/>
  <c r="DW241" i="1"/>
  <c r="EG241" i="1"/>
  <c r="EE241" i="1"/>
  <c r="EE245" i="1"/>
  <c r="DW249" i="1"/>
  <c r="EG249" i="1"/>
  <c r="EE249" i="1"/>
  <c r="DW253" i="1"/>
  <c r="EG253" i="1"/>
  <c r="EE253" i="1"/>
  <c r="EI257" i="1"/>
  <c r="EJ257" i="1"/>
  <c r="DW261" i="1"/>
  <c r="EG261" i="1"/>
  <c r="EE261" i="1"/>
  <c r="EG265" i="1"/>
  <c r="DW269" i="1"/>
  <c r="EG269" i="1"/>
  <c r="EE269" i="1"/>
  <c r="DV294" i="1"/>
  <c r="ED294" i="1"/>
  <c r="EH294" i="1"/>
  <c r="EE297" i="1"/>
  <c r="EF297" i="1"/>
  <c r="DV298" i="1"/>
  <c r="ED298" i="1"/>
  <c r="EH298" i="1"/>
  <c r="DW299" i="1"/>
  <c r="EE299" i="1"/>
  <c r="EI299" i="1"/>
  <c r="EF300" i="1"/>
  <c r="EI300" i="1"/>
  <c r="EE301" i="1"/>
  <c r="EF301" i="1"/>
  <c r="DW303" i="1"/>
  <c r="EE303" i="1"/>
  <c r="EI303" i="1"/>
  <c r="EF306" i="1"/>
  <c r="EI306" i="1"/>
  <c r="EF308" i="1"/>
  <c r="EI308" i="1"/>
  <c r="EF310" i="1"/>
  <c r="EI310" i="1"/>
  <c r="EF312" i="1"/>
  <c r="EI312" i="1"/>
  <c r="ED296" i="1"/>
  <c r="EI296" i="1"/>
  <c r="DV304" i="1"/>
  <c r="ED304" i="1"/>
  <c r="EH304" i="1"/>
  <c r="EF307" i="1"/>
  <c r="EI307" i="1"/>
  <c r="DV311" i="1"/>
  <c r="ED311" i="1"/>
  <c r="EH311" i="1"/>
  <c r="DW91" i="1"/>
  <c r="EG91" i="1"/>
  <c r="EE91" i="1"/>
  <c r="DW101" i="1"/>
  <c r="EG101" i="1"/>
  <c r="EE101" i="1"/>
  <c r="DP89" i="1"/>
  <c r="DW89" i="1"/>
  <c r="EG89" i="1"/>
  <c r="EE89" i="1"/>
  <c r="DX123" i="1"/>
  <c r="EJ123" i="1"/>
  <c r="EF123" i="1"/>
  <c r="DV194" i="1"/>
  <c r="EH194" i="1"/>
  <c r="ED194" i="1"/>
  <c r="DW218" i="1"/>
  <c r="EG218" i="1"/>
  <c r="EE218" i="1"/>
  <c r="EI223" i="1"/>
  <c r="EE223" i="1"/>
  <c r="DV223" i="1"/>
  <c r="EH223" i="1"/>
  <c r="ED223" i="1"/>
  <c r="DW232" i="1"/>
  <c r="EG232" i="1"/>
  <c r="EE232" i="1"/>
  <c r="DP109" i="1"/>
  <c r="DW109" i="1"/>
  <c r="EG109" i="1"/>
  <c r="EE109" i="1"/>
  <c r="DP155" i="1"/>
  <c r="DW155" i="1"/>
  <c r="EG155" i="1"/>
  <c r="EE155" i="1"/>
  <c r="DW141" i="1"/>
  <c r="EG141" i="1"/>
  <c r="EE141" i="1"/>
  <c r="DP160" i="1"/>
  <c r="DX160" i="1"/>
  <c r="EJ160" i="1"/>
  <c r="EF160" i="1"/>
  <c r="DW152" i="1"/>
  <c r="EG152" i="1"/>
  <c r="EE152" i="1"/>
  <c r="DX220" i="1"/>
  <c r="EJ220" i="1"/>
  <c r="EF220" i="1"/>
  <c r="DP162" i="1"/>
  <c r="DW162" i="1"/>
  <c r="EG162" i="1"/>
  <c r="EE162" i="1"/>
  <c r="DW216" i="1"/>
  <c r="EG216" i="1"/>
  <c r="EE216" i="1"/>
  <c r="DP176" i="1"/>
  <c r="DV176" i="1"/>
  <c r="ED176" i="1"/>
  <c r="DX158" i="1"/>
  <c r="EF158" i="1"/>
  <c r="DV146" i="1"/>
  <c r="ED146" i="1"/>
  <c r="DP168" i="1"/>
  <c r="DX168" i="1"/>
  <c r="EF168" i="1"/>
  <c r="DX139" i="1"/>
  <c r="EF139" i="1"/>
  <c r="DP163" i="1"/>
  <c r="DX163" i="1"/>
  <c r="EF163" i="1"/>
  <c r="DV163" i="1"/>
  <c r="ED163" i="1"/>
  <c r="DP181" i="1"/>
  <c r="DX181" i="1"/>
  <c r="EF181" i="1"/>
  <c r="DV181" i="1"/>
  <c r="ED181" i="1"/>
  <c r="DP165" i="1"/>
  <c r="DX165" i="1"/>
  <c r="EF165" i="1"/>
  <c r="DV165" i="1"/>
  <c r="ED165" i="1"/>
  <c r="DX162" i="1"/>
  <c r="EF162" i="1"/>
  <c r="DV162" i="1"/>
  <c r="ED162" i="1"/>
  <c r="DX122" i="1"/>
  <c r="EF122" i="1"/>
  <c r="DV122" i="1"/>
  <c r="ED122" i="1"/>
  <c r="DP184" i="1"/>
  <c r="DX184" i="1"/>
  <c r="EF184" i="1"/>
  <c r="DV184" i="1"/>
  <c r="ED184" i="1"/>
  <c r="DX89" i="1"/>
  <c r="EF89" i="1"/>
  <c r="DV89" i="1"/>
  <c r="ED89" i="1"/>
  <c r="DP81" i="1"/>
  <c r="DV81" i="1"/>
  <c r="ED81" i="1"/>
  <c r="DX81" i="1"/>
  <c r="EF81" i="1"/>
  <c r="DV155" i="1"/>
  <c r="ED155" i="1"/>
  <c r="DX155" i="1"/>
  <c r="EF155" i="1"/>
  <c r="DV320" i="1"/>
  <c r="ED320" i="1"/>
  <c r="EH320" i="1"/>
  <c r="DV324" i="1"/>
  <c r="ED324" i="1"/>
  <c r="EH324" i="1"/>
  <c r="DV328" i="1"/>
  <c r="ED328" i="1"/>
  <c r="EH328" i="1"/>
  <c r="DP213" i="1"/>
  <c r="DX213" i="1"/>
  <c r="EF213" i="1"/>
  <c r="DV213" i="1"/>
  <c r="ED213" i="1"/>
  <c r="DV127" i="1"/>
  <c r="EH127" i="1"/>
  <c r="ED127" i="1"/>
  <c r="DW112" i="1"/>
  <c r="EG112" i="1"/>
  <c r="EE112" i="1"/>
  <c r="DW83" i="1"/>
  <c r="EG83" i="1"/>
  <c r="EE83" i="1"/>
  <c r="EI159" i="1"/>
  <c r="EE159" i="1"/>
  <c r="DW142" i="1"/>
  <c r="EG142" i="1"/>
  <c r="EE142" i="1"/>
  <c r="DW188" i="1"/>
  <c r="EG188" i="1"/>
  <c r="EE188" i="1"/>
  <c r="DW226" i="1"/>
  <c r="EG226" i="1"/>
  <c r="EE226" i="1"/>
  <c r="DW113" i="1"/>
  <c r="EG113" i="1"/>
  <c r="EE113" i="1"/>
  <c r="DV128" i="1"/>
  <c r="EH128" i="1"/>
  <c r="ED128" i="1"/>
  <c r="DW196" i="1"/>
  <c r="EG196" i="1"/>
  <c r="EE196" i="1"/>
  <c r="DW233" i="1"/>
  <c r="EG233" i="1"/>
  <c r="EE233" i="1"/>
  <c r="DW86" i="1"/>
  <c r="EG86" i="1"/>
  <c r="EE86" i="1"/>
  <c r="EG171" i="1"/>
  <c r="EE171" i="1"/>
  <c r="DW99" i="1"/>
  <c r="EG99" i="1"/>
  <c r="EE99" i="1"/>
  <c r="DW197" i="1"/>
  <c r="EG197" i="1"/>
  <c r="EE197" i="1"/>
  <c r="DW108" i="1"/>
  <c r="EG108" i="1"/>
  <c r="EE108" i="1"/>
  <c r="DW192" i="1"/>
  <c r="EG192" i="1"/>
  <c r="EE192" i="1"/>
  <c r="DW208" i="1"/>
  <c r="EG208" i="1"/>
  <c r="EE208" i="1"/>
  <c r="DW174" i="1"/>
  <c r="EG174" i="1"/>
  <c r="EE174" i="1"/>
  <c r="DW220" i="1"/>
  <c r="EI220" i="1"/>
  <c r="EG220" i="1"/>
  <c r="EE220" i="1"/>
  <c r="DW210" i="1"/>
  <c r="EG210" i="1"/>
  <c r="EE210" i="1"/>
  <c r="DV227" i="1"/>
  <c r="EH227" i="1"/>
  <c r="ED227" i="1"/>
  <c r="DX125" i="1"/>
  <c r="EJ125" i="1"/>
  <c r="EF125" i="1"/>
  <c r="EE257" i="1"/>
  <c r="EI293" i="1"/>
  <c r="DX176" i="1"/>
  <c r="EF176" i="1"/>
  <c r="DV161" i="1"/>
  <c r="ED161" i="1"/>
  <c r="DP154" i="1"/>
  <c r="DX154" i="1"/>
  <c r="EF154" i="1"/>
  <c r="DV154" i="1"/>
  <c r="ED154" i="1"/>
  <c r="DX109" i="1"/>
  <c r="EF109" i="1"/>
  <c r="DV109" i="1"/>
  <c r="ED109" i="1"/>
  <c r="DP199" i="1"/>
  <c r="DV199" i="1"/>
  <c r="ED199" i="1"/>
  <c r="DX199" i="1"/>
  <c r="EF199" i="1"/>
  <c r="DV168" i="1"/>
  <c r="ED168" i="1"/>
  <c r="DX183" i="1"/>
  <c r="EF183" i="1"/>
  <c r="DV183" i="1"/>
  <c r="ED183" i="1"/>
  <c r="DX202" i="1"/>
  <c r="EF202" i="1"/>
  <c r="DV215" i="1"/>
  <c r="ED215" i="1"/>
  <c r="DV182" i="1"/>
  <c r="ED182" i="1"/>
  <c r="DV85" i="1"/>
  <c r="ED85" i="1"/>
  <c r="DX85" i="1"/>
  <c r="EF85" i="1"/>
  <c r="DX201" i="1"/>
  <c r="EF201" i="1"/>
  <c r="DV152" i="1"/>
  <c r="ED152" i="1"/>
  <c r="DW136" i="1"/>
  <c r="EE136" i="1"/>
  <c r="EG136" i="1"/>
  <c r="DX126" i="1"/>
  <c r="EJ126" i="1"/>
  <c r="EF126" i="1"/>
  <c r="DW181" i="1"/>
  <c r="EG181" i="1"/>
  <c r="EE181" i="1"/>
  <c r="DP129" i="1"/>
  <c r="DW129" i="1"/>
  <c r="EI129" i="1"/>
  <c r="EE129" i="1"/>
  <c r="EG129" i="1"/>
  <c r="DX129" i="1"/>
  <c r="EJ129" i="1"/>
  <c r="EF129" i="1"/>
  <c r="DW146" i="1"/>
  <c r="EG146" i="1"/>
  <c r="EE146" i="1"/>
  <c r="DW201" i="1"/>
  <c r="EG201" i="1"/>
  <c r="EE201" i="1"/>
  <c r="DW202" i="1"/>
  <c r="EE202" i="1"/>
  <c r="EG202" i="1"/>
  <c r="DW199" i="1"/>
  <c r="EG199" i="1"/>
  <c r="EE199" i="1"/>
  <c r="DW176" i="1"/>
  <c r="EE176" i="1"/>
  <c r="EG176" i="1"/>
  <c r="DW184" i="1"/>
  <c r="EE184" i="1"/>
  <c r="EG184" i="1"/>
  <c r="DX227" i="1"/>
  <c r="EJ227" i="1"/>
  <c r="EF227" i="1"/>
  <c r="DW135" i="1"/>
  <c r="EG135" i="1"/>
  <c r="EE135" i="1"/>
  <c r="DW178" i="1"/>
  <c r="EE178" i="1"/>
  <c r="EG178" i="1"/>
  <c r="DW160" i="1"/>
  <c r="EG160" i="1"/>
  <c r="EI160" i="1"/>
  <c r="EE160" i="1"/>
  <c r="DW154" i="1"/>
  <c r="EG154" i="1"/>
  <c r="EE154" i="1"/>
  <c r="DW161" i="1"/>
  <c r="EG161" i="1"/>
  <c r="EE161" i="1"/>
  <c r="DW213" i="1"/>
  <c r="EG213" i="1"/>
  <c r="EE213" i="1"/>
  <c r="DW81" i="1"/>
  <c r="EG81" i="1"/>
  <c r="EE81" i="1"/>
  <c r="DW165" i="1"/>
  <c r="EE165" i="1"/>
  <c r="EG165" i="1"/>
  <c r="DW126" i="1"/>
  <c r="EE126" i="1"/>
  <c r="EG126" i="1"/>
  <c r="EI126" i="1"/>
  <c r="DW163" i="1"/>
  <c r="EG163" i="1"/>
  <c r="EE163" i="1"/>
  <c r="DW139" i="1"/>
  <c r="EG139" i="1"/>
  <c r="EE139" i="1"/>
  <c r="DV160" i="1"/>
  <c r="EH160" i="1"/>
  <c r="ED160" i="1"/>
  <c r="DW168" i="1"/>
  <c r="EG168" i="1"/>
  <c r="EE168" i="1"/>
  <c r="DV129" i="1"/>
  <c r="ED129" i="1"/>
  <c r="EH129" i="1"/>
  <c r="R41" i="6"/>
  <c r="R43" i="6"/>
  <c r="S11" i="6"/>
  <c r="S12" i="6"/>
  <c r="S14" i="6"/>
  <c r="S20" i="6"/>
  <c r="S21" i="6"/>
  <c r="S23" i="6"/>
  <c r="S25" i="6"/>
  <c r="S26" i="6"/>
  <c r="R27" i="6"/>
  <c r="S27" i="6"/>
  <c r="S28" i="6"/>
  <c r="S29" i="6"/>
  <c r="S30" i="6"/>
  <c r="S32" i="6"/>
  <c r="S33" i="6"/>
  <c r="R36" i="6"/>
  <c r="R38" i="6"/>
  <c r="R44" i="6"/>
  <c r="AU41" i="6"/>
  <c r="AU43" i="6"/>
  <c r="AV11" i="6"/>
  <c r="AV12" i="6"/>
  <c r="AV13" i="6"/>
  <c r="AV14" i="6"/>
  <c r="AV20" i="6"/>
  <c r="AV21" i="6"/>
  <c r="AV23" i="6"/>
  <c r="AV25" i="6"/>
  <c r="AV26" i="6"/>
  <c r="AV27" i="6"/>
  <c r="AV28" i="6"/>
  <c r="AV29" i="6"/>
  <c r="AV30" i="6"/>
  <c r="AV32" i="6"/>
  <c r="AV33" i="6"/>
  <c r="AU36" i="6"/>
  <c r="AU38" i="6"/>
  <c r="AU44" i="6"/>
  <c r="AJ41" i="6"/>
  <c r="AJ43" i="6"/>
  <c r="AK11" i="6"/>
  <c r="AK12" i="6"/>
  <c r="AK13" i="6"/>
  <c r="AK14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J36" i="6"/>
  <c r="AJ38" i="6"/>
  <c r="AJ44" i="6"/>
  <c r="O14" i="6"/>
  <c r="AT11" i="6"/>
  <c r="AT12" i="6"/>
  <c r="AT13" i="6"/>
  <c r="AT14" i="6"/>
  <c r="AT15" i="6"/>
  <c r="AT18" i="6"/>
  <c r="AT19" i="6"/>
  <c r="AS20" i="6"/>
  <c r="AT20" i="6"/>
  <c r="AT21" i="6"/>
  <c r="AT22" i="6"/>
  <c r="AT23" i="6"/>
  <c r="AT25" i="6"/>
  <c r="AS27" i="6"/>
  <c r="AT27" i="6"/>
  <c r="AT28" i="6"/>
  <c r="AT29" i="6"/>
  <c r="AT30" i="6"/>
  <c r="AT32" i="6"/>
  <c r="AT33" i="6"/>
  <c r="AT36" i="6"/>
  <c r="AT38" i="6"/>
  <c r="Q41" i="6"/>
  <c r="Q43" i="6"/>
  <c r="Q15" i="6"/>
  <c r="Q18" i="6"/>
  <c r="Q19" i="6"/>
  <c r="Q21" i="6"/>
  <c r="Q24" i="6"/>
  <c r="Q28" i="6"/>
  <c r="Q29" i="6"/>
  <c r="Q30" i="6"/>
  <c r="Q32" i="6"/>
  <c r="Q33" i="6"/>
  <c r="Q36" i="6"/>
  <c r="Q38" i="6"/>
  <c r="Q44" i="6"/>
  <c r="Q45" i="6"/>
  <c r="R37" i="6"/>
  <c r="R39" i="6"/>
  <c r="R45" i="6"/>
  <c r="S45" i="6"/>
  <c r="AT41" i="6"/>
  <c r="AT43" i="6"/>
  <c r="AT44" i="6"/>
  <c r="AV44" i="6"/>
  <c r="AV43" i="6"/>
  <c r="AV38" i="6"/>
  <c r="AV36" i="6"/>
  <c r="AI29" i="6"/>
  <c r="AI30" i="6"/>
  <c r="AI32" i="6"/>
  <c r="AI28" i="6"/>
  <c r="AI12" i="6"/>
  <c r="AI13" i="6"/>
  <c r="AI14" i="6"/>
  <c r="AI15" i="6"/>
  <c r="AI18" i="6"/>
  <c r="AI19" i="6"/>
  <c r="AH20" i="6"/>
  <c r="AI20" i="6"/>
  <c r="AI21" i="6"/>
  <c r="AI24" i="6"/>
  <c r="AI25" i="6"/>
  <c r="AH27" i="6"/>
  <c r="AI27" i="6"/>
  <c r="AI33" i="6"/>
  <c r="AI11" i="6"/>
  <c r="S38" i="6"/>
  <c r="AI37" i="6"/>
  <c r="AI38" i="6"/>
  <c r="AK38" i="6"/>
  <c r="S37" i="6"/>
  <c r="S36" i="6"/>
  <c r="AI36" i="6"/>
  <c r="AK36" i="6"/>
  <c r="AI41" i="6"/>
  <c r="AI43" i="6"/>
  <c r="AI44" i="6"/>
  <c r="AK44" i="6"/>
  <c r="AK43" i="6"/>
  <c r="O20" i="6"/>
  <c r="T20" i="6"/>
  <c r="T14" i="6"/>
  <c r="O27" i="6"/>
  <c r="T27" i="6"/>
  <c r="T28" i="6"/>
  <c r="T29" i="6"/>
  <c r="T30" i="6"/>
  <c r="T32" i="6"/>
  <c r="T33" i="6"/>
  <c r="T25" i="6"/>
  <c r="T21" i="6"/>
  <c r="T12" i="6"/>
  <c r="T13" i="6"/>
  <c r="T11" i="6"/>
  <c r="S44" i="6"/>
  <c r="S43" i="6"/>
  <c r="R69" i="6"/>
  <c r="AN51" i="6"/>
  <c r="W50" i="6"/>
  <c r="AP33" i="6"/>
  <c r="AP11" i="6"/>
  <c r="AP12" i="6"/>
  <c r="AP14" i="6"/>
  <c r="D15" i="6"/>
  <c r="AP15" i="6"/>
  <c r="AP16" i="6"/>
  <c r="AP17" i="6"/>
  <c r="AP18" i="6"/>
  <c r="AP19" i="6"/>
  <c r="AP20" i="6"/>
  <c r="AP21" i="6"/>
  <c r="AP22" i="6"/>
  <c r="AP23" i="6"/>
  <c r="AP24" i="6"/>
  <c r="AP25" i="6"/>
  <c r="AP26" i="6"/>
  <c r="AP27" i="6"/>
  <c r="AP35" i="6"/>
  <c r="Y11" i="6"/>
  <c r="Y12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33" i="6"/>
  <c r="Y35" i="6"/>
  <c r="AE11" i="6"/>
  <c r="AE12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6" i="6"/>
  <c r="AE27" i="6"/>
  <c r="AE33" i="6"/>
  <c r="AE35" i="6"/>
  <c r="AQ11" i="6"/>
  <c r="AQ12" i="6"/>
  <c r="AQ14" i="6"/>
  <c r="AQ15" i="6"/>
  <c r="AQ16" i="6"/>
  <c r="AQ17" i="6"/>
  <c r="AQ18" i="6"/>
  <c r="AQ19" i="6"/>
  <c r="AQ20" i="6"/>
  <c r="AQ21" i="6"/>
  <c r="AQ22" i="6"/>
  <c r="AQ23" i="6"/>
  <c r="AQ24" i="6"/>
  <c r="AQ25" i="6"/>
  <c r="AQ26" i="6"/>
  <c r="AQ27" i="6"/>
  <c r="AQ35" i="6"/>
  <c r="AF11" i="6"/>
  <c r="AF12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35" i="6"/>
  <c r="Z12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11" i="6"/>
  <c r="L12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5" i="6"/>
  <c r="M12" i="6"/>
  <c r="M14" i="6"/>
  <c r="M15" i="6"/>
  <c r="M16" i="6"/>
  <c r="M17" i="6"/>
  <c r="M18" i="6"/>
  <c r="M20" i="6"/>
  <c r="M21" i="6"/>
  <c r="M22" i="6"/>
  <c r="M23" i="6"/>
  <c r="M25" i="6"/>
  <c r="M26" i="6"/>
  <c r="M27" i="6"/>
  <c r="M28" i="6"/>
  <c r="M29" i="6"/>
  <c r="M30" i="6"/>
  <c r="M31" i="6"/>
  <c r="M32" i="6"/>
  <c r="M33" i="6"/>
  <c r="M35" i="6"/>
  <c r="M11" i="6"/>
  <c r="L11" i="6"/>
  <c r="F20" i="6"/>
  <c r="G15" i="6"/>
  <c r="G12" i="6"/>
  <c r="G14" i="6"/>
  <c r="G16" i="6"/>
  <c r="G17" i="6"/>
  <c r="G18" i="6"/>
  <c r="G20" i="6"/>
  <c r="G21" i="6"/>
  <c r="G22" i="6"/>
  <c r="G23" i="6"/>
  <c r="G25" i="6"/>
  <c r="G26" i="6"/>
  <c r="G27" i="6"/>
  <c r="G33" i="6"/>
  <c r="G35" i="6"/>
  <c r="G11" i="6"/>
  <c r="F11" i="6"/>
  <c r="F12" i="6"/>
  <c r="F14" i="6"/>
  <c r="F15" i="6"/>
  <c r="F16" i="6"/>
  <c r="F17" i="6"/>
  <c r="F18" i="6"/>
  <c r="F19" i="6"/>
  <c r="F21" i="6"/>
  <c r="F22" i="6"/>
  <c r="F23" i="6"/>
  <c r="F24" i="6"/>
  <c r="F25" i="6"/>
  <c r="F26" i="6"/>
  <c r="F27" i="6"/>
  <c r="D75" i="6"/>
  <c r="F33" i="6"/>
  <c r="Z35" i="6"/>
  <c r="F35" i="6"/>
  <c r="B72" i="6"/>
  <c r="C93" i="6"/>
  <c r="AG138" i="4"/>
  <c r="FJ138" i="4"/>
  <c r="FJ358" i="4"/>
  <c r="AI243" i="4"/>
  <c r="FJ243" i="4"/>
  <c r="AI244" i="4"/>
  <c r="FJ244" i="4"/>
  <c r="AI245" i="4"/>
  <c r="FJ245" i="4"/>
  <c r="AI246" i="4"/>
  <c r="FJ246" i="4"/>
  <c r="AI247" i="4"/>
  <c r="FJ247" i="4"/>
  <c r="AI248" i="4"/>
  <c r="FJ248" i="4"/>
  <c r="AI249" i="4"/>
  <c r="FJ249" i="4"/>
  <c r="AI250" i="4"/>
  <c r="FJ250" i="4"/>
  <c r="AI251" i="4"/>
  <c r="FJ251" i="4"/>
  <c r="AI252" i="4"/>
  <c r="FJ252" i="4"/>
  <c r="AI253" i="4"/>
  <c r="FJ253" i="4"/>
  <c r="AI254" i="4"/>
  <c r="FJ254" i="4"/>
  <c r="AI255" i="4"/>
  <c r="FJ255" i="4"/>
  <c r="FJ355" i="4"/>
  <c r="AR281" i="4"/>
  <c r="AS281" i="4"/>
  <c r="FJ281" i="4"/>
  <c r="AR282" i="4"/>
  <c r="AS282" i="4"/>
  <c r="FJ282" i="4"/>
  <c r="AR283" i="4"/>
  <c r="AS283" i="4"/>
  <c r="FJ283" i="4"/>
  <c r="AR284" i="4"/>
  <c r="AS284" i="4"/>
  <c r="FJ284" i="4"/>
  <c r="AR285" i="4"/>
  <c r="AS285" i="4"/>
  <c r="FJ285" i="4"/>
  <c r="AR286" i="4"/>
  <c r="AS286" i="4"/>
  <c r="FJ286" i="4"/>
  <c r="AR287" i="4"/>
  <c r="AS287" i="4"/>
  <c r="FJ287" i="4"/>
  <c r="AR288" i="4"/>
  <c r="AS288" i="4"/>
  <c r="FJ288" i="4"/>
  <c r="AR289" i="4"/>
  <c r="AS289" i="4"/>
  <c r="FJ289" i="4"/>
  <c r="AR290" i="4"/>
  <c r="AS290" i="4"/>
  <c r="FJ290" i="4"/>
  <c r="AR291" i="4"/>
  <c r="AS291" i="4"/>
  <c r="FJ291" i="4"/>
  <c r="AR292" i="4"/>
  <c r="AS292" i="4"/>
  <c r="FJ292" i="4"/>
  <c r="AR293" i="4"/>
  <c r="AS293" i="4"/>
  <c r="FJ293" i="4"/>
  <c r="AR294" i="4"/>
  <c r="AS294" i="4"/>
  <c r="FJ294" i="4"/>
  <c r="AR295" i="4"/>
  <c r="AS295" i="4"/>
  <c r="FJ295" i="4"/>
  <c r="AR296" i="4"/>
  <c r="AS296" i="4"/>
  <c r="FJ296" i="4"/>
  <c r="AR297" i="4"/>
  <c r="AS297" i="4"/>
  <c r="FJ297" i="4"/>
  <c r="AR298" i="4"/>
  <c r="AS298" i="4"/>
  <c r="FJ298" i="4"/>
  <c r="AR299" i="4"/>
  <c r="AS299" i="4"/>
  <c r="FJ299" i="4"/>
  <c r="AR300" i="4"/>
  <c r="AS300" i="4"/>
  <c r="FJ300" i="4"/>
  <c r="AR301" i="4"/>
  <c r="AS301" i="4"/>
  <c r="FJ301" i="4"/>
  <c r="AR302" i="4"/>
  <c r="AS302" i="4"/>
  <c r="FJ302" i="4"/>
  <c r="AR303" i="4"/>
  <c r="AS303" i="4"/>
  <c r="FJ303" i="4"/>
  <c r="AR304" i="4"/>
  <c r="AS304" i="4"/>
  <c r="FJ304" i="4"/>
  <c r="AR305" i="4"/>
  <c r="AS305" i="4"/>
  <c r="FJ305" i="4"/>
  <c r="AR306" i="4"/>
  <c r="AS306" i="4"/>
  <c r="FJ306" i="4"/>
  <c r="AR307" i="4"/>
  <c r="AS307" i="4"/>
  <c r="FJ307" i="4"/>
  <c r="AR308" i="4"/>
  <c r="AS308" i="4"/>
  <c r="FJ308" i="4"/>
  <c r="AR309" i="4"/>
  <c r="AS309" i="4"/>
  <c r="FJ309" i="4"/>
  <c r="AS310" i="4"/>
  <c r="FJ310" i="4"/>
  <c r="AS311" i="4"/>
  <c r="FJ311" i="4"/>
  <c r="AS312" i="4"/>
  <c r="FJ312" i="4"/>
  <c r="AS313" i="4"/>
  <c r="FJ313" i="4"/>
  <c r="AS314" i="4"/>
  <c r="FJ314" i="4"/>
  <c r="AS315" i="4"/>
  <c r="FJ315" i="4"/>
  <c r="AS316" i="4"/>
  <c r="FJ316" i="4"/>
  <c r="AS317" i="4"/>
  <c r="FJ317" i="4"/>
  <c r="AS318" i="4"/>
  <c r="FJ318" i="4"/>
  <c r="AS319" i="4"/>
  <c r="FJ319" i="4"/>
  <c r="AS320" i="4"/>
  <c r="FJ320" i="4"/>
  <c r="AS321" i="4"/>
  <c r="FJ321" i="4"/>
  <c r="AS322" i="4"/>
  <c r="FJ322" i="4"/>
  <c r="AS323" i="4"/>
  <c r="FJ323" i="4"/>
  <c r="AS324" i="4"/>
  <c r="FJ324" i="4"/>
  <c r="AS325" i="4"/>
  <c r="FJ325" i="4"/>
  <c r="AS326" i="4"/>
  <c r="FJ326" i="4"/>
  <c r="AS327" i="4"/>
  <c r="FJ327" i="4"/>
  <c r="AS328" i="4"/>
  <c r="FJ328" i="4"/>
  <c r="AS329" i="4"/>
  <c r="FJ329" i="4"/>
  <c r="AS330" i="4"/>
  <c r="FJ330" i="4"/>
  <c r="AS331" i="4"/>
  <c r="FJ331" i="4"/>
  <c r="AS332" i="4"/>
  <c r="FJ332" i="4"/>
  <c r="AS333" i="4"/>
  <c r="FJ333" i="4"/>
  <c r="AS334" i="4"/>
  <c r="FJ334" i="4"/>
  <c r="AS335" i="4"/>
  <c r="FJ335" i="4"/>
  <c r="AS336" i="4"/>
  <c r="FJ336" i="4"/>
  <c r="AS337" i="4"/>
  <c r="FJ337" i="4"/>
  <c r="AS338" i="4"/>
  <c r="FJ338" i="4"/>
  <c r="AS339" i="4"/>
  <c r="FJ339" i="4"/>
  <c r="AS340" i="4"/>
  <c r="FJ340" i="4"/>
  <c r="FJ352" i="4"/>
  <c r="CQ15" i="4"/>
  <c r="FK15" i="4"/>
  <c r="FH15" i="4"/>
  <c r="FI15" i="4"/>
  <c r="FH12" i="4"/>
  <c r="BB15" i="4"/>
  <c r="BC15" i="4"/>
  <c r="CS295" i="4"/>
  <c r="CT295" i="4"/>
  <c r="FK295" i="4"/>
  <c r="U295" i="4"/>
  <c r="FZ295" i="4"/>
  <c r="FG295" i="4"/>
  <c r="CS296" i="4"/>
  <c r="CT296" i="4"/>
  <c r="FK296" i="4"/>
  <c r="U296" i="4"/>
  <c r="FZ296" i="4"/>
  <c r="FG296" i="4"/>
  <c r="CS297" i="4"/>
  <c r="CT297" i="4"/>
  <c r="FK297" i="4"/>
  <c r="U297" i="4"/>
  <c r="FZ297" i="4"/>
  <c r="FG297" i="4"/>
  <c r="CS298" i="4"/>
  <c r="CT298" i="4"/>
  <c r="FK298" i="4"/>
  <c r="U298" i="4"/>
  <c r="FZ298" i="4"/>
  <c r="FG298" i="4"/>
  <c r="CS299" i="4"/>
  <c r="CT299" i="4"/>
  <c r="FK299" i="4"/>
  <c r="U299" i="4"/>
  <c r="FZ299" i="4"/>
  <c r="FG299" i="4"/>
  <c r="CS300" i="4"/>
  <c r="CT300" i="4"/>
  <c r="FK300" i="4"/>
  <c r="U300" i="4"/>
  <c r="FZ300" i="4"/>
  <c r="FG300" i="4"/>
  <c r="CS301" i="4"/>
  <c r="CT301" i="4"/>
  <c r="FK301" i="4"/>
  <c r="U301" i="4"/>
  <c r="FZ301" i="4"/>
  <c r="FG301" i="4"/>
  <c r="CS302" i="4"/>
  <c r="CT302" i="4"/>
  <c r="FK302" i="4"/>
  <c r="U302" i="4"/>
  <c r="FZ302" i="4"/>
  <c r="FG302" i="4"/>
  <c r="CS303" i="4"/>
  <c r="CT303" i="4"/>
  <c r="FK303" i="4"/>
  <c r="U303" i="4"/>
  <c r="FZ303" i="4"/>
  <c r="FG303" i="4"/>
  <c r="CS304" i="4"/>
  <c r="CT304" i="4"/>
  <c r="FK304" i="4"/>
  <c r="U304" i="4"/>
  <c r="FZ304" i="4"/>
  <c r="FG304" i="4"/>
  <c r="CS305" i="4"/>
  <c r="CT305" i="4"/>
  <c r="FK305" i="4"/>
  <c r="U305" i="4"/>
  <c r="FZ305" i="4"/>
  <c r="FG305" i="4"/>
  <c r="CS306" i="4"/>
  <c r="CT306" i="4"/>
  <c r="FK306" i="4"/>
  <c r="U306" i="4"/>
  <c r="FZ306" i="4"/>
  <c r="FG306" i="4"/>
  <c r="CS307" i="4"/>
  <c r="CT307" i="4"/>
  <c r="FK307" i="4"/>
  <c r="U307" i="4"/>
  <c r="FZ307" i="4"/>
  <c r="FG307" i="4"/>
  <c r="CS308" i="4"/>
  <c r="CT308" i="4"/>
  <c r="FK308" i="4"/>
  <c r="U308" i="4"/>
  <c r="FZ308" i="4"/>
  <c r="FG308" i="4"/>
  <c r="CS309" i="4"/>
  <c r="CT309" i="4"/>
  <c r="FK309" i="4"/>
  <c r="U309" i="4"/>
  <c r="FZ309" i="4"/>
  <c r="FG309" i="4"/>
  <c r="CT310" i="4"/>
  <c r="FK310" i="4"/>
  <c r="U310" i="4"/>
  <c r="FZ310" i="4"/>
  <c r="FG310" i="4"/>
  <c r="CT311" i="4"/>
  <c r="FK311" i="4"/>
  <c r="U311" i="4"/>
  <c r="FZ311" i="4"/>
  <c r="FG311" i="4"/>
  <c r="CT312" i="4"/>
  <c r="FK312" i="4"/>
  <c r="U312" i="4"/>
  <c r="FZ312" i="4"/>
  <c r="FG312" i="4"/>
  <c r="CT313" i="4"/>
  <c r="FK313" i="4"/>
  <c r="U313" i="4"/>
  <c r="FZ313" i="4"/>
  <c r="FG313" i="4"/>
  <c r="CT314" i="4"/>
  <c r="FK314" i="4"/>
  <c r="U314" i="4"/>
  <c r="FZ314" i="4"/>
  <c r="FG314" i="4"/>
  <c r="CT315" i="4"/>
  <c r="FK315" i="4"/>
  <c r="U315" i="4"/>
  <c r="FZ315" i="4"/>
  <c r="FG315" i="4"/>
  <c r="CT316" i="4"/>
  <c r="FK316" i="4"/>
  <c r="U316" i="4"/>
  <c r="FZ316" i="4"/>
  <c r="FG316" i="4"/>
  <c r="CT317" i="4"/>
  <c r="FK317" i="4"/>
  <c r="U317" i="4"/>
  <c r="FZ317" i="4"/>
  <c r="FG317" i="4"/>
  <c r="CT318" i="4"/>
  <c r="FK318" i="4"/>
  <c r="U318" i="4"/>
  <c r="FZ318" i="4"/>
  <c r="FG318" i="4"/>
  <c r="CT319" i="4"/>
  <c r="FK319" i="4"/>
  <c r="U319" i="4"/>
  <c r="FZ319" i="4"/>
  <c r="FG319" i="4"/>
  <c r="CT320" i="4"/>
  <c r="FK320" i="4"/>
  <c r="U320" i="4"/>
  <c r="FZ320" i="4"/>
  <c r="FG320" i="4"/>
  <c r="CT321" i="4"/>
  <c r="FK321" i="4"/>
  <c r="U321" i="4"/>
  <c r="FZ321" i="4"/>
  <c r="FG321" i="4"/>
  <c r="CT322" i="4"/>
  <c r="FK322" i="4"/>
  <c r="U322" i="4"/>
  <c r="FZ322" i="4"/>
  <c r="FG322" i="4"/>
  <c r="CT323" i="4"/>
  <c r="FK323" i="4"/>
  <c r="U323" i="4"/>
  <c r="FZ323" i="4"/>
  <c r="FG323" i="4"/>
  <c r="CT324" i="4"/>
  <c r="FK324" i="4"/>
  <c r="U324" i="4"/>
  <c r="FZ324" i="4"/>
  <c r="FG324" i="4"/>
  <c r="CT325" i="4"/>
  <c r="FK325" i="4"/>
  <c r="U325" i="4"/>
  <c r="FZ325" i="4"/>
  <c r="FG325" i="4"/>
  <c r="CT326" i="4"/>
  <c r="FK326" i="4"/>
  <c r="U326" i="4"/>
  <c r="FZ326" i="4"/>
  <c r="FG326" i="4"/>
  <c r="CT331" i="4"/>
  <c r="FK331" i="4"/>
  <c r="FZ331" i="4"/>
  <c r="FG331" i="4"/>
  <c r="CT336" i="4"/>
  <c r="FK336" i="4"/>
  <c r="FZ336" i="4"/>
  <c r="FG336" i="4"/>
  <c r="CS294" i="4"/>
  <c r="CT294" i="4"/>
  <c r="FK294" i="4"/>
  <c r="U294" i="4"/>
  <c r="FZ294" i="4"/>
  <c r="FG294" i="4"/>
  <c r="FR212" i="4"/>
  <c r="FQ293" i="4"/>
  <c r="FL10" i="4"/>
  <c r="FP10" i="4"/>
  <c r="H15" i="4"/>
  <c r="I15" i="4"/>
  <c r="J15" i="4"/>
  <c r="K15" i="4"/>
  <c r="FZ15" i="4"/>
  <c r="AC15" i="4"/>
  <c r="AD15" i="4"/>
  <c r="AE15" i="4"/>
  <c r="FJ15" i="4"/>
  <c r="FF15" i="4"/>
  <c r="CF15" i="4"/>
  <c r="DB15" i="4"/>
  <c r="DJ15" i="4"/>
  <c r="FL15" i="4"/>
  <c r="EA15" i="4"/>
  <c r="EB15" i="4"/>
  <c r="FM15" i="4"/>
  <c r="EJ15" i="4"/>
  <c r="EK15" i="4"/>
  <c r="FN15" i="4"/>
  <c r="EZ15" i="4"/>
  <c r="FA15" i="4"/>
  <c r="FO15" i="4"/>
  <c r="FP15" i="4"/>
  <c r="GA15" i="4"/>
  <c r="GA16" i="4"/>
  <c r="GA17" i="4"/>
  <c r="GA18" i="4"/>
  <c r="GA19" i="4"/>
  <c r="G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M33" i="4"/>
  <c r="FZ33" i="4"/>
  <c r="M42" i="4"/>
  <c r="FZ42" i="4"/>
  <c r="M43" i="4"/>
  <c r="FZ43" i="4"/>
  <c r="M46" i="4"/>
  <c r="FZ46" i="4"/>
  <c r="C47" i="4"/>
  <c r="FZ47" i="4"/>
  <c r="C57" i="4"/>
  <c r="M57" i="4"/>
  <c r="DL57" i="4"/>
  <c r="ED57" i="4"/>
  <c r="FM57" i="4"/>
  <c r="FZ57" i="4"/>
  <c r="C58" i="4"/>
  <c r="FZ58" i="4"/>
  <c r="E58" i="4"/>
  <c r="BE58" i="4"/>
  <c r="FF58" i="4"/>
  <c r="DL58" i="4"/>
  <c r="ED58" i="4"/>
  <c r="FM58" i="4"/>
  <c r="C59" i="4"/>
  <c r="FZ59" i="4"/>
  <c r="FR71" i="4"/>
  <c r="FR72" i="4"/>
  <c r="FR73" i="4"/>
  <c r="FR74" i="4"/>
  <c r="FR75" i="4"/>
  <c r="FR76" i="4"/>
  <c r="FR77" i="4"/>
  <c r="FR78" i="4"/>
  <c r="FR79" i="4"/>
  <c r="FR80" i="4"/>
  <c r="FR81" i="4"/>
  <c r="FR82" i="4"/>
  <c r="FR83" i="4"/>
  <c r="CO84" i="4"/>
  <c r="CZ84" i="4"/>
  <c r="FK84" i="4"/>
  <c r="FI84" i="4"/>
  <c r="FL84" i="4"/>
  <c r="FR84" i="4"/>
  <c r="BA85" i="4"/>
  <c r="CD85" i="4"/>
  <c r="CO85" i="4"/>
  <c r="CZ85" i="4"/>
  <c r="DF85" i="4"/>
  <c r="FF85" i="4"/>
  <c r="FK85" i="4"/>
  <c r="FH85" i="4"/>
  <c r="FL85" i="4"/>
  <c r="FR85" i="4"/>
  <c r="CO86" i="4"/>
  <c r="CZ86" i="4"/>
  <c r="FK86" i="4"/>
  <c r="FG86" i="4"/>
  <c r="FL86" i="4"/>
  <c r="FR86" i="4"/>
  <c r="FG87" i="4"/>
  <c r="FH87" i="4"/>
  <c r="FI87" i="4"/>
  <c r="FR87" i="4"/>
  <c r="FG88" i="4"/>
  <c r="FH88" i="4"/>
  <c r="FI88" i="4"/>
  <c r="FR88" i="4"/>
  <c r="BA89" i="4"/>
  <c r="CD89" i="4"/>
  <c r="CO89" i="4"/>
  <c r="CZ89" i="4"/>
  <c r="DF89" i="4"/>
  <c r="FF89" i="4"/>
  <c r="FK89" i="4"/>
  <c r="FH89" i="4"/>
  <c r="FL89" i="4"/>
  <c r="FR89" i="4"/>
  <c r="AG90" i="4"/>
  <c r="BE90" i="4"/>
  <c r="DL90" i="4"/>
  <c r="ED90" i="4"/>
  <c r="FF90" i="4"/>
  <c r="FG90" i="4"/>
  <c r="FH90" i="4"/>
  <c r="FI90" i="4"/>
  <c r="FJ90" i="4"/>
  <c r="FM90" i="4"/>
  <c r="FG91" i="4"/>
  <c r="FH91" i="4"/>
  <c r="FI91" i="4"/>
  <c r="FG92" i="4"/>
  <c r="FH92" i="4"/>
  <c r="FI92" i="4"/>
  <c r="FG93" i="4"/>
  <c r="FH93" i="4"/>
  <c r="FI93" i="4"/>
  <c r="FG94" i="4"/>
  <c r="FH94" i="4"/>
  <c r="FI94" i="4"/>
  <c r="FG95" i="4"/>
  <c r="FH95" i="4"/>
  <c r="FI95" i="4"/>
  <c r="FG96" i="4"/>
  <c r="FH96" i="4"/>
  <c r="FI96" i="4"/>
  <c r="BA97" i="4"/>
  <c r="FF97" i="4"/>
  <c r="CD97" i="4"/>
  <c r="CO97" i="4"/>
  <c r="FK97" i="4"/>
  <c r="FG97" i="4"/>
  <c r="CZ97" i="4"/>
  <c r="DF97" i="4"/>
  <c r="FL97" i="4"/>
  <c r="G98" i="4"/>
  <c r="FG98" i="4"/>
  <c r="FH98" i="4"/>
  <c r="FI98" i="4"/>
  <c r="FZ98" i="4"/>
  <c r="FG99" i="4"/>
  <c r="FH99" i="4"/>
  <c r="FI99" i="4"/>
  <c r="FG100" i="4"/>
  <c r="FH100" i="4"/>
  <c r="FI100" i="4"/>
  <c r="FG101" i="4"/>
  <c r="FH101" i="4"/>
  <c r="FI101" i="4"/>
  <c r="FG102" i="4"/>
  <c r="FH102" i="4"/>
  <c r="FI102" i="4"/>
  <c r="FG103" i="4"/>
  <c r="FH103" i="4"/>
  <c r="FI103" i="4"/>
  <c r="BA104" i="4"/>
  <c r="CD104" i="4"/>
  <c r="CO104" i="4"/>
  <c r="FK104" i="4"/>
  <c r="FH104" i="4"/>
  <c r="CZ104" i="4"/>
  <c r="FF104" i="4"/>
  <c r="FL104" i="4"/>
  <c r="CO105" i="4"/>
  <c r="CZ105" i="4"/>
  <c r="FK105" i="4"/>
  <c r="FG105" i="4"/>
  <c r="FL105" i="4"/>
  <c r="BA106" i="4"/>
  <c r="FF106" i="4"/>
  <c r="CD106" i="4"/>
  <c r="CO106" i="4"/>
  <c r="CZ106" i="4"/>
  <c r="DF106" i="4"/>
  <c r="FK106" i="4"/>
  <c r="FH106" i="4"/>
  <c r="FL106" i="4"/>
  <c r="CD107" i="4"/>
  <c r="CO107" i="4"/>
  <c r="FK107" i="4"/>
  <c r="FG107" i="4"/>
  <c r="CZ107" i="4"/>
  <c r="DF107" i="4"/>
  <c r="FL107" i="4"/>
  <c r="BA108" i="4"/>
  <c r="CD108" i="4"/>
  <c r="CO108" i="4"/>
  <c r="CZ108" i="4"/>
  <c r="DF108" i="4"/>
  <c r="FF108" i="4"/>
  <c r="FK108" i="4"/>
  <c r="FH108" i="4"/>
  <c r="FL108" i="4"/>
  <c r="BA109" i="4"/>
  <c r="CD109" i="4"/>
  <c r="CO109" i="4"/>
  <c r="CZ109" i="4"/>
  <c r="DF109" i="4"/>
  <c r="FF109" i="4"/>
  <c r="FK109" i="4"/>
  <c r="FG109" i="4"/>
  <c r="FL109" i="4"/>
  <c r="BA110" i="4"/>
  <c r="CD110" i="4"/>
  <c r="CO110" i="4"/>
  <c r="CZ110" i="4"/>
  <c r="DF110" i="4"/>
  <c r="FF110" i="4"/>
  <c r="FK110" i="4"/>
  <c r="FH110" i="4"/>
  <c r="FL110" i="4"/>
  <c r="CD111" i="4"/>
  <c r="CO111" i="4"/>
  <c r="FK111" i="4"/>
  <c r="FG111" i="4"/>
  <c r="CZ111" i="4"/>
  <c r="DF111" i="4"/>
  <c r="FL111" i="4"/>
  <c r="FG112" i="4"/>
  <c r="FH112" i="4"/>
  <c r="FI112" i="4"/>
  <c r="FG113" i="4"/>
  <c r="FH113" i="4"/>
  <c r="FI113" i="4"/>
  <c r="FG114" i="4"/>
  <c r="FH114" i="4"/>
  <c r="FI114" i="4"/>
  <c r="FG115" i="4"/>
  <c r="FH115" i="4"/>
  <c r="FI115" i="4"/>
  <c r="BA116" i="4"/>
  <c r="CD116" i="4"/>
  <c r="CO116" i="4"/>
  <c r="CZ116" i="4"/>
  <c r="FF116" i="4"/>
  <c r="FK116" i="4"/>
  <c r="FG116" i="4"/>
  <c r="FL116" i="4"/>
  <c r="BA117" i="4"/>
  <c r="FF117" i="4"/>
  <c r="CD117" i="4"/>
  <c r="DF117" i="4"/>
  <c r="FG117" i="4"/>
  <c r="FH117" i="4"/>
  <c r="FI117" i="4"/>
  <c r="FG118" i="4"/>
  <c r="FH118" i="4"/>
  <c r="FI118" i="4"/>
  <c r="CO119" i="4"/>
  <c r="CZ119" i="4"/>
  <c r="FK119" i="4"/>
  <c r="FH119" i="4"/>
  <c r="FG120" i="4"/>
  <c r="FH120" i="4"/>
  <c r="FI120" i="4"/>
  <c r="FG121" i="4"/>
  <c r="FH121" i="4"/>
  <c r="FI121" i="4"/>
  <c r="BC122" i="4"/>
  <c r="FG122" i="4"/>
  <c r="FH122" i="4"/>
  <c r="FI122" i="4"/>
  <c r="FG123" i="4"/>
  <c r="FH123" i="4"/>
  <c r="FI123" i="4"/>
  <c r="FG124" i="4"/>
  <c r="FH124" i="4"/>
  <c r="FI124" i="4"/>
  <c r="FG125" i="4"/>
  <c r="FH125" i="4"/>
  <c r="FI125" i="4"/>
  <c r="BA126" i="4"/>
  <c r="FF126" i="4"/>
  <c r="CD126" i="4"/>
  <c r="CO126" i="4"/>
  <c r="CZ126" i="4"/>
  <c r="DF126" i="4"/>
  <c r="FK126" i="4"/>
  <c r="FG126" i="4"/>
  <c r="FL126" i="4"/>
  <c r="FG127" i="4"/>
  <c r="FH127" i="4"/>
  <c r="FI127" i="4"/>
  <c r="BA128" i="4"/>
  <c r="BH128" i="4"/>
  <c r="CD128" i="4"/>
  <c r="CO128" i="4"/>
  <c r="FK128" i="4"/>
  <c r="CZ128" i="4"/>
  <c r="DF128" i="4"/>
  <c r="FF128" i="4"/>
  <c r="FL128" i="4"/>
  <c r="BA129" i="4"/>
  <c r="FF129" i="4"/>
  <c r="CD129" i="4"/>
  <c r="CO129" i="4"/>
  <c r="FK129" i="4"/>
  <c r="CZ129" i="4"/>
  <c r="DF129" i="4"/>
  <c r="FL129" i="4"/>
  <c r="BA130" i="4"/>
  <c r="CD130" i="4"/>
  <c r="CO130" i="4"/>
  <c r="CZ130" i="4"/>
  <c r="DF130" i="4"/>
  <c r="FF130" i="4"/>
  <c r="FK130" i="4"/>
  <c r="FH130" i="4"/>
  <c r="FL130" i="4"/>
  <c r="BA131" i="4"/>
  <c r="FF131" i="4"/>
  <c r="CD131" i="4"/>
  <c r="CO131" i="4"/>
  <c r="FK131" i="4"/>
  <c r="CZ131" i="4"/>
  <c r="DF131" i="4"/>
  <c r="FL131" i="4"/>
  <c r="BA132" i="4"/>
  <c r="FF132" i="4"/>
  <c r="CD132" i="4"/>
  <c r="CO132" i="4"/>
  <c r="CZ132" i="4"/>
  <c r="DF132" i="4"/>
  <c r="FK132" i="4"/>
  <c r="FH132" i="4"/>
  <c r="FL132" i="4"/>
  <c r="BA133" i="4"/>
  <c r="FF133" i="4"/>
  <c r="CD133" i="4"/>
  <c r="CO133" i="4"/>
  <c r="FK133" i="4"/>
  <c r="CZ133" i="4"/>
  <c r="DF133" i="4"/>
  <c r="FL133" i="4"/>
  <c r="BA134" i="4"/>
  <c r="FF134" i="4"/>
  <c r="CD134" i="4"/>
  <c r="CO134" i="4"/>
  <c r="CZ134" i="4"/>
  <c r="DF134" i="4"/>
  <c r="FK134" i="4"/>
  <c r="FH134" i="4"/>
  <c r="FL134" i="4"/>
  <c r="BA135" i="4"/>
  <c r="FF135" i="4"/>
  <c r="CD135" i="4"/>
  <c r="CO135" i="4"/>
  <c r="FK135" i="4"/>
  <c r="CZ135" i="4"/>
  <c r="DF135" i="4"/>
  <c r="FL135" i="4"/>
  <c r="BA136" i="4"/>
  <c r="FF136" i="4"/>
  <c r="CD136" i="4"/>
  <c r="CO136" i="4"/>
  <c r="FK136" i="4"/>
  <c r="FH136" i="4"/>
  <c r="CZ136" i="4"/>
  <c r="DF136" i="4"/>
  <c r="FL136" i="4"/>
  <c r="BA137" i="4"/>
  <c r="FF137" i="4"/>
  <c r="CD137" i="4"/>
  <c r="CO137" i="4"/>
  <c r="FK137" i="4"/>
  <c r="CZ137" i="4"/>
  <c r="DF137" i="4"/>
  <c r="FL137" i="4"/>
  <c r="BA138" i="4"/>
  <c r="BE138" i="4"/>
  <c r="CD138" i="4"/>
  <c r="CO138" i="4"/>
  <c r="CZ138" i="4"/>
  <c r="DF138" i="4"/>
  <c r="DL138" i="4"/>
  <c r="ED138" i="4"/>
  <c r="FF138" i="4"/>
  <c r="FK138" i="4"/>
  <c r="FG138" i="4"/>
  <c r="FL138" i="4"/>
  <c r="FM138" i="4"/>
  <c r="BA139" i="4"/>
  <c r="FF139" i="4"/>
  <c r="CD139" i="4"/>
  <c r="CO139" i="4"/>
  <c r="FK139" i="4"/>
  <c r="CZ139" i="4"/>
  <c r="DF139" i="4"/>
  <c r="FL139" i="4"/>
  <c r="BA140" i="4"/>
  <c r="CD140" i="4"/>
  <c r="CO140" i="4"/>
  <c r="CZ140" i="4"/>
  <c r="DF140" i="4"/>
  <c r="FF140" i="4"/>
  <c r="FK140" i="4"/>
  <c r="FH140" i="4"/>
  <c r="FL140" i="4"/>
  <c r="BA141" i="4"/>
  <c r="FF141" i="4"/>
  <c r="CD141" i="4"/>
  <c r="CO141" i="4"/>
  <c r="FK141" i="4"/>
  <c r="CZ141" i="4"/>
  <c r="DF141" i="4"/>
  <c r="FL141" i="4"/>
  <c r="BA142" i="4"/>
  <c r="CD142" i="4"/>
  <c r="CO142" i="4"/>
  <c r="CZ142" i="4"/>
  <c r="DF142" i="4"/>
  <c r="FF142" i="4"/>
  <c r="FK142" i="4"/>
  <c r="FH142" i="4"/>
  <c r="FL142" i="4"/>
  <c r="BA143" i="4"/>
  <c r="FF143" i="4"/>
  <c r="CD143" i="4"/>
  <c r="CO143" i="4"/>
  <c r="FK143" i="4"/>
  <c r="CZ143" i="4"/>
  <c r="DF143" i="4"/>
  <c r="FL143" i="4"/>
  <c r="BA144" i="4"/>
  <c r="FF144" i="4"/>
  <c r="CD144" i="4"/>
  <c r="CO144" i="4"/>
  <c r="CZ144" i="4"/>
  <c r="DF144" i="4"/>
  <c r="FK144" i="4"/>
  <c r="FH144" i="4"/>
  <c r="FL144" i="4"/>
  <c r="BA145" i="4"/>
  <c r="FF145" i="4"/>
  <c r="CD145" i="4"/>
  <c r="CO145" i="4"/>
  <c r="FK145" i="4"/>
  <c r="CZ145" i="4"/>
  <c r="DF145" i="4"/>
  <c r="FL145" i="4"/>
  <c r="BA146" i="4"/>
  <c r="FF146" i="4"/>
  <c r="CD146" i="4"/>
  <c r="CO146" i="4"/>
  <c r="FK146" i="4"/>
  <c r="FH146" i="4"/>
  <c r="CZ146" i="4"/>
  <c r="DF146" i="4"/>
  <c r="FL146" i="4"/>
  <c r="BA147" i="4"/>
  <c r="FF147" i="4"/>
  <c r="CD147" i="4"/>
  <c r="CO147" i="4"/>
  <c r="FK147" i="4"/>
  <c r="CZ147" i="4"/>
  <c r="DF147" i="4"/>
  <c r="FL147" i="4"/>
  <c r="BA148" i="4"/>
  <c r="FF148" i="4"/>
  <c r="CD148" i="4"/>
  <c r="CO148" i="4"/>
  <c r="CZ148" i="4"/>
  <c r="DF148" i="4"/>
  <c r="FK148" i="4"/>
  <c r="FH148" i="4"/>
  <c r="FL148" i="4"/>
  <c r="BA149" i="4"/>
  <c r="FF149" i="4"/>
  <c r="CD149" i="4"/>
  <c r="CO149" i="4"/>
  <c r="FK149" i="4"/>
  <c r="CZ149" i="4"/>
  <c r="DF149" i="4"/>
  <c r="FL149" i="4"/>
  <c r="BA150" i="4"/>
  <c r="FF150" i="4"/>
  <c r="CD150" i="4"/>
  <c r="CO150" i="4"/>
  <c r="CZ150" i="4"/>
  <c r="DF150" i="4"/>
  <c r="FK150" i="4"/>
  <c r="FH150" i="4"/>
  <c r="FL150" i="4"/>
  <c r="BA151" i="4"/>
  <c r="FF151" i="4"/>
  <c r="CD151" i="4"/>
  <c r="CO151" i="4"/>
  <c r="FK151" i="4"/>
  <c r="CZ151" i="4"/>
  <c r="DF151" i="4"/>
  <c r="FL151" i="4"/>
  <c r="BA152" i="4"/>
  <c r="FF152" i="4"/>
  <c r="CD152" i="4"/>
  <c r="CO152" i="4"/>
  <c r="CZ152" i="4"/>
  <c r="DF152" i="4"/>
  <c r="FK152" i="4"/>
  <c r="FH152" i="4"/>
  <c r="FL152" i="4"/>
  <c r="BA153" i="4"/>
  <c r="FF153" i="4"/>
  <c r="CD153" i="4"/>
  <c r="CO153" i="4"/>
  <c r="FK153" i="4"/>
  <c r="CZ153" i="4"/>
  <c r="DF153" i="4"/>
  <c r="FL153" i="4"/>
  <c r="BA154" i="4"/>
  <c r="FF154" i="4"/>
  <c r="CD154" i="4"/>
  <c r="CO154" i="4"/>
  <c r="FK154" i="4"/>
  <c r="FH154" i="4"/>
  <c r="CZ154" i="4"/>
  <c r="DF154" i="4"/>
  <c r="FL154" i="4"/>
  <c r="BA155" i="4"/>
  <c r="FF155" i="4"/>
  <c r="CD155" i="4"/>
  <c r="CO155" i="4"/>
  <c r="FK155" i="4"/>
  <c r="FH155" i="4"/>
  <c r="CZ155" i="4"/>
  <c r="DF155" i="4"/>
  <c r="FL155" i="4"/>
  <c r="BA156" i="4"/>
  <c r="FF156" i="4"/>
  <c r="CD156" i="4"/>
  <c r="CO156" i="4"/>
  <c r="CZ156" i="4"/>
  <c r="DF156" i="4"/>
  <c r="FK156" i="4"/>
  <c r="FH156" i="4"/>
  <c r="FL156" i="4"/>
  <c r="BA157" i="4"/>
  <c r="FF157" i="4"/>
  <c r="CD157" i="4"/>
  <c r="CO157" i="4"/>
  <c r="FK157" i="4"/>
  <c r="CZ157" i="4"/>
  <c r="DF157" i="4"/>
  <c r="FL157" i="4"/>
  <c r="BA158" i="4"/>
  <c r="CD158" i="4"/>
  <c r="CO158" i="4"/>
  <c r="CZ158" i="4"/>
  <c r="DF158" i="4"/>
  <c r="FF158" i="4"/>
  <c r="FK158" i="4"/>
  <c r="FH158" i="4"/>
  <c r="FL158" i="4"/>
  <c r="BA159" i="4"/>
  <c r="FF159" i="4"/>
  <c r="CD159" i="4"/>
  <c r="CO159" i="4"/>
  <c r="FK159" i="4"/>
  <c r="CZ159" i="4"/>
  <c r="DF159" i="4"/>
  <c r="FL159" i="4"/>
  <c r="BA160" i="4"/>
  <c r="CD160" i="4"/>
  <c r="CO160" i="4"/>
  <c r="CZ160" i="4"/>
  <c r="DF160" i="4"/>
  <c r="FF160" i="4"/>
  <c r="FK160" i="4"/>
  <c r="FH160" i="4"/>
  <c r="FL160" i="4"/>
  <c r="BA161" i="4"/>
  <c r="CD161" i="4"/>
  <c r="CO161" i="4"/>
  <c r="CZ161" i="4"/>
  <c r="DF161" i="4"/>
  <c r="FF161" i="4"/>
  <c r="FK161" i="4"/>
  <c r="FG161" i="4"/>
  <c r="FL161" i="4"/>
  <c r="BA162" i="4"/>
  <c r="CD162" i="4"/>
  <c r="CO162" i="4"/>
  <c r="CZ162" i="4"/>
  <c r="DF162" i="4"/>
  <c r="FF162" i="4"/>
  <c r="FK162" i="4"/>
  <c r="FH162" i="4"/>
  <c r="FL162" i="4"/>
  <c r="BA163" i="4"/>
  <c r="CD163" i="4"/>
  <c r="CO163" i="4"/>
  <c r="CZ163" i="4"/>
  <c r="DF163" i="4"/>
  <c r="FF163" i="4"/>
  <c r="FK163" i="4"/>
  <c r="FG163" i="4"/>
  <c r="FL163" i="4"/>
  <c r="BA164" i="4"/>
  <c r="CD164" i="4"/>
  <c r="CO164" i="4"/>
  <c r="CZ164" i="4"/>
  <c r="DF164" i="4"/>
  <c r="FF164" i="4"/>
  <c r="FK164" i="4"/>
  <c r="FH164" i="4"/>
  <c r="FL164" i="4"/>
  <c r="BA165" i="4"/>
  <c r="CD165" i="4"/>
  <c r="CO165" i="4"/>
  <c r="CZ165" i="4"/>
  <c r="DF165" i="4"/>
  <c r="FF165" i="4"/>
  <c r="FK165" i="4"/>
  <c r="FG165" i="4"/>
  <c r="FL165" i="4"/>
  <c r="BA166" i="4"/>
  <c r="FF166" i="4"/>
  <c r="CD166" i="4"/>
  <c r="CO166" i="4"/>
  <c r="FK166" i="4"/>
  <c r="FH166" i="4"/>
  <c r="CZ166" i="4"/>
  <c r="DF166" i="4"/>
  <c r="FL166" i="4"/>
  <c r="BA167" i="4"/>
  <c r="FF167" i="4"/>
  <c r="CD167" i="4"/>
  <c r="CO167" i="4"/>
  <c r="FK167" i="4"/>
  <c r="FG167" i="4"/>
  <c r="CZ167" i="4"/>
  <c r="DF167" i="4"/>
  <c r="FL167" i="4"/>
  <c r="BA168" i="4"/>
  <c r="FF168" i="4"/>
  <c r="CD168" i="4"/>
  <c r="CO168" i="4"/>
  <c r="CZ168" i="4"/>
  <c r="DF168" i="4"/>
  <c r="FK168" i="4"/>
  <c r="FH168" i="4"/>
  <c r="FL168" i="4"/>
  <c r="BA169" i="4"/>
  <c r="FF169" i="4"/>
  <c r="CD169" i="4"/>
  <c r="CO169" i="4"/>
  <c r="FK169" i="4"/>
  <c r="FG169" i="4"/>
  <c r="CZ169" i="4"/>
  <c r="DF169" i="4"/>
  <c r="FL169" i="4"/>
  <c r="BA170" i="4"/>
  <c r="FF170" i="4"/>
  <c r="CD170" i="4"/>
  <c r="CO170" i="4"/>
  <c r="CZ170" i="4"/>
  <c r="DF170" i="4"/>
  <c r="FK170" i="4"/>
  <c r="FH170" i="4"/>
  <c r="FL170" i="4"/>
  <c r="AW183" i="4"/>
  <c r="FF183" i="4"/>
  <c r="AW184" i="4"/>
  <c r="FF184" i="4"/>
  <c r="AW185" i="4"/>
  <c r="FF185" i="4"/>
  <c r="AW186" i="4"/>
  <c r="FF186" i="4"/>
  <c r="FR186" i="4"/>
  <c r="AW187" i="4"/>
  <c r="FF187" i="4"/>
  <c r="FR187" i="4"/>
  <c r="AW188" i="4"/>
  <c r="FF188" i="4"/>
  <c r="FR188" i="4"/>
  <c r="AW189" i="4"/>
  <c r="FF189" i="4"/>
  <c r="FR189" i="4"/>
  <c r="AW190" i="4"/>
  <c r="FF190" i="4"/>
  <c r="FR190" i="4"/>
  <c r="AW191" i="4"/>
  <c r="FF191" i="4"/>
  <c r="FR191" i="4"/>
  <c r="AW192" i="4"/>
  <c r="FF192" i="4"/>
  <c r="FR192" i="4"/>
  <c r="AW193" i="4"/>
  <c r="FF193" i="4"/>
  <c r="FR193" i="4"/>
  <c r="AW194" i="4"/>
  <c r="FF194" i="4"/>
  <c r="FR194" i="4"/>
  <c r="AW195" i="4"/>
  <c r="FF195" i="4"/>
  <c r="FR195" i="4"/>
  <c r="AW196" i="4"/>
  <c r="FF196" i="4"/>
  <c r="FR196" i="4"/>
  <c r="AW197" i="4"/>
  <c r="FF197" i="4"/>
  <c r="FR197" i="4"/>
  <c r="AW198" i="4"/>
  <c r="FF198" i="4"/>
  <c r="FR198" i="4"/>
  <c r="AW199" i="4"/>
  <c r="FF199" i="4"/>
  <c r="FR199" i="4"/>
  <c r="AW200" i="4"/>
  <c r="FF200" i="4"/>
  <c r="FR200" i="4"/>
  <c r="AW201" i="4"/>
  <c r="FF201" i="4"/>
  <c r="FR201" i="4"/>
  <c r="AW202" i="4"/>
  <c r="FF202" i="4"/>
  <c r="FR202" i="4"/>
  <c r="AW203" i="4"/>
  <c r="FF203" i="4"/>
  <c r="FR203" i="4"/>
  <c r="AW204" i="4"/>
  <c r="FF204" i="4"/>
  <c r="FR204" i="4"/>
  <c r="AW205" i="4"/>
  <c r="FF205" i="4"/>
  <c r="FR205" i="4"/>
  <c r="AW206" i="4"/>
  <c r="FF206" i="4"/>
  <c r="FR206" i="4"/>
  <c r="AW207" i="4"/>
  <c r="FF207" i="4"/>
  <c r="FR207" i="4"/>
  <c r="AW208" i="4"/>
  <c r="FF208" i="4"/>
  <c r="FR208" i="4"/>
  <c r="AW209" i="4"/>
  <c r="FF209" i="4"/>
  <c r="FR209" i="4"/>
  <c r="AW210" i="4"/>
  <c r="FF210" i="4"/>
  <c r="FR210" i="4"/>
  <c r="AW211" i="4"/>
  <c r="FF211" i="4"/>
  <c r="FR211" i="4"/>
  <c r="AW212" i="4"/>
  <c r="FF212" i="4"/>
  <c r="AW213" i="4"/>
  <c r="FF213" i="4"/>
  <c r="AW214" i="4"/>
  <c r="FF214" i="4"/>
  <c r="FR214" i="4"/>
  <c r="AW215" i="4"/>
  <c r="FF215" i="4"/>
  <c r="FR215" i="4"/>
  <c r="AW216" i="4"/>
  <c r="FF216" i="4"/>
  <c r="FR216" i="4"/>
  <c r="AW217" i="4"/>
  <c r="FF217" i="4"/>
  <c r="FR217" i="4"/>
  <c r="AW218" i="4"/>
  <c r="FF218" i="4"/>
  <c r="FR218" i="4"/>
  <c r="AW219" i="4"/>
  <c r="FF219" i="4"/>
  <c r="FR219" i="4"/>
  <c r="AW220" i="4"/>
  <c r="FF220" i="4"/>
  <c r="FR220" i="4"/>
  <c r="AW221" i="4"/>
  <c r="FF221" i="4"/>
  <c r="FR221" i="4"/>
  <c r="AW222" i="4"/>
  <c r="FF222" i="4"/>
  <c r="FR222" i="4"/>
  <c r="AW223" i="4"/>
  <c r="FF223" i="4"/>
  <c r="FR223" i="4"/>
  <c r="AW224" i="4"/>
  <c r="FF224" i="4"/>
  <c r="AW225" i="4"/>
  <c r="FF225" i="4"/>
  <c r="FR225" i="4"/>
  <c r="AW226" i="4"/>
  <c r="FF226" i="4"/>
  <c r="FR226" i="4"/>
  <c r="AW227" i="4"/>
  <c r="FF227" i="4"/>
  <c r="FR227" i="4"/>
  <c r="AW228" i="4"/>
  <c r="FF228" i="4"/>
  <c r="FR228" i="4"/>
  <c r="AW229" i="4"/>
  <c r="FF229" i="4"/>
  <c r="FR229" i="4"/>
  <c r="AW230" i="4"/>
  <c r="FF230" i="4"/>
  <c r="FR230" i="4"/>
  <c r="AW231" i="4"/>
  <c r="FF231" i="4"/>
  <c r="FR231" i="4"/>
  <c r="AW232" i="4"/>
  <c r="FF232" i="4"/>
  <c r="FR232" i="4"/>
  <c r="FZ232" i="4"/>
  <c r="AW233" i="4"/>
  <c r="AY233" i="4"/>
  <c r="CM233" i="4"/>
  <c r="FK233" i="4"/>
  <c r="FG233" i="4"/>
  <c r="CX233" i="4"/>
  <c r="FF233" i="4"/>
  <c r="FR233" i="4"/>
  <c r="FZ233" i="4"/>
  <c r="AW234" i="4"/>
  <c r="AY234" i="4"/>
  <c r="CM234" i="4"/>
  <c r="FK234" i="4"/>
  <c r="FH234" i="4"/>
  <c r="CX234" i="4"/>
  <c r="FF234" i="4"/>
  <c r="FR234" i="4"/>
  <c r="FZ234" i="4"/>
  <c r="AW235" i="4"/>
  <c r="AY235" i="4"/>
  <c r="CM235" i="4"/>
  <c r="CX235" i="4"/>
  <c r="FF235" i="4"/>
  <c r="FK235" i="4"/>
  <c r="FG235" i="4"/>
  <c r="FR235" i="4"/>
  <c r="FZ235" i="4"/>
  <c r="AW236" i="4"/>
  <c r="AY236" i="4"/>
  <c r="CM236" i="4"/>
  <c r="FK236" i="4"/>
  <c r="FH236" i="4"/>
  <c r="CX236" i="4"/>
  <c r="FF236" i="4"/>
  <c r="FR236" i="4"/>
  <c r="FZ236" i="4"/>
  <c r="AW237" i="4"/>
  <c r="AY237" i="4"/>
  <c r="CM237" i="4"/>
  <c r="FK237" i="4"/>
  <c r="FG237" i="4"/>
  <c r="CX237" i="4"/>
  <c r="FF237" i="4"/>
  <c r="FR237" i="4"/>
  <c r="FZ237" i="4"/>
  <c r="AW238" i="4"/>
  <c r="AY238" i="4"/>
  <c r="CM238" i="4"/>
  <c r="FK238" i="4"/>
  <c r="FH238" i="4"/>
  <c r="CX238" i="4"/>
  <c r="FF238" i="4"/>
  <c r="FR238" i="4"/>
  <c r="FZ238" i="4"/>
  <c r="AW239" i="4"/>
  <c r="AY239" i="4"/>
  <c r="CM239" i="4"/>
  <c r="CX239" i="4"/>
  <c r="FF239" i="4"/>
  <c r="FK239" i="4"/>
  <c r="FG239" i="4"/>
  <c r="FR239" i="4"/>
  <c r="FZ239" i="4"/>
  <c r="AW240" i="4"/>
  <c r="AY240" i="4"/>
  <c r="CM240" i="4"/>
  <c r="FK240" i="4"/>
  <c r="FH240" i="4"/>
  <c r="CX240" i="4"/>
  <c r="FF240" i="4"/>
  <c r="FR240" i="4"/>
  <c r="FZ240" i="4"/>
  <c r="AW241" i="4"/>
  <c r="AY241" i="4"/>
  <c r="CM241" i="4"/>
  <c r="FK241" i="4"/>
  <c r="FG241" i="4"/>
  <c r="CX241" i="4"/>
  <c r="FF241" i="4"/>
  <c r="FR241" i="4"/>
  <c r="AW242" i="4"/>
  <c r="AY242" i="4"/>
  <c r="CM242" i="4"/>
  <c r="CX242" i="4"/>
  <c r="FF242" i="4"/>
  <c r="FK242" i="4"/>
  <c r="FH242" i="4"/>
  <c r="FR242" i="4"/>
  <c r="AW243" i="4"/>
  <c r="FF243" i="4"/>
  <c r="AY243" i="4"/>
  <c r="BJ243" i="4"/>
  <c r="CH243" i="4"/>
  <c r="CM243" i="4"/>
  <c r="CX243" i="4"/>
  <c r="DN243" i="4"/>
  <c r="FL243" i="4"/>
  <c r="DX243" i="4"/>
  <c r="EF243" i="4"/>
  <c r="EM243" i="4"/>
  <c r="EQ243" i="4"/>
  <c r="ER243" i="4"/>
  <c r="FA243" i="4"/>
  <c r="FO243" i="4"/>
  <c r="FC243" i="4"/>
  <c r="FD243" i="4"/>
  <c r="FK243" i="4"/>
  <c r="FG243" i="4"/>
  <c r="FM243" i="4"/>
  <c r="FN243" i="4"/>
  <c r="FS243" i="4"/>
  <c r="FR243" i="4"/>
  <c r="FT243" i="4"/>
  <c r="AW244" i="4"/>
  <c r="FF244" i="4"/>
  <c r="AY244" i="4"/>
  <c r="BJ244" i="4"/>
  <c r="CH244" i="4"/>
  <c r="CM244" i="4"/>
  <c r="FK244" i="4"/>
  <c r="FG244" i="4"/>
  <c r="CX244" i="4"/>
  <c r="DN244" i="4"/>
  <c r="FL244" i="4"/>
  <c r="DX244" i="4"/>
  <c r="EF244" i="4"/>
  <c r="EM244" i="4"/>
  <c r="EQ244" i="4"/>
  <c r="ER244" i="4"/>
  <c r="FA244" i="4"/>
  <c r="FC244" i="4"/>
  <c r="FD244" i="4"/>
  <c r="FM244" i="4"/>
  <c r="FN244" i="4"/>
  <c r="FO244" i="4"/>
  <c r="FR244" i="4"/>
  <c r="FS244" i="4"/>
  <c r="FT244" i="4"/>
  <c r="AW245" i="4"/>
  <c r="AY245" i="4"/>
  <c r="BJ245" i="4"/>
  <c r="CH245" i="4"/>
  <c r="CM245" i="4"/>
  <c r="FK245" i="4"/>
  <c r="CX245" i="4"/>
  <c r="DN245" i="4"/>
  <c r="DX245" i="4"/>
  <c r="EM245" i="4"/>
  <c r="FN245" i="4"/>
  <c r="EQ245" i="4"/>
  <c r="ER245" i="4"/>
  <c r="FA245" i="4"/>
  <c r="FF245" i="4"/>
  <c r="FL245" i="4"/>
  <c r="FO245" i="4"/>
  <c r="FR245" i="4"/>
  <c r="AW246" i="4"/>
  <c r="FF246" i="4"/>
  <c r="AY246" i="4"/>
  <c r="BJ246" i="4"/>
  <c r="CH246" i="4"/>
  <c r="CM246" i="4"/>
  <c r="FK246" i="4"/>
  <c r="CX246" i="4"/>
  <c r="DN246" i="4"/>
  <c r="FL246" i="4"/>
  <c r="DX246" i="4"/>
  <c r="EM246" i="4"/>
  <c r="FN246" i="4"/>
  <c r="EQ246" i="4"/>
  <c r="ER246" i="4"/>
  <c r="FA246" i="4"/>
  <c r="FO246" i="4"/>
  <c r="FR246" i="4"/>
  <c r="AW247" i="4"/>
  <c r="FF247" i="4"/>
  <c r="AY247" i="4"/>
  <c r="BJ247" i="4"/>
  <c r="CH247" i="4"/>
  <c r="CM247" i="4"/>
  <c r="CX247" i="4"/>
  <c r="DN247" i="4"/>
  <c r="FL247" i="4"/>
  <c r="DX247" i="4"/>
  <c r="EF247" i="4"/>
  <c r="EM247" i="4"/>
  <c r="EQ247" i="4"/>
  <c r="ER247" i="4"/>
  <c r="FA247" i="4"/>
  <c r="FO247" i="4"/>
  <c r="FC247" i="4"/>
  <c r="FD247" i="4"/>
  <c r="FK247" i="4"/>
  <c r="FG247" i="4"/>
  <c r="FM247" i="4"/>
  <c r="FN247" i="4"/>
  <c r="FS247" i="4"/>
  <c r="FR247" i="4"/>
  <c r="FT247" i="4"/>
  <c r="AW248" i="4"/>
  <c r="FF248" i="4"/>
  <c r="AY248" i="4"/>
  <c r="BJ248" i="4"/>
  <c r="CH248" i="4"/>
  <c r="CM248" i="4"/>
  <c r="FK248" i="4"/>
  <c r="CX248" i="4"/>
  <c r="DN248" i="4"/>
  <c r="FL248" i="4"/>
  <c r="DX248" i="4"/>
  <c r="EM248" i="4"/>
  <c r="FN248" i="4"/>
  <c r="EQ248" i="4"/>
  <c r="ER248" i="4"/>
  <c r="FA248" i="4"/>
  <c r="FC248" i="4"/>
  <c r="FD248" i="4"/>
  <c r="FO248" i="4"/>
  <c r="FR248" i="4"/>
  <c r="AW249" i="4"/>
  <c r="FF249" i="4"/>
  <c r="AY249" i="4"/>
  <c r="BJ249" i="4"/>
  <c r="CH249" i="4"/>
  <c r="CM249" i="4"/>
  <c r="CX249" i="4"/>
  <c r="DN249" i="4"/>
  <c r="FL249" i="4"/>
  <c r="DX249" i="4"/>
  <c r="EF249" i="4"/>
  <c r="EM249" i="4"/>
  <c r="FN249" i="4"/>
  <c r="EQ249" i="4"/>
  <c r="ER249" i="4"/>
  <c r="FA249" i="4"/>
  <c r="FO249" i="4"/>
  <c r="FC249" i="4"/>
  <c r="FD249" i="4"/>
  <c r="FK249" i="4"/>
  <c r="FG249" i="4"/>
  <c r="FM249" i="4"/>
  <c r="FR249" i="4"/>
  <c r="AK250" i="4"/>
  <c r="AW250" i="4"/>
  <c r="AY250" i="4"/>
  <c r="BJ250" i="4"/>
  <c r="BL250" i="4"/>
  <c r="CH250" i="4"/>
  <c r="CJ250" i="4"/>
  <c r="CM250" i="4"/>
  <c r="CX250" i="4"/>
  <c r="DN250" i="4"/>
  <c r="FL250" i="4"/>
  <c r="DX250" i="4"/>
  <c r="DZ250" i="4"/>
  <c r="EF250" i="4"/>
  <c r="FM250" i="4"/>
  <c r="EH250" i="4"/>
  <c r="EM250" i="4"/>
  <c r="FN250" i="4"/>
  <c r="EO250" i="4"/>
  <c r="EQ250" i="4"/>
  <c r="ER250" i="4"/>
  <c r="ET250" i="4"/>
  <c r="EU250" i="4"/>
  <c r="FA250" i="4"/>
  <c r="FC250" i="4"/>
  <c r="FD250" i="4"/>
  <c r="FF250" i="4"/>
  <c r="FK250" i="4"/>
  <c r="FG250" i="4"/>
  <c r="FO250" i="4"/>
  <c r="FR250" i="4"/>
  <c r="AK251" i="4"/>
  <c r="AW251" i="4"/>
  <c r="FF251" i="4"/>
  <c r="AY251" i="4"/>
  <c r="BJ251" i="4"/>
  <c r="BL251" i="4"/>
  <c r="CH251" i="4"/>
  <c r="CJ251" i="4"/>
  <c r="CM251" i="4"/>
  <c r="CX251" i="4"/>
  <c r="DN251" i="4"/>
  <c r="FL251" i="4"/>
  <c r="DX251" i="4"/>
  <c r="DZ251" i="4"/>
  <c r="EF251" i="4"/>
  <c r="EH251" i="4"/>
  <c r="EM251" i="4"/>
  <c r="FN251" i="4"/>
  <c r="EO251" i="4"/>
  <c r="EQ251" i="4"/>
  <c r="ER251" i="4"/>
  <c r="ET251" i="4"/>
  <c r="EU251" i="4"/>
  <c r="FA251" i="4"/>
  <c r="FC251" i="4"/>
  <c r="FD251" i="4"/>
  <c r="FK251" i="4"/>
  <c r="FG251" i="4"/>
  <c r="FM251" i="4"/>
  <c r="FO251" i="4"/>
  <c r="FR251" i="4"/>
  <c r="AK252" i="4"/>
  <c r="AW252" i="4"/>
  <c r="AY252" i="4"/>
  <c r="BJ252" i="4"/>
  <c r="BL252" i="4"/>
  <c r="CH252" i="4"/>
  <c r="CJ252" i="4"/>
  <c r="CM252" i="4"/>
  <c r="CX252" i="4"/>
  <c r="DN252" i="4"/>
  <c r="FL252" i="4"/>
  <c r="DP252" i="4"/>
  <c r="DX252" i="4"/>
  <c r="DZ252" i="4"/>
  <c r="EF252" i="4"/>
  <c r="EH252" i="4"/>
  <c r="EM252" i="4"/>
  <c r="FN252" i="4"/>
  <c r="EO252" i="4"/>
  <c r="EQ252" i="4"/>
  <c r="ER252" i="4"/>
  <c r="ET252" i="4"/>
  <c r="EU252" i="4"/>
  <c r="FA252" i="4"/>
  <c r="FC252" i="4"/>
  <c r="FD252" i="4"/>
  <c r="FF252" i="4"/>
  <c r="FK252" i="4"/>
  <c r="FG252" i="4"/>
  <c r="FM252" i="4"/>
  <c r="FO252" i="4"/>
  <c r="FR252" i="4"/>
  <c r="AK253" i="4"/>
  <c r="AW253" i="4"/>
  <c r="FF253" i="4"/>
  <c r="AY253" i="4"/>
  <c r="BJ253" i="4"/>
  <c r="BL253" i="4"/>
  <c r="CH253" i="4"/>
  <c r="CJ253" i="4"/>
  <c r="CM253" i="4"/>
  <c r="CX253" i="4"/>
  <c r="DN253" i="4"/>
  <c r="FL253" i="4"/>
  <c r="DP253" i="4"/>
  <c r="DX253" i="4"/>
  <c r="DZ253" i="4"/>
  <c r="EF253" i="4"/>
  <c r="EH253" i="4"/>
  <c r="EM253" i="4"/>
  <c r="FN253" i="4"/>
  <c r="EO253" i="4"/>
  <c r="EQ253" i="4"/>
  <c r="ER253" i="4"/>
  <c r="ET253" i="4"/>
  <c r="EU253" i="4"/>
  <c r="FA253" i="4"/>
  <c r="FC253" i="4"/>
  <c r="FD253" i="4"/>
  <c r="FK253" i="4"/>
  <c r="FG253" i="4"/>
  <c r="FM253" i="4"/>
  <c r="FO253" i="4"/>
  <c r="FR253" i="4"/>
  <c r="AK254" i="4"/>
  <c r="AW254" i="4"/>
  <c r="BJ254" i="4"/>
  <c r="BL254" i="4"/>
  <c r="CH254" i="4"/>
  <c r="CJ254" i="4"/>
  <c r="DN254" i="4"/>
  <c r="FL254" i="4"/>
  <c r="DP254" i="4"/>
  <c r="DX254" i="4"/>
  <c r="DZ254" i="4"/>
  <c r="EF254" i="4"/>
  <c r="FM254" i="4"/>
  <c r="EH254" i="4"/>
  <c r="EM254" i="4"/>
  <c r="FN254" i="4"/>
  <c r="EO254" i="4"/>
  <c r="EQ254" i="4"/>
  <c r="ER254" i="4"/>
  <c r="ET254" i="4"/>
  <c r="EU254" i="4"/>
  <c r="FA254" i="4"/>
  <c r="FC254" i="4"/>
  <c r="FD254" i="4"/>
  <c r="FF254" i="4"/>
  <c r="FO254" i="4"/>
  <c r="FR254" i="4"/>
  <c r="AK255" i="4"/>
  <c r="AW255" i="4"/>
  <c r="BJ255" i="4"/>
  <c r="BL255" i="4"/>
  <c r="CH255" i="4"/>
  <c r="CJ255" i="4"/>
  <c r="DN255" i="4"/>
  <c r="FL255" i="4"/>
  <c r="DP255" i="4"/>
  <c r="DX255" i="4"/>
  <c r="DZ255" i="4"/>
  <c r="EF255" i="4"/>
  <c r="FM255" i="4"/>
  <c r="EH255" i="4"/>
  <c r="EM255" i="4"/>
  <c r="FN255" i="4"/>
  <c r="EO255" i="4"/>
  <c r="EQ255" i="4"/>
  <c r="ER255" i="4"/>
  <c r="ET255" i="4"/>
  <c r="EU255" i="4"/>
  <c r="FA255" i="4"/>
  <c r="FO255" i="4"/>
  <c r="FC255" i="4"/>
  <c r="FD255" i="4"/>
  <c r="FF255" i="4"/>
  <c r="FR255" i="4"/>
  <c r="AI256" i="4"/>
  <c r="AK256" i="4"/>
  <c r="BJ256" i="4"/>
  <c r="BL256" i="4"/>
  <c r="CH256" i="4"/>
  <c r="CJ256" i="4"/>
  <c r="DN256" i="4"/>
  <c r="FL256" i="4"/>
  <c r="DX256" i="4"/>
  <c r="DZ256" i="4"/>
  <c r="EF256" i="4"/>
  <c r="FM256" i="4"/>
  <c r="EH256" i="4"/>
  <c r="EM256" i="4"/>
  <c r="EO256" i="4"/>
  <c r="EQ256" i="4"/>
  <c r="ER256" i="4"/>
  <c r="ET256" i="4"/>
  <c r="EU256" i="4"/>
  <c r="FA256" i="4"/>
  <c r="FO256" i="4"/>
  <c r="FJ256" i="4"/>
  <c r="FN256" i="4"/>
  <c r="FS256" i="4"/>
  <c r="FR256" i="4"/>
  <c r="FT256" i="4"/>
  <c r="AI257" i="4"/>
  <c r="AK257" i="4"/>
  <c r="BJ257" i="4"/>
  <c r="BL257" i="4"/>
  <c r="CH257" i="4"/>
  <c r="CJ257" i="4"/>
  <c r="DN257" i="4"/>
  <c r="DP257" i="4"/>
  <c r="DX257" i="4"/>
  <c r="DZ257" i="4"/>
  <c r="EF257" i="4"/>
  <c r="FM257" i="4"/>
  <c r="EH257" i="4"/>
  <c r="EM257" i="4"/>
  <c r="EO257" i="4"/>
  <c r="EQ257" i="4"/>
  <c r="ER257" i="4"/>
  <c r="ET257" i="4"/>
  <c r="EU257" i="4"/>
  <c r="FA257" i="4"/>
  <c r="FO257" i="4"/>
  <c r="FJ257" i="4"/>
  <c r="FL257" i="4"/>
  <c r="FN257" i="4"/>
  <c r="FS257" i="4"/>
  <c r="FR257" i="4"/>
  <c r="FT257" i="4"/>
  <c r="AI258" i="4"/>
  <c r="AK258" i="4"/>
  <c r="BJ258" i="4"/>
  <c r="BL258" i="4"/>
  <c r="CH258" i="4"/>
  <c r="CJ258" i="4"/>
  <c r="DN258" i="4"/>
  <c r="DP258" i="4"/>
  <c r="DX258" i="4"/>
  <c r="DZ258" i="4"/>
  <c r="EF258" i="4"/>
  <c r="FM258" i="4"/>
  <c r="EH258" i="4"/>
  <c r="EM258" i="4"/>
  <c r="EO258" i="4"/>
  <c r="EQ258" i="4"/>
  <c r="ER258" i="4"/>
  <c r="ET258" i="4"/>
  <c r="EU258" i="4"/>
  <c r="FA258" i="4"/>
  <c r="FO258" i="4"/>
  <c r="FC258" i="4"/>
  <c r="FD258" i="4"/>
  <c r="FJ258" i="4"/>
  <c r="FL258" i="4"/>
  <c r="FN258" i="4"/>
  <c r="FS258" i="4"/>
  <c r="FR258" i="4"/>
  <c r="FT258" i="4"/>
  <c r="AI259" i="4"/>
  <c r="AK259" i="4"/>
  <c r="BJ259" i="4"/>
  <c r="BL259" i="4"/>
  <c r="CH259" i="4"/>
  <c r="CJ259" i="4"/>
  <c r="DN259" i="4"/>
  <c r="FL259" i="4"/>
  <c r="DP259" i="4"/>
  <c r="DX259" i="4"/>
  <c r="DZ259" i="4"/>
  <c r="EF259" i="4"/>
  <c r="FM259" i="4"/>
  <c r="EH259" i="4"/>
  <c r="EM259" i="4"/>
  <c r="EO259" i="4"/>
  <c r="EQ259" i="4"/>
  <c r="ER259" i="4"/>
  <c r="ET259" i="4"/>
  <c r="EU259" i="4"/>
  <c r="FA259" i="4"/>
  <c r="FO259" i="4"/>
  <c r="FC259" i="4"/>
  <c r="FD259" i="4"/>
  <c r="FJ259" i="4"/>
  <c r="FN259" i="4"/>
  <c r="FS259" i="4"/>
  <c r="FR259" i="4"/>
  <c r="FT259" i="4"/>
  <c r="AI260" i="4"/>
  <c r="AK260" i="4"/>
  <c r="BJ260" i="4"/>
  <c r="BL260" i="4"/>
  <c r="CH260" i="4"/>
  <c r="CJ260" i="4"/>
  <c r="DN260" i="4"/>
  <c r="DP260" i="4"/>
  <c r="DX260" i="4"/>
  <c r="DZ260" i="4"/>
  <c r="EF260" i="4"/>
  <c r="FM260" i="4"/>
  <c r="EH260" i="4"/>
  <c r="EM260" i="4"/>
  <c r="EO260" i="4"/>
  <c r="EQ260" i="4"/>
  <c r="ER260" i="4"/>
  <c r="ET260" i="4"/>
  <c r="EU260" i="4"/>
  <c r="FA260" i="4"/>
  <c r="FO260" i="4"/>
  <c r="FC260" i="4"/>
  <c r="FD260" i="4"/>
  <c r="FJ260" i="4"/>
  <c r="FL260" i="4"/>
  <c r="FN260" i="4"/>
  <c r="FS260" i="4"/>
  <c r="FR260" i="4"/>
  <c r="FT260" i="4"/>
  <c r="AI261" i="4"/>
  <c r="AK261" i="4"/>
  <c r="BJ261" i="4"/>
  <c r="BL261" i="4"/>
  <c r="CH261" i="4"/>
  <c r="CJ261" i="4"/>
  <c r="DN261" i="4"/>
  <c r="FL261" i="4"/>
  <c r="DP261" i="4"/>
  <c r="DX261" i="4"/>
  <c r="DZ261" i="4"/>
  <c r="EF261" i="4"/>
  <c r="FM261" i="4"/>
  <c r="EH261" i="4"/>
  <c r="EM261" i="4"/>
  <c r="EO261" i="4"/>
  <c r="EQ261" i="4"/>
  <c r="ER261" i="4"/>
  <c r="ET261" i="4"/>
  <c r="EU261" i="4"/>
  <c r="FA261" i="4"/>
  <c r="FO261" i="4"/>
  <c r="FC261" i="4"/>
  <c r="FD261" i="4"/>
  <c r="FJ261" i="4"/>
  <c r="FN261" i="4"/>
  <c r="FS261" i="4"/>
  <c r="FR261" i="4"/>
  <c r="FT261" i="4"/>
  <c r="AI262" i="4"/>
  <c r="AK262" i="4"/>
  <c r="BJ262" i="4"/>
  <c r="BL262" i="4"/>
  <c r="CH262" i="4"/>
  <c r="CJ262" i="4"/>
  <c r="DN262" i="4"/>
  <c r="DP262" i="4"/>
  <c r="DX262" i="4"/>
  <c r="DZ262" i="4"/>
  <c r="EF262" i="4"/>
  <c r="FM262" i="4"/>
  <c r="EH262" i="4"/>
  <c r="EM262" i="4"/>
  <c r="EO262" i="4"/>
  <c r="EQ262" i="4"/>
  <c r="ER262" i="4"/>
  <c r="ET262" i="4"/>
  <c r="EU262" i="4"/>
  <c r="FA262" i="4"/>
  <c r="FO262" i="4"/>
  <c r="FC262" i="4"/>
  <c r="FD262" i="4"/>
  <c r="FJ262" i="4"/>
  <c r="FL262" i="4"/>
  <c r="FN262" i="4"/>
  <c r="FS262" i="4"/>
  <c r="FR262" i="4"/>
  <c r="FT262" i="4"/>
  <c r="AI263" i="4"/>
  <c r="AK263" i="4"/>
  <c r="BJ263" i="4"/>
  <c r="BL263" i="4"/>
  <c r="CH263" i="4"/>
  <c r="CJ263" i="4"/>
  <c r="DN263" i="4"/>
  <c r="FL263" i="4"/>
  <c r="DP263" i="4"/>
  <c r="DX263" i="4"/>
  <c r="DZ263" i="4"/>
  <c r="EF263" i="4"/>
  <c r="FM263" i="4"/>
  <c r="EH263" i="4"/>
  <c r="EM263" i="4"/>
  <c r="EO263" i="4"/>
  <c r="EQ263" i="4"/>
  <c r="ER263" i="4"/>
  <c r="ET263" i="4"/>
  <c r="EU263" i="4"/>
  <c r="FA263" i="4"/>
  <c r="FO263" i="4"/>
  <c r="FC263" i="4"/>
  <c r="FD263" i="4"/>
  <c r="FJ263" i="4"/>
  <c r="FN263" i="4"/>
  <c r="FS263" i="4"/>
  <c r="FR263" i="4"/>
  <c r="FT263" i="4"/>
  <c r="AI264" i="4"/>
  <c r="AK264" i="4"/>
  <c r="BJ264" i="4"/>
  <c r="BL264" i="4"/>
  <c r="CH264" i="4"/>
  <c r="CJ264" i="4"/>
  <c r="DN264" i="4"/>
  <c r="DP264" i="4"/>
  <c r="DX264" i="4"/>
  <c r="DZ264" i="4"/>
  <c r="EF264" i="4"/>
  <c r="FM264" i="4"/>
  <c r="EH264" i="4"/>
  <c r="EM264" i="4"/>
  <c r="EO264" i="4"/>
  <c r="EQ264" i="4"/>
  <c r="ER264" i="4"/>
  <c r="ET264" i="4"/>
  <c r="EU264" i="4"/>
  <c r="FA264" i="4"/>
  <c r="FO264" i="4"/>
  <c r="FC264" i="4"/>
  <c r="FD264" i="4"/>
  <c r="FJ264" i="4"/>
  <c r="FL264" i="4"/>
  <c r="FN264" i="4"/>
  <c r="FS264" i="4"/>
  <c r="FR264" i="4"/>
  <c r="FT264" i="4"/>
  <c r="AI265" i="4"/>
  <c r="AK265" i="4"/>
  <c r="BJ265" i="4"/>
  <c r="BL265" i="4"/>
  <c r="CH265" i="4"/>
  <c r="CJ265" i="4"/>
  <c r="DN265" i="4"/>
  <c r="FL265" i="4"/>
  <c r="DP265" i="4"/>
  <c r="DX265" i="4"/>
  <c r="DZ265" i="4"/>
  <c r="EF265" i="4"/>
  <c r="FM265" i="4"/>
  <c r="EH265" i="4"/>
  <c r="EM265" i="4"/>
  <c r="EO265" i="4"/>
  <c r="EQ265" i="4"/>
  <c r="ER265" i="4"/>
  <c r="ET265" i="4"/>
  <c r="EU265" i="4"/>
  <c r="FA265" i="4"/>
  <c r="FO265" i="4"/>
  <c r="FC265" i="4"/>
  <c r="FD265" i="4"/>
  <c r="FJ265" i="4"/>
  <c r="FN265" i="4"/>
  <c r="FS265" i="4"/>
  <c r="FR265" i="4"/>
  <c r="FT265" i="4"/>
  <c r="AI266" i="4"/>
  <c r="AK266" i="4"/>
  <c r="AK267" i="4"/>
  <c r="FJ267" i="4"/>
  <c r="BJ266" i="4"/>
  <c r="BL266" i="4"/>
  <c r="CH266" i="4"/>
  <c r="CJ266" i="4"/>
  <c r="DN266" i="4"/>
  <c r="DP266" i="4"/>
  <c r="DX266" i="4"/>
  <c r="DZ266" i="4"/>
  <c r="EF266" i="4"/>
  <c r="FM266" i="4"/>
  <c r="EH266" i="4"/>
  <c r="EH269" i="4"/>
  <c r="FM269" i="4"/>
  <c r="EM266" i="4"/>
  <c r="EO266" i="4"/>
  <c r="EQ266" i="4"/>
  <c r="ER266" i="4"/>
  <c r="ET266" i="4"/>
  <c r="EU266" i="4"/>
  <c r="FA266" i="4"/>
  <c r="FO266" i="4"/>
  <c r="FJ266" i="4"/>
  <c r="FL266" i="4"/>
  <c r="FN266" i="4"/>
  <c r="FS266" i="4"/>
  <c r="FR266" i="4"/>
  <c r="FT266" i="4"/>
  <c r="BL267" i="4"/>
  <c r="CJ267" i="4"/>
  <c r="DP267" i="4"/>
  <c r="FL267" i="4"/>
  <c r="DZ267" i="4"/>
  <c r="EH267" i="4"/>
  <c r="EO267" i="4"/>
  <c r="ET267" i="4"/>
  <c r="EU267" i="4"/>
  <c r="FN267" i="4"/>
  <c r="FT267" i="4"/>
  <c r="FR267" i="4"/>
  <c r="FS267" i="4"/>
  <c r="AK268" i="4"/>
  <c r="BL268" i="4"/>
  <c r="CJ268" i="4"/>
  <c r="DP268" i="4"/>
  <c r="FL268" i="4"/>
  <c r="DZ268" i="4"/>
  <c r="EH268" i="4"/>
  <c r="FM268" i="4"/>
  <c r="EO268" i="4"/>
  <c r="ET268" i="4"/>
  <c r="EU268" i="4"/>
  <c r="FR268" i="4"/>
  <c r="AK269" i="4"/>
  <c r="BL269" i="4"/>
  <c r="CJ269" i="4"/>
  <c r="DP269" i="4"/>
  <c r="DZ269" i="4"/>
  <c r="EO269" i="4"/>
  <c r="ET269" i="4"/>
  <c r="EU269" i="4"/>
  <c r="FJ269" i="4"/>
  <c r="FR269" i="4"/>
  <c r="AK270" i="4"/>
  <c r="BL270" i="4"/>
  <c r="CJ270" i="4"/>
  <c r="DP270" i="4"/>
  <c r="DZ270" i="4"/>
  <c r="EH270" i="4"/>
  <c r="EO270" i="4"/>
  <c r="ET270" i="4"/>
  <c r="EU270" i="4"/>
  <c r="FR270" i="4"/>
  <c r="FZ270" i="4"/>
  <c r="FR271" i="4"/>
  <c r="FR272" i="4"/>
  <c r="FR273" i="4"/>
  <c r="FR274" i="4"/>
  <c r="FR275" i="4"/>
  <c r="FR276" i="4"/>
  <c r="FR277" i="4"/>
  <c r="FR278" i="4"/>
  <c r="FR279" i="4"/>
  <c r="FR280" i="4"/>
  <c r="AA281" i="4"/>
  <c r="AU281" i="4"/>
  <c r="BS281" i="4"/>
  <c r="CS281" i="4"/>
  <c r="CT281" i="4"/>
  <c r="FK281" i="4"/>
  <c r="CV281" i="4"/>
  <c r="DD281" i="4"/>
  <c r="DH281" i="4"/>
  <c r="FL281" i="4"/>
  <c r="DR281" i="4"/>
  <c r="FF281" i="4"/>
  <c r="FQ281" i="4"/>
  <c r="FR281" i="4"/>
  <c r="AA282" i="4"/>
  <c r="AU282" i="4"/>
  <c r="BS282" i="4"/>
  <c r="CB282" i="4"/>
  <c r="CS282" i="4"/>
  <c r="CT282" i="4"/>
  <c r="FK282" i="4"/>
  <c r="FG282" i="4"/>
  <c r="CV282" i="4"/>
  <c r="DD282" i="4"/>
  <c r="DH282" i="4"/>
  <c r="FL282" i="4"/>
  <c r="DR282" i="4"/>
  <c r="FF282" i="4"/>
  <c r="FQ282" i="4"/>
  <c r="FR282" i="4"/>
  <c r="AA283" i="4"/>
  <c r="AU283" i="4"/>
  <c r="BS283" i="4"/>
  <c r="FF283" i="4"/>
  <c r="CB283" i="4"/>
  <c r="CS283" i="4"/>
  <c r="CT283" i="4"/>
  <c r="FK283" i="4"/>
  <c r="CV283" i="4"/>
  <c r="DD283" i="4"/>
  <c r="DH283" i="4"/>
  <c r="DR283" i="4"/>
  <c r="FL283" i="4"/>
  <c r="FQ283" i="4"/>
  <c r="FR283" i="4"/>
  <c r="AA284" i="4"/>
  <c r="AU284" i="4"/>
  <c r="BS284" i="4"/>
  <c r="FF284" i="4"/>
  <c r="CB284" i="4"/>
  <c r="CS284" i="4"/>
  <c r="CT284" i="4"/>
  <c r="FK284" i="4"/>
  <c r="FG284" i="4"/>
  <c r="CV284" i="4"/>
  <c r="DD284" i="4"/>
  <c r="DH284" i="4"/>
  <c r="DR284" i="4"/>
  <c r="FL284" i="4"/>
  <c r="FQ284" i="4"/>
  <c r="FR284" i="4"/>
  <c r="AA285" i="4"/>
  <c r="AU285" i="4"/>
  <c r="BS285" i="4"/>
  <c r="FF285" i="4"/>
  <c r="CB285" i="4"/>
  <c r="CS285" i="4"/>
  <c r="CT285" i="4"/>
  <c r="FK285" i="4"/>
  <c r="CV285" i="4"/>
  <c r="DD285" i="4"/>
  <c r="DH285" i="4"/>
  <c r="DR285" i="4"/>
  <c r="FL285" i="4"/>
  <c r="FQ285" i="4"/>
  <c r="FR285" i="4"/>
  <c r="AA286" i="4"/>
  <c r="AU286" i="4"/>
  <c r="BS286" i="4"/>
  <c r="FF286" i="4"/>
  <c r="CB286" i="4"/>
  <c r="CS286" i="4"/>
  <c r="CT286" i="4"/>
  <c r="FK286" i="4"/>
  <c r="FG286" i="4"/>
  <c r="CV286" i="4"/>
  <c r="DD286" i="4"/>
  <c r="DH286" i="4"/>
  <c r="DR286" i="4"/>
  <c r="FL286" i="4"/>
  <c r="FQ286" i="4"/>
  <c r="FR286" i="4"/>
  <c r="AA287" i="4"/>
  <c r="AU287" i="4"/>
  <c r="BS287" i="4"/>
  <c r="FF287" i="4"/>
  <c r="CB287" i="4"/>
  <c r="CS287" i="4"/>
  <c r="CT287" i="4"/>
  <c r="FK287" i="4"/>
  <c r="CV287" i="4"/>
  <c r="DD287" i="4"/>
  <c r="DH287" i="4"/>
  <c r="DR287" i="4"/>
  <c r="FL287" i="4"/>
  <c r="FQ287" i="4"/>
  <c r="FR287" i="4"/>
  <c r="AA288" i="4"/>
  <c r="AU288" i="4"/>
  <c r="BS288" i="4"/>
  <c r="FF288" i="4"/>
  <c r="CB288" i="4"/>
  <c r="CS288" i="4"/>
  <c r="CT288" i="4"/>
  <c r="FK288" i="4"/>
  <c r="FG288" i="4"/>
  <c r="CV288" i="4"/>
  <c r="DD288" i="4"/>
  <c r="DH288" i="4"/>
  <c r="DR288" i="4"/>
  <c r="FL288" i="4"/>
  <c r="FQ288" i="4"/>
  <c r="FR288" i="4"/>
  <c r="AA289" i="4"/>
  <c r="AU289" i="4"/>
  <c r="BS289" i="4"/>
  <c r="FF289" i="4"/>
  <c r="CB289" i="4"/>
  <c r="CS289" i="4"/>
  <c r="CT289" i="4"/>
  <c r="FK289" i="4"/>
  <c r="CV289" i="4"/>
  <c r="DD289" i="4"/>
  <c r="DH289" i="4"/>
  <c r="DR289" i="4"/>
  <c r="FL289" i="4"/>
  <c r="FQ289" i="4"/>
  <c r="FR289" i="4"/>
  <c r="AA290" i="4"/>
  <c r="AU290" i="4"/>
  <c r="BS290" i="4"/>
  <c r="FF290" i="4"/>
  <c r="CB290" i="4"/>
  <c r="CS290" i="4"/>
  <c r="CT290" i="4"/>
  <c r="FK290" i="4"/>
  <c r="FG290" i="4"/>
  <c r="CV290" i="4"/>
  <c r="DD290" i="4"/>
  <c r="DH290" i="4"/>
  <c r="DR290" i="4"/>
  <c r="FL290" i="4"/>
  <c r="FQ290" i="4"/>
  <c r="FR290" i="4"/>
  <c r="FZ290" i="4"/>
  <c r="AA291" i="4"/>
  <c r="AU291" i="4"/>
  <c r="BS291" i="4"/>
  <c r="FF291" i="4"/>
  <c r="CB291" i="4"/>
  <c r="CS291" i="4"/>
  <c r="CT291" i="4"/>
  <c r="FK291" i="4"/>
  <c r="CV291" i="4"/>
  <c r="DD291" i="4"/>
  <c r="DH291" i="4"/>
  <c r="FL291" i="4"/>
  <c r="FQ291" i="4"/>
  <c r="FR291" i="4"/>
  <c r="AA292" i="4"/>
  <c r="AU292" i="4"/>
  <c r="BS292" i="4"/>
  <c r="FF292" i="4"/>
  <c r="CB292" i="4"/>
  <c r="CS292" i="4"/>
  <c r="CT292" i="4"/>
  <c r="FK292" i="4"/>
  <c r="FG292" i="4"/>
  <c r="CV292" i="4"/>
  <c r="DD292" i="4"/>
  <c r="DH292" i="4"/>
  <c r="DR292" i="4"/>
  <c r="FL292" i="4"/>
  <c r="FQ292" i="4"/>
  <c r="FR292" i="4"/>
  <c r="AA293" i="4"/>
  <c r="AU293" i="4"/>
  <c r="BS293" i="4"/>
  <c r="FF293" i="4"/>
  <c r="CB293" i="4"/>
  <c r="CS293" i="4"/>
  <c r="CT293" i="4"/>
  <c r="FK293" i="4"/>
  <c r="CV293" i="4"/>
  <c r="DD293" i="4"/>
  <c r="DH293" i="4"/>
  <c r="DR293" i="4"/>
  <c r="FL293" i="4"/>
  <c r="FR293" i="4"/>
  <c r="AA294" i="4"/>
  <c r="AU294" i="4"/>
  <c r="BS294" i="4"/>
  <c r="FF294" i="4"/>
  <c r="CB294" i="4"/>
  <c r="CV294" i="4"/>
  <c r="DD294" i="4"/>
  <c r="DH294" i="4"/>
  <c r="DR294" i="4"/>
  <c r="FL294" i="4"/>
  <c r="FQ294" i="4"/>
  <c r="FR294" i="4"/>
  <c r="AA295" i="4"/>
  <c r="AU295" i="4"/>
  <c r="BS295" i="4"/>
  <c r="FF295" i="4"/>
  <c r="CB295" i="4"/>
  <c r="CV295" i="4"/>
  <c r="DD295" i="4"/>
  <c r="DH295" i="4"/>
  <c r="DR295" i="4"/>
  <c r="FL295" i="4"/>
  <c r="FQ295" i="4"/>
  <c r="FR295" i="4"/>
  <c r="AA296" i="4"/>
  <c r="AU296" i="4"/>
  <c r="BS296" i="4"/>
  <c r="FF296" i="4"/>
  <c r="CB296" i="4"/>
  <c r="CV296" i="4"/>
  <c r="DD296" i="4"/>
  <c r="DH296" i="4"/>
  <c r="FL296" i="4"/>
  <c r="DR296" i="4"/>
  <c r="FQ296" i="4"/>
  <c r="FR296" i="4"/>
  <c r="AA297" i="4"/>
  <c r="AU297" i="4"/>
  <c r="BS297" i="4"/>
  <c r="CB297" i="4"/>
  <c r="CV297" i="4"/>
  <c r="DD297" i="4"/>
  <c r="DH297" i="4"/>
  <c r="FL297" i="4"/>
  <c r="DR297" i="4"/>
  <c r="FF297" i="4"/>
  <c r="FQ297" i="4"/>
  <c r="FR297" i="4"/>
  <c r="AA298" i="4"/>
  <c r="AU298" i="4"/>
  <c r="BS298" i="4"/>
  <c r="CB298" i="4"/>
  <c r="FH298" i="4"/>
  <c r="CV298" i="4"/>
  <c r="DD298" i="4"/>
  <c r="DH298" i="4"/>
  <c r="FL298" i="4"/>
  <c r="DR298" i="4"/>
  <c r="FF298" i="4"/>
  <c r="FQ298" i="4"/>
  <c r="FR298" i="4"/>
  <c r="AA299" i="4"/>
  <c r="AU299" i="4"/>
  <c r="BS299" i="4"/>
  <c r="FF299" i="4"/>
  <c r="CB299" i="4"/>
  <c r="CV299" i="4"/>
  <c r="DD299" i="4"/>
  <c r="DH299" i="4"/>
  <c r="FL299" i="4"/>
  <c r="DR299" i="4"/>
  <c r="FQ299" i="4"/>
  <c r="FR299" i="4"/>
  <c r="AA300" i="4"/>
  <c r="AU300" i="4"/>
  <c r="BS300" i="4"/>
  <c r="CB300" i="4"/>
  <c r="CV300" i="4"/>
  <c r="DD300" i="4"/>
  <c r="DH300" i="4"/>
  <c r="DR300" i="4"/>
  <c r="FF300" i="4"/>
  <c r="FH300" i="4"/>
  <c r="FL300" i="4"/>
  <c r="FQ300" i="4"/>
  <c r="FR300" i="4"/>
  <c r="AA301" i="4"/>
  <c r="AU301" i="4"/>
  <c r="BS301" i="4"/>
  <c r="FF301" i="4"/>
  <c r="CB301" i="4"/>
  <c r="CV301" i="4"/>
  <c r="DD301" i="4"/>
  <c r="DH301" i="4"/>
  <c r="DR301" i="4"/>
  <c r="FL301" i="4"/>
  <c r="FQ301" i="4"/>
  <c r="FR301" i="4"/>
  <c r="AA302" i="4"/>
  <c r="AU302" i="4"/>
  <c r="BS302" i="4"/>
  <c r="CB302" i="4"/>
  <c r="FH302" i="4"/>
  <c r="CV302" i="4"/>
  <c r="DD302" i="4"/>
  <c r="DH302" i="4"/>
  <c r="FL302" i="4"/>
  <c r="DR302" i="4"/>
  <c r="FF302" i="4"/>
  <c r="FQ302" i="4"/>
  <c r="FR302" i="4"/>
  <c r="AA303" i="4"/>
  <c r="AU303" i="4"/>
  <c r="BS303" i="4"/>
  <c r="FF303" i="4"/>
  <c r="CB303" i="4"/>
  <c r="CV303" i="4"/>
  <c r="DD303" i="4"/>
  <c r="DH303" i="4"/>
  <c r="DR303" i="4"/>
  <c r="FL303" i="4"/>
  <c r="FQ303" i="4"/>
  <c r="FR303" i="4"/>
  <c r="AA304" i="4"/>
  <c r="AU304" i="4"/>
  <c r="BS304" i="4"/>
  <c r="FF304" i="4"/>
  <c r="CB304" i="4"/>
  <c r="FH304" i="4"/>
  <c r="CV304" i="4"/>
  <c r="DD304" i="4"/>
  <c r="DH304" i="4"/>
  <c r="DR304" i="4"/>
  <c r="FL304" i="4"/>
  <c r="FQ304" i="4"/>
  <c r="FR304" i="4"/>
  <c r="AA305" i="4"/>
  <c r="AU305" i="4"/>
  <c r="BS305" i="4"/>
  <c r="CB305" i="4"/>
  <c r="CV305" i="4"/>
  <c r="DD305" i="4"/>
  <c r="DH305" i="4"/>
  <c r="FL305" i="4"/>
  <c r="DR305" i="4"/>
  <c r="FF305" i="4"/>
  <c r="FQ305" i="4"/>
  <c r="FR305" i="4"/>
  <c r="AA306" i="4"/>
  <c r="AU306" i="4"/>
  <c r="BS306" i="4"/>
  <c r="CB306" i="4"/>
  <c r="FH306" i="4"/>
  <c r="CV306" i="4"/>
  <c r="DD306" i="4"/>
  <c r="DH306" i="4"/>
  <c r="FL306" i="4"/>
  <c r="DR306" i="4"/>
  <c r="FF306" i="4"/>
  <c r="FQ306" i="4"/>
  <c r="FR306" i="4"/>
  <c r="AA307" i="4"/>
  <c r="AU307" i="4"/>
  <c r="BS307" i="4"/>
  <c r="FF307" i="4"/>
  <c r="CB307" i="4"/>
  <c r="CV307" i="4"/>
  <c r="DD307" i="4"/>
  <c r="DH307" i="4"/>
  <c r="DR307" i="4"/>
  <c r="FL307" i="4"/>
  <c r="FQ307" i="4"/>
  <c r="FR307" i="4"/>
  <c r="AA308" i="4"/>
  <c r="AU308" i="4"/>
  <c r="BS308" i="4"/>
  <c r="FF308" i="4"/>
  <c r="CB308" i="4"/>
  <c r="FH308" i="4"/>
  <c r="CV308" i="4"/>
  <c r="DD308" i="4"/>
  <c r="DH308" i="4"/>
  <c r="DR308" i="4"/>
  <c r="FL308" i="4"/>
  <c r="FQ308" i="4"/>
  <c r="FR308" i="4"/>
  <c r="AA309" i="4"/>
  <c r="AU309" i="4"/>
  <c r="BS309" i="4"/>
  <c r="CB309" i="4"/>
  <c r="CV309" i="4"/>
  <c r="DD309" i="4"/>
  <c r="DH309" i="4"/>
  <c r="FL309" i="4"/>
  <c r="DR309" i="4"/>
  <c r="FF309" i="4"/>
  <c r="FQ309" i="4"/>
  <c r="FR309" i="4"/>
  <c r="AA310" i="4"/>
  <c r="AU310" i="4"/>
  <c r="CB310" i="4"/>
  <c r="CV310" i="4"/>
  <c r="DH310" i="4"/>
  <c r="FL310" i="4"/>
  <c r="FF310" i="4"/>
  <c r="FQ310" i="4"/>
  <c r="FR310" i="4"/>
  <c r="AA311" i="4"/>
  <c r="AU311" i="4"/>
  <c r="CB311" i="4"/>
  <c r="CV311" i="4"/>
  <c r="DH311" i="4"/>
  <c r="FL311" i="4"/>
  <c r="FF311" i="4"/>
  <c r="FQ311" i="4"/>
  <c r="FR311" i="4"/>
  <c r="AA312" i="4"/>
  <c r="AU312" i="4"/>
  <c r="CB312" i="4"/>
  <c r="CV312" i="4"/>
  <c r="DH312" i="4"/>
  <c r="FL312" i="4"/>
  <c r="FF312" i="4"/>
  <c r="FQ312" i="4"/>
  <c r="FR312" i="4"/>
  <c r="AA313" i="4"/>
  <c r="AU313" i="4"/>
  <c r="CB313" i="4"/>
  <c r="CV313" i="4"/>
  <c r="DH313" i="4"/>
  <c r="FL313" i="4"/>
  <c r="FF313" i="4"/>
  <c r="FQ313" i="4"/>
  <c r="FR313" i="4"/>
  <c r="AA314" i="4"/>
  <c r="AU314" i="4"/>
  <c r="CB314" i="4"/>
  <c r="CV314" i="4"/>
  <c r="DH314" i="4"/>
  <c r="FL314" i="4"/>
  <c r="FF314" i="4"/>
  <c r="FQ314" i="4"/>
  <c r="FR314" i="4"/>
  <c r="AA315" i="4"/>
  <c r="AU315" i="4"/>
  <c r="CB315" i="4"/>
  <c r="CV315" i="4"/>
  <c r="DH315" i="4"/>
  <c r="FF315" i="4"/>
  <c r="FL315" i="4"/>
  <c r="FQ315" i="4"/>
  <c r="FR315" i="4"/>
  <c r="AA316" i="4"/>
  <c r="AU316" i="4"/>
  <c r="CB316" i="4"/>
  <c r="CV316" i="4"/>
  <c r="DH316" i="4"/>
  <c r="FL316" i="4"/>
  <c r="FF316" i="4"/>
  <c r="FQ316" i="4"/>
  <c r="FR316" i="4"/>
  <c r="AA317" i="4"/>
  <c r="AU317" i="4"/>
  <c r="CB317" i="4"/>
  <c r="CV317" i="4"/>
  <c r="DH317" i="4"/>
  <c r="FF317" i="4"/>
  <c r="FL317" i="4"/>
  <c r="FM317" i="4"/>
  <c r="FO317" i="4"/>
  <c r="FQ317" i="4"/>
  <c r="FR317" i="4"/>
  <c r="AA318" i="4"/>
  <c r="AU318" i="4"/>
  <c r="CB318" i="4"/>
  <c r="CV318" i="4"/>
  <c r="DH318" i="4"/>
  <c r="FL318" i="4"/>
  <c r="FF318" i="4"/>
  <c r="FM318" i="4"/>
  <c r="FO318" i="4"/>
  <c r="FQ318" i="4"/>
  <c r="FR318" i="4"/>
  <c r="AA319" i="4"/>
  <c r="AU319" i="4"/>
  <c r="CB319" i="4"/>
  <c r="CV319" i="4"/>
  <c r="DH319" i="4"/>
  <c r="FF319" i="4"/>
  <c r="FL319" i="4"/>
  <c r="FM319" i="4"/>
  <c r="FO319" i="4"/>
  <c r="FQ319" i="4"/>
  <c r="FR319" i="4"/>
  <c r="AA320" i="4"/>
  <c r="AU320" i="4"/>
  <c r="CB320" i="4"/>
  <c r="CV320" i="4"/>
  <c r="DH320" i="4"/>
  <c r="FL320" i="4"/>
  <c r="FF320" i="4"/>
  <c r="FM320" i="4"/>
  <c r="FO320" i="4"/>
  <c r="FQ320" i="4"/>
  <c r="FR320" i="4"/>
  <c r="AA321" i="4"/>
  <c r="AU321" i="4"/>
  <c r="CB321" i="4"/>
  <c r="CV321" i="4"/>
  <c r="DH321" i="4"/>
  <c r="FL321" i="4"/>
  <c r="FF321" i="4"/>
  <c r="FM321" i="4"/>
  <c r="FO321" i="4"/>
  <c r="FQ321" i="4"/>
  <c r="FR321" i="4"/>
  <c r="AA322" i="4"/>
  <c r="AU322" i="4"/>
  <c r="CB322" i="4"/>
  <c r="CV322" i="4"/>
  <c r="DH322" i="4"/>
  <c r="FL322" i="4"/>
  <c r="FF322" i="4"/>
  <c r="FM322" i="4"/>
  <c r="FO322" i="4"/>
  <c r="FQ322" i="4"/>
  <c r="FR322" i="4"/>
  <c r="AA323" i="4"/>
  <c r="AU323" i="4"/>
  <c r="CB323" i="4"/>
  <c r="CV323" i="4"/>
  <c r="DH323" i="4"/>
  <c r="FL323" i="4"/>
  <c r="FF323" i="4"/>
  <c r="FM323" i="4"/>
  <c r="FO323" i="4"/>
  <c r="FQ323" i="4"/>
  <c r="FR323" i="4"/>
  <c r="AA324" i="4"/>
  <c r="AU324" i="4"/>
  <c r="CB324" i="4"/>
  <c r="CV324" i="4"/>
  <c r="DH324" i="4"/>
  <c r="FL324" i="4"/>
  <c r="FF324" i="4"/>
  <c r="FM324" i="4"/>
  <c r="FO324" i="4"/>
  <c r="FQ324" i="4"/>
  <c r="FR324" i="4"/>
  <c r="AA325" i="4"/>
  <c r="AU325" i="4"/>
  <c r="CB325" i="4"/>
  <c r="CV325" i="4"/>
  <c r="DH325" i="4"/>
  <c r="FL325" i="4"/>
  <c r="FF325" i="4"/>
  <c r="FM325" i="4"/>
  <c r="FO325" i="4"/>
  <c r="FQ325" i="4"/>
  <c r="FR325" i="4"/>
  <c r="AA326" i="4"/>
  <c r="AU326" i="4"/>
  <c r="CB326" i="4"/>
  <c r="CV326" i="4"/>
  <c r="DH326" i="4"/>
  <c r="FL326" i="4"/>
  <c r="FF326" i="4"/>
  <c r="FM326" i="4"/>
  <c r="FO326" i="4"/>
  <c r="FQ326" i="4"/>
  <c r="FR326" i="4"/>
  <c r="AA327" i="4"/>
  <c r="AU327" i="4"/>
  <c r="CB327" i="4"/>
  <c r="CT327" i="4"/>
  <c r="CV327" i="4"/>
  <c r="DH327" i="4"/>
  <c r="FF327" i="4"/>
  <c r="FK327" i="4"/>
  <c r="FL327" i="4"/>
  <c r="FM327" i="4"/>
  <c r="FO327" i="4"/>
  <c r="FQ327" i="4"/>
  <c r="FR327" i="4"/>
  <c r="AA328" i="4"/>
  <c r="AU328" i="4"/>
  <c r="CB328" i="4"/>
  <c r="CT328" i="4"/>
  <c r="CV328" i="4"/>
  <c r="DH328" i="4"/>
  <c r="FF328" i="4"/>
  <c r="FK328" i="4"/>
  <c r="FL328" i="4"/>
  <c r="FM328" i="4"/>
  <c r="FO328" i="4"/>
  <c r="FQ328" i="4"/>
  <c r="FR328" i="4"/>
  <c r="AA329" i="4"/>
  <c r="AU329" i="4"/>
  <c r="CB329" i="4"/>
  <c r="CT329" i="4"/>
  <c r="CV329" i="4"/>
  <c r="DH329" i="4"/>
  <c r="FF329" i="4"/>
  <c r="FK329" i="4"/>
  <c r="FL329" i="4"/>
  <c r="FM329" i="4"/>
  <c r="FO329" i="4"/>
  <c r="FQ329" i="4"/>
  <c r="FR329" i="4"/>
  <c r="AA330" i="4"/>
  <c r="AU330" i="4"/>
  <c r="CB330" i="4"/>
  <c r="CT330" i="4"/>
  <c r="CV330" i="4"/>
  <c r="DH330" i="4"/>
  <c r="FF330" i="4"/>
  <c r="FK330" i="4"/>
  <c r="FL330" i="4"/>
  <c r="FM330" i="4"/>
  <c r="FO330" i="4"/>
  <c r="FQ330" i="4"/>
  <c r="FR330" i="4"/>
  <c r="AA331" i="4"/>
  <c r="AU331" i="4"/>
  <c r="CB331" i="4"/>
  <c r="CV331" i="4"/>
  <c r="DH331" i="4"/>
  <c r="FF331" i="4"/>
  <c r="FL331" i="4"/>
  <c r="FM331" i="4"/>
  <c r="FO331" i="4"/>
  <c r="FQ331" i="4"/>
  <c r="FR331" i="4"/>
  <c r="GA331" i="4"/>
  <c r="AA332" i="4"/>
  <c r="AU332" i="4"/>
  <c r="CB332" i="4"/>
  <c r="CT332" i="4"/>
  <c r="CV332" i="4"/>
  <c r="DH332" i="4"/>
  <c r="FL332" i="4"/>
  <c r="FF332" i="4"/>
  <c r="FK332" i="4"/>
  <c r="FM332" i="4"/>
  <c r="FO332" i="4"/>
  <c r="FQ332" i="4"/>
  <c r="FR332" i="4"/>
  <c r="AA333" i="4"/>
  <c r="AU333" i="4"/>
  <c r="CB333" i="4"/>
  <c r="CT333" i="4"/>
  <c r="CV333" i="4"/>
  <c r="DH333" i="4"/>
  <c r="FL333" i="4"/>
  <c r="FF333" i="4"/>
  <c r="FK333" i="4"/>
  <c r="FM333" i="4"/>
  <c r="FO333" i="4"/>
  <c r="FQ333" i="4"/>
  <c r="FR333" i="4"/>
  <c r="AA334" i="4"/>
  <c r="AU334" i="4"/>
  <c r="CB334" i="4"/>
  <c r="CT334" i="4"/>
  <c r="CV334" i="4"/>
  <c r="DH334" i="4"/>
  <c r="FL334" i="4"/>
  <c r="FF334" i="4"/>
  <c r="FK334" i="4"/>
  <c r="FM334" i="4"/>
  <c r="FO334" i="4"/>
  <c r="FQ334" i="4"/>
  <c r="FR334" i="4"/>
  <c r="AA335" i="4"/>
  <c r="AU335" i="4"/>
  <c r="CB335" i="4"/>
  <c r="CT335" i="4"/>
  <c r="CV335" i="4"/>
  <c r="DH335" i="4"/>
  <c r="FL335" i="4"/>
  <c r="FF335" i="4"/>
  <c r="FK335" i="4"/>
  <c r="FM335" i="4"/>
  <c r="FO335" i="4"/>
  <c r="FQ335" i="4"/>
  <c r="FR335" i="4"/>
  <c r="AA336" i="4"/>
  <c r="AU336" i="4"/>
  <c r="CB336" i="4"/>
  <c r="CV336" i="4"/>
  <c r="DH336" i="4"/>
  <c r="FL336" i="4"/>
  <c r="FF336" i="4"/>
  <c r="FM336" i="4"/>
  <c r="FO336" i="4"/>
  <c r="FQ336" i="4"/>
  <c r="FR336" i="4"/>
  <c r="GA336" i="4"/>
  <c r="AA337" i="4"/>
  <c r="AU337" i="4"/>
  <c r="CB337" i="4"/>
  <c r="CT337" i="4"/>
  <c r="CV337" i="4"/>
  <c r="DH337" i="4"/>
  <c r="FL337" i="4"/>
  <c r="FF337" i="4"/>
  <c r="FK337" i="4"/>
  <c r="FM337" i="4"/>
  <c r="FO337" i="4"/>
  <c r="FQ337" i="4"/>
  <c r="FR337" i="4"/>
  <c r="AA338" i="4"/>
  <c r="AU338" i="4"/>
  <c r="CB338" i="4"/>
  <c r="CT338" i="4"/>
  <c r="CV338" i="4"/>
  <c r="DH338" i="4"/>
  <c r="FL338" i="4"/>
  <c r="FF338" i="4"/>
  <c r="FK338" i="4"/>
  <c r="FM338" i="4"/>
  <c r="FO338" i="4"/>
  <c r="FQ338" i="4"/>
  <c r="FR338" i="4"/>
  <c r="AA339" i="4"/>
  <c r="AU339" i="4"/>
  <c r="CB339" i="4"/>
  <c r="CT339" i="4"/>
  <c r="CV339" i="4"/>
  <c r="DH339" i="4"/>
  <c r="FL339" i="4"/>
  <c r="FF339" i="4"/>
  <c r="FK339" i="4"/>
  <c r="FM339" i="4"/>
  <c r="FO339" i="4"/>
  <c r="FQ339" i="4"/>
  <c r="FR339" i="4"/>
  <c r="AA340" i="4"/>
  <c r="AU340" i="4"/>
  <c r="CB340" i="4"/>
  <c r="CT340" i="4"/>
  <c r="CV340" i="4"/>
  <c r="DH340" i="4"/>
  <c r="FL340" i="4"/>
  <c r="FF340" i="4"/>
  <c r="FK340" i="4"/>
  <c r="FM340" i="4"/>
  <c r="FO340" i="4"/>
  <c r="FQ340" i="4"/>
  <c r="FR340" i="4"/>
  <c r="AA341" i="4"/>
  <c r="AS341" i="4"/>
  <c r="FJ341" i="4"/>
  <c r="AU341" i="4"/>
  <c r="CB341" i="4"/>
  <c r="CT341" i="4"/>
  <c r="CV341" i="4"/>
  <c r="DH341" i="4"/>
  <c r="FF341" i="4"/>
  <c r="FL341" i="4"/>
  <c r="FO341" i="4"/>
  <c r="AA342" i="4"/>
  <c r="AU342" i="4"/>
  <c r="CB342" i="4"/>
  <c r="CV342" i="4"/>
  <c r="DH342" i="4"/>
  <c r="FL342" i="4"/>
  <c r="AA343" i="4"/>
  <c r="AU343" i="4"/>
  <c r="CB343" i="4"/>
  <c r="CV343" i="4"/>
  <c r="DH343" i="4"/>
  <c r="FL343" i="4"/>
  <c r="AA344" i="4"/>
  <c r="AU344" i="4"/>
  <c r="CB344" i="4"/>
  <c r="CV344" i="4"/>
  <c r="DH344" i="4"/>
  <c r="FL344" i="4"/>
  <c r="AA345" i="4"/>
  <c r="AU345" i="4"/>
  <c r="CB345" i="4"/>
  <c r="CV345" i="4"/>
  <c r="DH345" i="4"/>
  <c r="FL345" i="4"/>
  <c r="AA346" i="4"/>
  <c r="AU346" i="4"/>
  <c r="CB346" i="4"/>
  <c r="CV346" i="4"/>
  <c r="DH346" i="4"/>
  <c r="FL346" i="4"/>
  <c r="AA347" i="4"/>
  <c r="AU347" i="4"/>
  <c r="CB347" i="4"/>
  <c r="CV347" i="4"/>
  <c r="DH347" i="4"/>
  <c r="FL347" i="4"/>
  <c r="AA348" i="4"/>
  <c r="AU348" i="4"/>
  <c r="CB348" i="4"/>
  <c r="CV348" i="4"/>
  <c r="DH348" i="4"/>
  <c r="FL348" i="4"/>
  <c r="AA349" i="4"/>
  <c r="AU349" i="4"/>
  <c r="CB349" i="4"/>
  <c r="CV349" i="4"/>
  <c r="DH349" i="4"/>
  <c r="FL349" i="4"/>
  <c r="AA350" i="4"/>
  <c r="AU350" i="4"/>
  <c r="CB350" i="4"/>
  <c r="CV350" i="4"/>
  <c r="DH350" i="4"/>
  <c r="FL350" i="4"/>
  <c r="C382" i="4"/>
  <c r="D382" i="4"/>
  <c r="C383" i="4"/>
  <c r="D383" i="4"/>
  <c r="FS252" i="4"/>
  <c r="FT252" i="4"/>
  <c r="FS249" i="4"/>
  <c r="FT249" i="4"/>
  <c r="FJ270" i="4"/>
  <c r="FN270" i="4"/>
  <c r="FL269" i="4"/>
  <c r="FI116" i="4"/>
  <c r="FT270" i="4"/>
  <c r="FS270" i="4"/>
  <c r="FF352" i="4"/>
  <c r="FN268" i="4"/>
  <c r="FS268" i="4"/>
  <c r="FM270" i="4"/>
  <c r="FJ268" i="4"/>
  <c r="FI241" i="4"/>
  <c r="FT268" i="4"/>
  <c r="FH128" i="4"/>
  <c r="FI128" i="4"/>
  <c r="FH252" i="4"/>
  <c r="FG242" i="4"/>
  <c r="FG155" i="4"/>
  <c r="FH138" i="4"/>
  <c r="FL270" i="4"/>
  <c r="FN269" i="4"/>
  <c r="FI242" i="4"/>
  <c r="FI155" i="4"/>
  <c r="FI111" i="4"/>
  <c r="FR224" i="4"/>
  <c r="FR213" i="4"/>
  <c r="FH296" i="4"/>
  <c r="FI296" i="4"/>
  <c r="FH294" i="4"/>
  <c r="FI294" i="4"/>
  <c r="FH293" i="4"/>
  <c r="FG293" i="4"/>
  <c r="FI293" i="4"/>
  <c r="FH291" i="4"/>
  <c r="FG291" i="4"/>
  <c r="FI291" i="4"/>
  <c r="FH289" i="4"/>
  <c r="FG289" i="4"/>
  <c r="FI289" i="4"/>
  <c r="FH287" i="4"/>
  <c r="FG287" i="4"/>
  <c r="FI287" i="4"/>
  <c r="FH285" i="4"/>
  <c r="FG285" i="4"/>
  <c r="FI285" i="4"/>
  <c r="FH283" i="4"/>
  <c r="FG283" i="4"/>
  <c r="FI283" i="4"/>
  <c r="FS253" i="4"/>
  <c r="FT253" i="4"/>
  <c r="FS251" i="4"/>
  <c r="FT251" i="4"/>
  <c r="FS250" i="4"/>
  <c r="FT250" i="4"/>
  <c r="FS248" i="4"/>
  <c r="FT248" i="4"/>
  <c r="FH248" i="4"/>
  <c r="FG248" i="4"/>
  <c r="FI248" i="4"/>
  <c r="FS246" i="4"/>
  <c r="FT246" i="4"/>
  <c r="FH246" i="4"/>
  <c r="FG246" i="4"/>
  <c r="FI246" i="4"/>
  <c r="FS245" i="4"/>
  <c r="FT245" i="4"/>
  <c r="FH245" i="4"/>
  <c r="FG245" i="4"/>
  <c r="FI245" i="4"/>
  <c r="FG159" i="4"/>
  <c r="FI159" i="4"/>
  <c r="FH159" i="4"/>
  <c r="FG157" i="4"/>
  <c r="FI157" i="4"/>
  <c r="FH157" i="4"/>
  <c r="FG137" i="4"/>
  <c r="FI137" i="4"/>
  <c r="FH137" i="4"/>
  <c r="FG135" i="4"/>
  <c r="FI135" i="4"/>
  <c r="FH135" i="4"/>
  <c r="FG133" i="4"/>
  <c r="FI133" i="4"/>
  <c r="FH133" i="4"/>
  <c r="FG131" i="4"/>
  <c r="FI131" i="4"/>
  <c r="FH131" i="4"/>
  <c r="FG129" i="4"/>
  <c r="FI129" i="4"/>
  <c r="FK358" i="4"/>
  <c r="FH129" i="4"/>
  <c r="FF358" i="4"/>
  <c r="FF359" i="4"/>
  <c r="FI309" i="4"/>
  <c r="FH309" i="4"/>
  <c r="FI307" i="4"/>
  <c r="FH307" i="4"/>
  <c r="FI305" i="4"/>
  <c r="FH305" i="4"/>
  <c r="FI303" i="4"/>
  <c r="FH303" i="4"/>
  <c r="FI301" i="4"/>
  <c r="FH301" i="4"/>
  <c r="FI299" i="4"/>
  <c r="FH299" i="4"/>
  <c r="FI297" i="4"/>
  <c r="FH297" i="4"/>
  <c r="FH281" i="4"/>
  <c r="FK352" i="4"/>
  <c r="FF353" i="4"/>
  <c r="FG281" i="4"/>
  <c r="FI281" i="4"/>
  <c r="FS255" i="4"/>
  <c r="FT255" i="4"/>
  <c r="FS254" i="4"/>
  <c r="FT254" i="4"/>
  <c r="FG153" i="4"/>
  <c r="FI153" i="4"/>
  <c r="FH153" i="4"/>
  <c r="FG151" i="4"/>
  <c r="FI151" i="4"/>
  <c r="FH151" i="4"/>
  <c r="FG149" i="4"/>
  <c r="FI149" i="4"/>
  <c r="FH149" i="4"/>
  <c r="FG147" i="4"/>
  <c r="FI147" i="4"/>
  <c r="FH147" i="4"/>
  <c r="FG145" i="4"/>
  <c r="FI145" i="4"/>
  <c r="FH145" i="4"/>
  <c r="FG143" i="4"/>
  <c r="FI143" i="4"/>
  <c r="FH143" i="4"/>
  <c r="FG141" i="4"/>
  <c r="FI141" i="4"/>
  <c r="FH141" i="4"/>
  <c r="FG139" i="4"/>
  <c r="FI139" i="4"/>
  <c r="FH139" i="4"/>
  <c r="FF355" i="4"/>
  <c r="FT15" i="4"/>
  <c r="FS15" i="4"/>
  <c r="FX15" i="4"/>
  <c r="FH326" i="4"/>
  <c r="FH325" i="4"/>
  <c r="FH324" i="4"/>
  <c r="FH323" i="4"/>
  <c r="FH322" i="4"/>
  <c r="FH321" i="4"/>
  <c r="FH320" i="4"/>
  <c r="FH319" i="4"/>
  <c r="FH318" i="4"/>
  <c r="FH317" i="4"/>
  <c r="FH316" i="4"/>
  <c r="FH315" i="4"/>
  <c r="FH314" i="4"/>
  <c r="FH313" i="4"/>
  <c r="FH312" i="4"/>
  <c r="FH311" i="4"/>
  <c r="FH310" i="4"/>
  <c r="FI308" i="4"/>
  <c r="FI306" i="4"/>
  <c r="FI304" i="4"/>
  <c r="FI302" i="4"/>
  <c r="FI300" i="4"/>
  <c r="FI298" i="4"/>
  <c r="FH295" i="4"/>
  <c r="FH292" i="4"/>
  <c r="FH290" i="4"/>
  <c r="FH288" i="4"/>
  <c r="FH286" i="4"/>
  <c r="FH284" i="4"/>
  <c r="FH282" i="4"/>
  <c r="FM267" i="4"/>
  <c r="FN336" i="4"/>
  <c r="FH253" i="4"/>
  <c r="FI252" i="4"/>
  <c r="FH251" i="4"/>
  <c r="FH250" i="4"/>
  <c r="FH249" i="4"/>
  <c r="FH247" i="4"/>
  <c r="FH244" i="4"/>
  <c r="FH243" i="4"/>
  <c r="FH241" i="4"/>
  <c r="FI240" i="4"/>
  <c r="FG240" i="4"/>
  <c r="FH239" i="4"/>
  <c r="FI238" i="4"/>
  <c r="FG238" i="4"/>
  <c r="FH237" i="4"/>
  <c r="FI236" i="4"/>
  <c r="FG236" i="4"/>
  <c r="FH235" i="4"/>
  <c r="FI234" i="4"/>
  <c r="FG234" i="4"/>
  <c r="FH233" i="4"/>
  <c r="FI170" i="4"/>
  <c r="FG170" i="4"/>
  <c r="FH169" i="4"/>
  <c r="FI168" i="4"/>
  <c r="FG168" i="4"/>
  <c r="FH167" i="4"/>
  <c r="FI166" i="4"/>
  <c r="FG166" i="4"/>
  <c r="FH165" i="4"/>
  <c r="FI164" i="4"/>
  <c r="FG164" i="4"/>
  <c r="FH163" i="4"/>
  <c r="FI162" i="4"/>
  <c r="FG162" i="4"/>
  <c r="FH161" i="4"/>
  <c r="FI160" i="4"/>
  <c r="FG160" i="4"/>
  <c r="FI158" i="4"/>
  <c r="FG158" i="4"/>
  <c r="FI156" i="4"/>
  <c r="FG156" i="4"/>
  <c r="FI154" i="4"/>
  <c r="FG154" i="4"/>
  <c r="FI152" i="4"/>
  <c r="FG152" i="4"/>
  <c r="FI150" i="4"/>
  <c r="FG150" i="4"/>
  <c r="FI148" i="4"/>
  <c r="FG148" i="4"/>
  <c r="FI146" i="4"/>
  <c r="FG146" i="4"/>
  <c r="FI144" i="4"/>
  <c r="FG144" i="4"/>
  <c r="FI142" i="4"/>
  <c r="FG142" i="4"/>
  <c r="FI140" i="4"/>
  <c r="FG140" i="4"/>
  <c r="FI138" i="4"/>
  <c r="FI136" i="4"/>
  <c r="FG136" i="4"/>
  <c r="FI134" i="4"/>
  <c r="FG134" i="4"/>
  <c r="FI132" i="4"/>
  <c r="FG132" i="4"/>
  <c r="FI130" i="4"/>
  <c r="FG130" i="4"/>
  <c r="FG128" i="4"/>
  <c r="FH126" i="4"/>
  <c r="FI119" i="4"/>
  <c r="FG119" i="4"/>
  <c r="FH116" i="4"/>
  <c r="FH111" i="4"/>
  <c r="FI110" i="4"/>
  <c r="FG110" i="4"/>
  <c r="FH109" i="4"/>
  <c r="FI108" i="4"/>
  <c r="FG108" i="4"/>
  <c r="FH107" i="4"/>
  <c r="FI106" i="4"/>
  <c r="FG106" i="4"/>
  <c r="FH105" i="4"/>
  <c r="FI104" i="4"/>
  <c r="FG104" i="4"/>
  <c r="FH97" i="4"/>
  <c r="FI89" i="4"/>
  <c r="FG89" i="4"/>
  <c r="FH86" i="4"/>
  <c r="FI85" i="4"/>
  <c r="FG85" i="4"/>
  <c r="FH84" i="4"/>
  <c r="GE15" i="4"/>
  <c r="FI326" i="4"/>
  <c r="FI325" i="4"/>
  <c r="FI324" i="4"/>
  <c r="FI323" i="4"/>
  <c r="FI322" i="4"/>
  <c r="FI321" i="4"/>
  <c r="FI320" i="4"/>
  <c r="FI319" i="4"/>
  <c r="FI318" i="4"/>
  <c r="FI317" i="4"/>
  <c r="FI316" i="4"/>
  <c r="FI315" i="4"/>
  <c r="FI314" i="4"/>
  <c r="FI313" i="4"/>
  <c r="FI312" i="4"/>
  <c r="FI311" i="4"/>
  <c r="FI310" i="4"/>
  <c r="FI295" i="4"/>
  <c r="FI292" i="4"/>
  <c r="FI290" i="4"/>
  <c r="FI288" i="4"/>
  <c r="FI286" i="4"/>
  <c r="FI284" i="4"/>
  <c r="FI282" i="4"/>
  <c r="FI253" i="4"/>
  <c r="FI251" i="4"/>
  <c r="FI250" i="4"/>
  <c r="FI249" i="4"/>
  <c r="FI247" i="4"/>
  <c r="FI244" i="4"/>
  <c r="FI243" i="4"/>
  <c r="FI239" i="4"/>
  <c r="FI237" i="4"/>
  <c r="FI235" i="4"/>
  <c r="FI233" i="4"/>
  <c r="FI169" i="4"/>
  <c r="FI167" i="4"/>
  <c r="FI165" i="4"/>
  <c r="FI163" i="4"/>
  <c r="FI161" i="4"/>
  <c r="FI126" i="4"/>
  <c r="FI109" i="4"/>
  <c r="FI107" i="4"/>
  <c r="FI105" i="4"/>
  <c r="FI97" i="4"/>
  <c r="FI86" i="4"/>
  <c r="FG84" i="4"/>
  <c r="FG15" i="4"/>
  <c r="A34" i="4"/>
  <c r="GA33" i="4"/>
  <c r="GA32" i="4"/>
  <c r="GA31" i="4"/>
  <c r="GA30" i="4"/>
  <c r="GA29" i="4"/>
  <c r="GA28" i="4"/>
  <c r="GA27" i="4"/>
  <c r="GA26" i="4"/>
  <c r="GA25" i="4"/>
  <c r="GA24" i="4"/>
  <c r="GA23" i="4"/>
  <c r="GA22" i="4"/>
  <c r="GA21" i="4"/>
  <c r="FW15" i="4"/>
  <c r="GD15" i="4"/>
  <c r="FT269" i="4"/>
  <c r="FS269" i="4"/>
  <c r="FV15" i="4"/>
  <c r="GC15" i="4"/>
  <c r="FN317" i="4"/>
  <c r="FN318" i="4"/>
  <c r="FN319" i="4"/>
  <c r="FN320" i="4"/>
  <c r="FN321" i="4"/>
  <c r="FN322" i="4"/>
  <c r="FN323" i="4"/>
  <c r="FN330" i="4"/>
  <c r="FN335" i="4"/>
  <c r="FN340" i="4"/>
  <c r="FN325" i="4"/>
  <c r="FN328" i="4"/>
  <c r="FN333" i="4"/>
  <c r="FN338" i="4"/>
  <c r="FT336" i="4"/>
  <c r="FS336" i="4"/>
  <c r="FN324" i="4"/>
  <c r="FN326" i="4"/>
  <c r="FN327" i="4"/>
  <c r="FN329" i="4"/>
  <c r="FN332" i="4"/>
  <c r="FN334" i="4"/>
  <c r="FN337" i="4"/>
  <c r="FN339" i="4"/>
  <c r="FN331" i="4"/>
  <c r="A35" i="4"/>
  <c r="GA34" i="4"/>
  <c r="FS317" i="4"/>
  <c r="FT317" i="4"/>
  <c r="FS318" i="4"/>
  <c r="FT318" i="4"/>
  <c r="FS319" i="4"/>
  <c r="FT319" i="4"/>
  <c r="FS320" i="4"/>
  <c r="FT320" i="4"/>
  <c r="FS321" i="4"/>
  <c r="FT321" i="4"/>
  <c r="FS322" i="4"/>
  <c r="FT322" i="4"/>
  <c r="FS323" i="4"/>
  <c r="FT323" i="4"/>
  <c r="FS325" i="4"/>
  <c r="FT325" i="4"/>
  <c r="FS328" i="4"/>
  <c r="FT328" i="4"/>
  <c r="FS330" i="4"/>
  <c r="FT330" i="4"/>
  <c r="FS333" i="4"/>
  <c r="FT333" i="4"/>
  <c r="FS335" i="4"/>
  <c r="FT335" i="4"/>
  <c r="FS338" i="4"/>
  <c r="FT338" i="4"/>
  <c r="FS340" i="4"/>
  <c r="FT340" i="4"/>
  <c r="FT331" i="4"/>
  <c r="FS331" i="4"/>
  <c r="FS337" i="4"/>
  <c r="FT337" i="4"/>
  <c r="FS332" i="4"/>
  <c r="FT332" i="4"/>
  <c r="FS327" i="4"/>
  <c r="FT327" i="4"/>
  <c r="A36" i="4"/>
  <c r="GA35" i="4"/>
  <c r="FS339" i="4"/>
  <c r="FT339" i="4"/>
  <c r="FS334" i="4"/>
  <c r="FT334" i="4"/>
  <c r="FS329" i="4"/>
  <c r="FT329" i="4"/>
  <c r="FS326" i="4"/>
  <c r="FT326" i="4"/>
  <c r="FS324" i="4"/>
  <c r="FT324" i="4"/>
  <c r="A37" i="4"/>
  <c r="GA36" i="4"/>
  <c r="A38" i="4"/>
  <c r="GA37" i="4"/>
  <c r="A39" i="4"/>
  <c r="GA38" i="4"/>
  <c r="A40" i="4"/>
  <c r="GA39" i="4"/>
  <c r="A41" i="4"/>
  <c r="GA40" i="4"/>
  <c r="A42" i="4"/>
  <c r="GA41" i="4"/>
  <c r="GA42" i="4"/>
  <c r="A43" i="4"/>
  <c r="GA43" i="4"/>
  <c r="A44" i="4"/>
  <c r="A45" i="4"/>
  <c r="GA44" i="4"/>
  <c r="A46" i="4"/>
  <c r="GA45" i="4"/>
  <c r="GA46" i="4"/>
  <c r="A47" i="4"/>
  <c r="GA47" i="4"/>
  <c r="A48" i="4"/>
  <c r="A49" i="4"/>
  <c r="GA48" i="4"/>
  <c r="A50" i="4"/>
  <c r="GA49" i="4"/>
  <c r="A51" i="4"/>
  <c r="GA50" i="4"/>
  <c r="A52" i="4"/>
  <c r="GA51" i="4"/>
  <c r="A53" i="4"/>
  <c r="GA52" i="4"/>
  <c r="A54" i="4"/>
  <c r="GA53" i="4"/>
  <c r="A55" i="4"/>
  <c r="GA54" i="4"/>
  <c r="A56" i="4"/>
  <c r="GA55" i="4"/>
  <c r="A57" i="4"/>
  <c r="FM56" i="4"/>
  <c r="GA56" i="4"/>
  <c r="GA57" i="4"/>
  <c r="A58" i="4"/>
  <c r="FM21" i="4"/>
  <c r="FM22" i="4"/>
  <c r="FM23" i="4"/>
  <c r="FM24" i="4"/>
  <c r="FM25" i="4"/>
  <c r="FM26" i="4"/>
  <c r="FM27" i="4"/>
  <c r="FM28" i="4"/>
  <c r="FM29" i="4"/>
  <c r="FM30" i="4"/>
  <c r="FM31" i="4"/>
  <c r="FM32" i="4"/>
  <c r="FM33" i="4"/>
  <c r="FM16" i="4"/>
  <c r="FM19" i="4"/>
  <c r="FM17" i="4"/>
  <c r="FM20" i="4"/>
  <c r="FM18" i="4"/>
  <c r="FM34" i="4"/>
  <c r="FM35" i="4"/>
  <c r="FM36" i="4"/>
  <c r="FM37" i="4"/>
  <c r="FM38" i="4"/>
  <c r="FM39" i="4"/>
  <c r="FM40" i="4"/>
  <c r="FM41" i="4"/>
  <c r="FM42" i="4"/>
  <c r="FM43" i="4"/>
  <c r="FM44" i="4"/>
  <c r="FM45" i="4"/>
  <c r="FM46" i="4"/>
  <c r="FM47" i="4"/>
  <c r="FM48" i="4"/>
  <c r="FM49" i="4"/>
  <c r="FM50" i="4"/>
  <c r="FM51" i="4"/>
  <c r="FM52" i="4"/>
  <c r="FM53" i="4"/>
  <c r="FM54" i="4"/>
  <c r="FM55" i="4"/>
  <c r="GA58" i="4"/>
  <c r="A59" i="4"/>
  <c r="GA59" i="4"/>
  <c r="A60" i="4"/>
  <c r="GA60" i="4"/>
  <c r="A61" i="4"/>
  <c r="A62" i="4"/>
  <c r="GA61" i="4"/>
  <c r="GA62" i="4"/>
  <c r="A63" i="4"/>
  <c r="A64" i="4"/>
  <c r="GA63" i="4"/>
  <c r="GA64" i="4"/>
  <c r="A65" i="4"/>
  <c r="A66" i="4"/>
  <c r="GA65" i="4"/>
  <c r="GA66" i="4"/>
  <c r="A67" i="4"/>
  <c r="A68" i="4"/>
  <c r="GA67" i="4"/>
  <c r="GA68" i="4"/>
  <c r="A69" i="4"/>
  <c r="A70" i="4"/>
  <c r="GA69" i="4"/>
  <c r="GA70" i="4"/>
  <c r="A71" i="4"/>
  <c r="A72" i="4"/>
  <c r="GA71" i="4"/>
  <c r="GA72" i="4"/>
  <c r="A73" i="4"/>
  <c r="A74" i="4"/>
  <c r="GA73" i="4"/>
  <c r="GA74" i="4"/>
  <c r="A75" i="4"/>
  <c r="A76" i="4"/>
  <c r="GA75" i="4"/>
  <c r="GA76" i="4"/>
  <c r="A77" i="4"/>
  <c r="GA77" i="4"/>
  <c r="A78" i="4"/>
  <c r="A79" i="4"/>
  <c r="GA78" i="4"/>
  <c r="GA79" i="4"/>
  <c r="A80" i="4"/>
  <c r="A81" i="4"/>
  <c r="GA80" i="4"/>
  <c r="GA81" i="4"/>
  <c r="A82" i="4"/>
  <c r="A83" i="4"/>
  <c r="GA82" i="4"/>
  <c r="GA83" i="4"/>
  <c r="A84" i="4"/>
  <c r="FK83" i="4"/>
  <c r="FL83" i="4"/>
  <c r="A85" i="4"/>
  <c r="GA84" i="4"/>
  <c r="FK17" i="4"/>
  <c r="FK19" i="4"/>
  <c r="FK21" i="4"/>
  <c r="FK23" i="4"/>
  <c r="FK25" i="4"/>
  <c r="FK27" i="4"/>
  <c r="FK29" i="4"/>
  <c r="FK31" i="4"/>
  <c r="FL17" i="4"/>
  <c r="FL19" i="4"/>
  <c r="FL21" i="4"/>
  <c r="FL23" i="4"/>
  <c r="FL25" i="4"/>
  <c r="FL27" i="4"/>
  <c r="FL29" i="4"/>
  <c r="FL31" i="4"/>
  <c r="FK33" i="4"/>
  <c r="FK16" i="4"/>
  <c r="FK18" i="4"/>
  <c r="FK20" i="4"/>
  <c r="FK22" i="4"/>
  <c r="FK24" i="4"/>
  <c r="FK26" i="4"/>
  <c r="FK28" i="4"/>
  <c r="FK30" i="4"/>
  <c r="FK32" i="4"/>
  <c r="FL16" i="4"/>
  <c r="FL18" i="4"/>
  <c r="FL20" i="4"/>
  <c r="FL22" i="4"/>
  <c r="FL24" i="4"/>
  <c r="FL26" i="4"/>
  <c r="FL28" i="4"/>
  <c r="FL30" i="4"/>
  <c r="FL32" i="4"/>
  <c r="FL33" i="4"/>
  <c r="FK34" i="4"/>
  <c r="FL34" i="4"/>
  <c r="FL35" i="4"/>
  <c r="FK35" i="4"/>
  <c r="FL36" i="4"/>
  <c r="FK36" i="4"/>
  <c r="FL37" i="4"/>
  <c r="FK37" i="4"/>
  <c r="FL38" i="4"/>
  <c r="FK38" i="4"/>
  <c r="FK39" i="4"/>
  <c r="FL39" i="4"/>
  <c r="FL40" i="4"/>
  <c r="FK40" i="4"/>
  <c r="FK41" i="4"/>
  <c r="FL41" i="4"/>
  <c r="FK42" i="4"/>
  <c r="FL42" i="4"/>
  <c r="FK43" i="4"/>
  <c r="FL43" i="4"/>
  <c r="FL44" i="4"/>
  <c r="FK44" i="4"/>
  <c r="FL45" i="4"/>
  <c r="FK45" i="4"/>
  <c r="FL46" i="4"/>
  <c r="FK46" i="4"/>
  <c r="FK47" i="4"/>
  <c r="FL47" i="4"/>
  <c r="FL48" i="4"/>
  <c r="FK48" i="4"/>
  <c r="FL49" i="4"/>
  <c r="FK49" i="4"/>
  <c r="FL50" i="4"/>
  <c r="FK50" i="4"/>
  <c r="FL51" i="4"/>
  <c r="FK51" i="4"/>
  <c r="FL52" i="4"/>
  <c r="FK52" i="4"/>
  <c r="FK53" i="4"/>
  <c r="FL53" i="4"/>
  <c r="FL54" i="4"/>
  <c r="FK54" i="4"/>
  <c r="FK55" i="4"/>
  <c r="FL55" i="4"/>
  <c r="FK56" i="4"/>
  <c r="FL56" i="4"/>
  <c r="FK57" i="4"/>
  <c r="FL57" i="4"/>
  <c r="FK58" i="4"/>
  <c r="FL58" i="4"/>
  <c r="FK59" i="4"/>
  <c r="FL59" i="4"/>
  <c r="FL60" i="4"/>
  <c r="FK60" i="4"/>
  <c r="FK61" i="4"/>
  <c r="FL61" i="4"/>
  <c r="FK62" i="4"/>
  <c r="FL62" i="4"/>
  <c r="FK63" i="4"/>
  <c r="FL63" i="4"/>
  <c r="FK64" i="4"/>
  <c r="FL64" i="4"/>
  <c r="FK65" i="4"/>
  <c r="FL65" i="4"/>
  <c r="FK66" i="4"/>
  <c r="FL66" i="4"/>
  <c r="FK67" i="4"/>
  <c r="FL67" i="4"/>
  <c r="FK68" i="4"/>
  <c r="FL68" i="4"/>
  <c r="FK69" i="4"/>
  <c r="FL69" i="4"/>
  <c r="FK70" i="4"/>
  <c r="FL70" i="4"/>
  <c r="FK71" i="4"/>
  <c r="FL71" i="4"/>
  <c r="FK72" i="4"/>
  <c r="FL72" i="4"/>
  <c r="FK73" i="4"/>
  <c r="FL73" i="4"/>
  <c r="FK74" i="4"/>
  <c r="FL74" i="4"/>
  <c r="FK75" i="4"/>
  <c r="FL75" i="4"/>
  <c r="FK76" i="4"/>
  <c r="FL76" i="4"/>
  <c r="FK77" i="4"/>
  <c r="FL77" i="4"/>
  <c r="FL78" i="4"/>
  <c r="FK78" i="4"/>
  <c r="FK79" i="4"/>
  <c r="FL79" i="4"/>
  <c r="FL80" i="4"/>
  <c r="FK80" i="4"/>
  <c r="FK81" i="4"/>
  <c r="FL81" i="4"/>
  <c r="FL82" i="4"/>
  <c r="FK82" i="4"/>
  <c r="FH83" i="4"/>
  <c r="FG83" i="4"/>
  <c r="FI83" i="4"/>
  <c r="FH81" i="4"/>
  <c r="FG81" i="4"/>
  <c r="FI81" i="4"/>
  <c r="FH79" i="4"/>
  <c r="FG79" i="4"/>
  <c r="FI79" i="4"/>
  <c r="FG77" i="4"/>
  <c r="FI77" i="4"/>
  <c r="FH77" i="4"/>
  <c r="FG75" i="4"/>
  <c r="FI75" i="4"/>
  <c r="FH75" i="4"/>
  <c r="FG73" i="4"/>
  <c r="FI73" i="4"/>
  <c r="FH73" i="4"/>
  <c r="FG82" i="4"/>
  <c r="FI82" i="4"/>
  <c r="FH82" i="4"/>
  <c r="FG80" i="4"/>
  <c r="FI80" i="4"/>
  <c r="FH80" i="4"/>
  <c r="FG78" i="4"/>
  <c r="FI78" i="4"/>
  <c r="FH78" i="4"/>
  <c r="FH60" i="4"/>
  <c r="FG60" i="4"/>
  <c r="FI60" i="4"/>
  <c r="FH54" i="4"/>
  <c r="FG54" i="4"/>
  <c r="FI54" i="4"/>
  <c r="FH52" i="4"/>
  <c r="FG52" i="4"/>
  <c r="FI52" i="4"/>
  <c r="FH51" i="4"/>
  <c r="FI51" i="4"/>
  <c r="FG51" i="4"/>
  <c r="FH50" i="4"/>
  <c r="FG50" i="4"/>
  <c r="FI50" i="4"/>
  <c r="FH49" i="4"/>
  <c r="FI49" i="4"/>
  <c r="FG49" i="4"/>
  <c r="FH48" i="4"/>
  <c r="FG48" i="4"/>
  <c r="FI48" i="4"/>
  <c r="FG46" i="4"/>
  <c r="FI46" i="4"/>
  <c r="FH46" i="4"/>
  <c r="FH45" i="4"/>
  <c r="FG45" i="4"/>
  <c r="FI45" i="4"/>
  <c r="FH44" i="4"/>
  <c r="FI44" i="4"/>
  <c r="FG44" i="4"/>
  <c r="FH40" i="4"/>
  <c r="FG40" i="4"/>
  <c r="FI40" i="4"/>
  <c r="FH38" i="4"/>
  <c r="FG38" i="4"/>
  <c r="FI38" i="4"/>
  <c r="FH37" i="4"/>
  <c r="FG37" i="4"/>
  <c r="FI37" i="4"/>
  <c r="FH36" i="4"/>
  <c r="FG36" i="4"/>
  <c r="FI36" i="4"/>
  <c r="FH35" i="4"/>
  <c r="FG35" i="4"/>
  <c r="FI35" i="4"/>
  <c r="FG32" i="4"/>
  <c r="FI32" i="4"/>
  <c r="FH32" i="4"/>
  <c r="FG28" i="4"/>
  <c r="FI28" i="4"/>
  <c r="FH28" i="4"/>
  <c r="FG24" i="4"/>
  <c r="FI24" i="4"/>
  <c r="FH24" i="4"/>
  <c r="FG20" i="4"/>
  <c r="FI20" i="4"/>
  <c r="FH20" i="4"/>
  <c r="FG16" i="4"/>
  <c r="FI16" i="4"/>
  <c r="FH16" i="4"/>
  <c r="FG31" i="4"/>
  <c r="FI31" i="4"/>
  <c r="FH31" i="4"/>
  <c r="FG27" i="4"/>
  <c r="FI27" i="4"/>
  <c r="FH27" i="4"/>
  <c r="FG23" i="4"/>
  <c r="FI23" i="4"/>
  <c r="FH23" i="4"/>
  <c r="FG19" i="4"/>
  <c r="FI19" i="4"/>
  <c r="FH19" i="4"/>
  <c r="FH76" i="4"/>
  <c r="FI76" i="4"/>
  <c r="FG76" i="4"/>
  <c r="FH74" i="4"/>
  <c r="FI74" i="4"/>
  <c r="FG74" i="4"/>
  <c r="FH72" i="4"/>
  <c r="FI72" i="4"/>
  <c r="FG72" i="4"/>
  <c r="FG71" i="4"/>
  <c r="FI71" i="4"/>
  <c r="FH71" i="4"/>
  <c r="FH70" i="4"/>
  <c r="FI70" i="4"/>
  <c r="FG70" i="4"/>
  <c r="FG69" i="4"/>
  <c r="FI69" i="4"/>
  <c r="FH69" i="4"/>
  <c r="FH68" i="4"/>
  <c r="FI68" i="4"/>
  <c r="FG68" i="4"/>
  <c r="FG67" i="4"/>
  <c r="FI67" i="4"/>
  <c r="FH67" i="4"/>
  <c r="FH66" i="4"/>
  <c r="FI66" i="4"/>
  <c r="FG66" i="4"/>
  <c r="FG65" i="4"/>
  <c r="FI65" i="4"/>
  <c r="FH65" i="4"/>
  <c r="FH64" i="4"/>
  <c r="FI64" i="4"/>
  <c r="FG64" i="4"/>
  <c r="FG63" i="4"/>
  <c r="FI63" i="4"/>
  <c r="FH63" i="4"/>
  <c r="FH62" i="4"/>
  <c r="FI62" i="4"/>
  <c r="FG62" i="4"/>
  <c r="FG61" i="4"/>
  <c r="FI61" i="4"/>
  <c r="FH61" i="4"/>
  <c r="FG59" i="4"/>
  <c r="FI59" i="4"/>
  <c r="FH59" i="4"/>
  <c r="FH58" i="4"/>
  <c r="FG58" i="4"/>
  <c r="FI58" i="4"/>
  <c r="FH57" i="4"/>
  <c r="FI57" i="4"/>
  <c r="FG57" i="4"/>
  <c r="FH56" i="4"/>
  <c r="FG56" i="4"/>
  <c r="FI56" i="4"/>
  <c r="FH55" i="4"/>
  <c r="FI55" i="4"/>
  <c r="FG55" i="4"/>
  <c r="FH53" i="4"/>
  <c r="FI53" i="4"/>
  <c r="FG53" i="4"/>
  <c r="FH47" i="4"/>
  <c r="FI47" i="4"/>
  <c r="FG47" i="4"/>
  <c r="FH43" i="4"/>
  <c r="FG43" i="4"/>
  <c r="FI43" i="4"/>
  <c r="FG42" i="4"/>
  <c r="FI42" i="4"/>
  <c r="FH42" i="4"/>
  <c r="FH41" i="4"/>
  <c r="FG41" i="4"/>
  <c r="FI41" i="4"/>
  <c r="FH39" i="4"/>
  <c r="FG39" i="4"/>
  <c r="FI39" i="4"/>
  <c r="FH34" i="4"/>
  <c r="FG34" i="4"/>
  <c r="FI34" i="4"/>
  <c r="FG30" i="4"/>
  <c r="FI30" i="4"/>
  <c r="FH30" i="4"/>
  <c r="FG26" i="4"/>
  <c r="FI26" i="4"/>
  <c r="FH26" i="4"/>
  <c r="FG22" i="4"/>
  <c r="FI22" i="4"/>
  <c r="FH22" i="4"/>
  <c r="FG18" i="4"/>
  <c r="FI18" i="4"/>
  <c r="FH18" i="4"/>
  <c r="FH33" i="4"/>
  <c r="FG33" i="4"/>
  <c r="FI33" i="4"/>
  <c r="FG29" i="4"/>
  <c r="FI29" i="4"/>
  <c r="FH29" i="4"/>
  <c r="FG25" i="4"/>
  <c r="FI25" i="4"/>
  <c r="FH25" i="4"/>
  <c r="FG21" i="4"/>
  <c r="FI21" i="4"/>
  <c r="FH21" i="4"/>
  <c r="FG17" i="4"/>
  <c r="FI17" i="4"/>
  <c r="FH17" i="4"/>
  <c r="GA85" i="4"/>
  <c r="A86" i="4"/>
  <c r="A87" i="4"/>
  <c r="GA86" i="4"/>
  <c r="GA87" i="4"/>
  <c r="A88" i="4"/>
  <c r="A89" i="4"/>
  <c r="GA88" i="4"/>
  <c r="GA89" i="4"/>
  <c r="A90" i="4"/>
  <c r="GA90" i="4"/>
  <c r="A91" i="4"/>
  <c r="A92" i="4"/>
  <c r="GA91" i="4"/>
  <c r="GA92" i="4"/>
  <c r="A93" i="4"/>
  <c r="A94" i="4"/>
  <c r="GA93" i="4"/>
  <c r="GA94" i="4"/>
  <c r="A95" i="4"/>
  <c r="A96" i="4"/>
  <c r="GA95" i="4"/>
  <c r="GA96" i="4"/>
  <c r="A97" i="4"/>
  <c r="A98" i="4"/>
  <c r="GA97" i="4"/>
  <c r="GA98" i="4"/>
  <c r="A99" i="4"/>
  <c r="GA99" i="4"/>
  <c r="A100" i="4"/>
  <c r="A101" i="4"/>
  <c r="GA100" i="4"/>
  <c r="GA101" i="4"/>
  <c r="A102" i="4"/>
  <c r="A103" i="4"/>
  <c r="GA102" i="4"/>
  <c r="GA103" i="4"/>
  <c r="A104" i="4"/>
  <c r="GA104" i="4"/>
  <c r="A105" i="4"/>
  <c r="A106" i="4"/>
  <c r="GA105" i="4"/>
  <c r="GA106" i="4"/>
  <c r="A107" i="4"/>
  <c r="A108" i="4"/>
  <c r="GA107" i="4"/>
  <c r="GA108" i="4"/>
  <c r="A109" i="4"/>
  <c r="A110" i="4"/>
  <c r="GA109" i="4"/>
  <c r="GA110" i="4"/>
  <c r="A111" i="4"/>
  <c r="A112" i="4"/>
  <c r="GA111" i="4"/>
  <c r="GA112" i="4"/>
  <c r="A113" i="4"/>
  <c r="A114" i="4"/>
  <c r="GA113" i="4"/>
  <c r="GA114" i="4"/>
  <c r="A115" i="4"/>
  <c r="A116" i="4"/>
  <c r="GA115" i="4"/>
  <c r="A117" i="4"/>
  <c r="GA116" i="4"/>
  <c r="GA117" i="4"/>
  <c r="A118" i="4"/>
  <c r="A119" i="4"/>
  <c r="GA118" i="4"/>
  <c r="A120" i="4"/>
  <c r="GA119" i="4"/>
  <c r="GA120" i="4"/>
  <c r="A121" i="4"/>
  <c r="A122" i="4"/>
  <c r="GA121" i="4"/>
  <c r="A123" i="4"/>
  <c r="GA122" i="4"/>
  <c r="GA123" i="4"/>
  <c r="A124" i="4"/>
  <c r="A125" i="4"/>
  <c r="GA124" i="4"/>
  <c r="GA125" i="4"/>
  <c r="A126" i="4"/>
  <c r="A127" i="4"/>
  <c r="GA126" i="4"/>
  <c r="GA127" i="4"/>
  <c r="A128" i="4"/>
  <c r="GA128" i="4"/>
  <c r="A129" i="4"/>
  <c r="A130" i="4"/>
  <c r="GA129" i="4"/>
  <c r="GA130" i="4"/>
  <c r="A131" i="4"/>
  <c r="A132" i="4"/>
  <c r="GA131" i="4"/>
  <c r="GA132" i="4"/>
  <c r="A133" i="4"/>
  <c r="A134" i="4"/>
  <c r="GA133" i="4"/>
  <c r="GA134" i="4"/>
  <c r="A135" i="4"/>
  <c r="A136" i="4"/>
  <c r="GA135" i="4"/>
  <c r="GA136" i="4"/>
  <c r="A137" i="4"/>
  <c r="A138" i="4"/>
  <c r="GA137" i="4"/>
  <c r="GA138" i="4"/>
  <c r="A139" i="4"/>
  <c r="A140" i="4"/>
  <c r="GA139" i="4"/>
  <c r="GA140" i="4"/>
  <c r="A141" i="4"/>
  <c r="A142" i="4"/>
  <c r="GA141" i="4"/>
  <c r="GA142" i="4"/>
  <c r="A143" i="4"/>
  <c r="A144" i="4"/>
  <c r="GA143" i="4"/>
  <c r="GA144" i="4"/>
  <c r="A145" i="4"/>
  <c r="A146" i="4"/>
  <c r="GA145" i="4"/>
  <c r="GA146" i="4"/>
  <c r="A147" i="4"/>
  <c r="A148" i="4"/>
  <c r="GA147" i="4"/>
  <c r="GA148" i="4"/>
  <c r="A149" i="4"/>
  <c r="A150" i="4"/>
  <c r="GA149" i="4"/>
  <c r="GA150" i="4"/>
  <c r="A151" i="4"/>
  <c r="A152" i="4"/>
  <c r="GA151" i="4"/>
  <c r="GA152" i="4"/>
  <c r="A153" i="4"/>
  <c r="A154" i="4"/>
  <c r="GA153" i="4"/>
  <c r="GA154" i="4"/>
  <c r="A155" i="4"/>
  <c r="A156" i="4"/>
  <c r="GA155" i="4"/>
  <c r="GA156" i="4"/>
  <c r="A157" i="4"/>
  <c r="A158" i="4"/>
  <c r="GA157" i="4"/>
  <c r="GA158" i="4"/>
  <c r="A159" i="4"/>
  <c r="A160" i="4"/>
  <c r="GA159" i="4"/>
  <c r="GA160" i="4"/>
  <c r="A161" i="4"/>
  <c r="A162" i="4"/>
  <c r="GA161" i="4"/>
  <c r="GA162" i="4"/>
  <c r="A163" i="4"/>
  <c r="A164" i="4"/>
  <c r="GA163" i="4"/>
  <c r="GA164" i="4"/>
  <c r="A165" i="4"/>
  <c r="A166" i="4"/>
  <c r="GA165" i="4"/>
  <c r="GA166" i="4"/>
  <c r="A167" i="4"/>
  <c r="A168" i="4"/>
  <c r="GA167" i="4"/>
  <c r="GA168" i="4"/>
  <c r="A169" i="4"/>
  <c r="A170" i="4"/>
  <c r="GA169" i="4"/>
  <c r="GA170" i="4"/>
  <c r="A171" i="4"/>
  <c r="A172" i="4"/>
  <c r="GA171" i="4"/>
  <c r="GA172" i="4"/>
  <c r="A173" i="4"/>
  <c r="A174" i="4"/>
  <c r="GA173" i="4"/>
  <c r="GA174" i="4"/>
  <c r="A175" i="4"/>
  <c r="A176" i="4"/>
  <c r="GA175" i="4"/>
  <c r="GA176" i="4"/>
  <c r="A177" i="4"/>
  <c r="A178" i="4"/>
  <c r="GA177" i="4"/>
  <c r="GA178" i="4"/>
  <c r="A179" i="4"/>
  <c r="A180" i="4"/>
  <c r="GA179" i="4"/>
  <c r="GA180" i="4"/>
  <c r="A181" i="4"/>
  <c r="A182" i="4"/>
  <c r="GA181" i="4"/>
  <c r="GA182" i="4"/>
  <c r="A183" i="4"/>
  <c r="A184" i="4"/>
  <c r="GA183" i="4"/>
  <c r="GA184" i="4"/>
  <c r="A185" i="4"/>
  <c r="A186" i="4"/>
  <c r="GA185" i="4"/>
  <c r="GA186" i="4"/>
  <c r="A187" i="4"/>
  <c r="A188" i="4"/>
  <c r="GA187" i="4"/>
  <c r="GA188" i="4"/>
  <c r="A189" i="4"/>
  <c r="A190" i="4"/>
  <c r="GA189" i="4"/>
  <c r="GA190" i="4"/>
  <c r="A191" i="4"/>
  <c r="A192" i="4"/>
  <c r="GA191" i="4"/>
  <c r="GA192" i="4"/>
  <c r="A193" i="4"/>
  <c r="A194" i="4"/>
  <c r="GA193" i="4"/>
  <c r="GA194" i="4"/>
  <c r="A195" i="4"/>
  <c r="A196" i="4"/>
  <c r="GA195" i="4"/>
  <c r="GA196" i="4"/>
  <c r="A197" i="4"/>
  <c r="A198" i="4"/>
  <c r="GA197" i="4"/>
  <c r="GA198" i="4"/>
  <c r="A199" i="4"/>
  <c r="A200" i="4"/>
  <c r="GA199" i="4"/>
  <c r="GA200" i="4"/>
  <c r="A201" i="4"/>
  <c r="A202" i="4"/>
  <c r="GA201" i="4"/>
  <c r="GA202" i="4"/>
  <c r="A203" i="4"/>
  <c r="A204" i="4"/>
  <c r="GA203" i="4"/>
  <c r="GA204" i="4"/>
  <c r="A205" i="4"/>
  <c r="A206" i="4"/>
  <c r="GA205" i="4"/>
  <c r="GA206" i="4"/>
  <c r="A207" i="4"/>
  <c r="A208" i="4"/>
  <c r="GA207" i="4"/>
  <c r="GA208" i="4"/>
  <c r="A209" i="4"/>
  <c r="A210" i="4"/>
  <c r="GA209" i="4"/>
  <c r="GA210" i="4"/>
  <c r="A211" i="4"/>
  <c r="A212" i="4"/>
  <c r="GA211" i="4"/>
  <c r="GA212" i="4"/>
  <c r="A213" i="4"/>
  <c r="A214" i="4"/>
  <c r="GA213" i="4"/>
  <c r="GA214" i="4"/>
  <c r="A215" i="4"/>
  <c r="A216" i="4"/>
  <c r="GA215" i="4"/>
  <c r="GA216" i="4"/>
  <c r="A217" i="4"/>
  <c r="A218" i="4"/>
  <c r="GA217" i="4"/>
  <c r="GA218" i="4"/>
  <c r="A219" i="4"/>
  <c r="A220" i="4"/>
  <c r="GA219" i="4"/>
  <c r="GA220" i="4"/>
  <c r="A221" i="4"/>
  <c r="A222" i="4"/>
  <c r="GA221" i="4"/>
  <c r="GA222" i="4"/>
  <c r="A223" i="4"/>
  <c r="A224" i="4"/>
  <c r="GA223" i="4"/>
  <c r="GA224" i="4"/>
  <c r="A225" i="4"/>
  <c r="A226" i="4"/>
  <c r="GA225" i="4"/>
  <c r="GA226" i="4"/>
  <c r="A227" i="4"/>
  <c r="A228" i="4"/>
  <c r="GA227" i="4"/>
  <c r="GA228" i="4"/>
  <c r="A229" i="4"/>
  <c r="A230" i="4"/>
  <c r="GA229" i="4"/>
  <c r="GA230" i="4"/>
  <c r="A231" i="4"/>
  <c r="A232" i="4"/>
  <c r="GA231" i="4"/>
  <c r="A233" i="4"/>
  <c r="GA232" i="4"/>
  <c r="GA233" i="4"/>
  <c r="A234" i="4"/>
  <c r="FK171" i="4"/>
  <c r="FK172" i="4"/>
  <c r="FK173" i="4"/>
  <c r="FK174" i="4"/>
  <c r="FK175" i="4"/>
  <c r="FK176" i="4"/>
  <c r="FK177" i="4"/>
  <c r="FK178" i="4"/>
  <c r="FK179" i="4"/>
  <c r="FK180" i="4"/>
  <c r="FK181" i="4"/>
  <c r="FK182" i="4"/>
  <c r="FK183" i="4"/>
  <c r="FK184" i="4"/>
  <c r="FK185" i="4"/>
  <c r="FK186" i="4"/>
  <c r="FK187" i="4"/>
  <c r="FK188" i="4"/>
  <c r="FK189" i="4"/>
  <c r="FK190" i="4"/>
  <c r="FK191" i="4"/>
  <c r="FK192" i="4"/>
  <c r="FK193" i="4"/>
  <c r="FK194" i="4"/>
  <c r="FK195" i="4"/>
  <c r="FK196" i="4"/>
  <c r="FK197" i="4"/>
  <c r="FK198" i="4"/>
  <c r="FK199" i="4"/>
  <c r="FK200" i="4"/>
  <c r="FK201" i="4"/>
  <c r="FK202" i="4"/>
  <c r="FK203" i="4"/>
  <c r="FK204" i="4"/>
  <c r="FK205" i="4"/>
  <c r="FK206" i="4"/>
  <c r="FK207" i="4"/>
  <c r="FK208" i="4"/>
  <c r="FK209" i="4"/>
  <c r="FK210" i="4"/>
  <c r="FK211" i="4"/>
  <c r="FK212" i="4"/>
  <c r="FK213" i="4"/>
  <c r="FK214" i="4"/>
  <c r="FK215" i="4"/>
  <c r="FK216" i="4"/>
  <c r="FK217" i="4"/>
  <c r="FK218" i="4"/>
  <c r="FK219" i="4"/>
  <c r="FK220" i="4"/>
  <c r="FK221" i="4"/>
  <c r="FK222" i="4"/>
  <c r="FK223" i="4"/>
  <c r="FK224" i="4"/>
  <c r="FK225" i="4"/>
  <c r="FK226" i="4"/>
  <c r="FK227" i="4"/>
  <c r="FK228" i="4"/>
  <c r="FK229" i="4"/>
  <c r="FK230" i="4"/>
  <c r="FK231" i="4"/>
  <c r="FK232" i="4"/>
  <c r="FG231" i="4"/>
  <c r="FI231" i="4"/>
  <c r="FH231" i="4"/>
  <c r="FG227" i="4"/>
  <c r="FI227" i="4"/>
  <c r="FH227" i="4"/>
  <c r="FG223" i="4"/>
  <c r="FI223" i="4"/>
  <c r="FH223" i="4"/>
  <c r="FG219" i="4"/>
  <c r="FI219" i="4"/>
  <c r="FH219" i="4"/>
  <c r="FG215" i="4"/>
  <c r="FI215" i="4"/>
  <c r="FH215" i="4"/>
  <c r="FG211" i="4"/>
  <c r="FI211" i="4"/>
  <c r="FH211" i="4"/>
  <c r="FG207" i="4"/>
  <c r="FI207" i="4"/>
  <c r="FH207" i="4"/>
  <c r="FG203" i="4"/>
  <c r="FI203" i="4"/>
  <c r="FH203" i="4"/>
  <c r="FG199" i="4"/>
  <c r="FI199" i="4"/>
  <c r="FH199" i="4"/>
  <c r="FG195" i="4"/>
  <c r="FI195" i="4"/>
  <c r="FH195" i="4"/>
  <c r="FG191" i="4"/>
  <c r="FI191" i="4"/>
  <c r="FH191" i="4"/>
  <c r="FH232" i="4"/>
  <c r="FG232" i="4"/>
  <c r="FI232" i="4"/>
  <c r="FH230" i="4"/>
  <c r="FG230" i="4"/>
  <c r="FI230" i="4"/>
  <c r="FH228" i="4"/>
  <c r="FG228" i="4"/>
  <c r="FI228" i="4"/>
  <c r="FH226" i="4"/>
  <c r="FG226" i="4"/>
  <c r="FI226" i="4"/>
  <c r="FH224" i="4"/>
  <c r="FG224" i="4"/>
  <c r="FI224" i="4"/>
  <c r="FH222" i="4"/>
  <c r="FG222" i="4"/>
  <c r="FI222" i="4"/>
  <c r="FH220" i="4"/>
  <c r="FG220" i="4"/>
  <c r="FI220" i="4"/>
  <c r="FH218" i="4"/>
  <c r="FG218" i="4"/>
  <c r="FI218" i="4"/>
  <c r="FH216" i="4"/>
  <c r="FG216" i="4"/>
  <c r="FI216" i="4"/>
  <c r="FH214" i="4"/>
  <c r="FG214" i="4"/>
  <c r="FI214" i="4"/>
  <c r="FH212" i="4"/>
  <c r="FG212" i="4"/>
  <c r="FI212" i="4"/>
  <c r="FH210" i="4"/>
  <c r="FG210" i="4"/>
  <c r="FI210" i="4"/>
  <c r="FH208" i="4"/>
  <c r="FG208" i="4"/>
  <c r="FI208" i="4"/>
  <c r="FH206" i="4"/>
  <c r="FG206" i="4"/>
  <c r="FI206" i="4"/>
  <c r="FH204" i="4"/>
  <c r="FG204" i="4"/>
  <c r="FI204" i="4"/>
  <c r="FH202" i="4"/>
  <c r="FG202" i="4"/>
  <c r="FI202" i="4"/>
  <c r="FH200" i="4"/>
  <c r="FG200" i="4"/>
  <c r="FI200" i="4"/>
  <c r="FH198" i="4"/>
  <c r="FG198" i="4"/>
  <c r="FI198" i="4"/>
  <c r="FH196" i="4"/>
  <c r="FG196" i="4"/>
  <c r="FI196" i="4"/>
  <c r="FH194" i="4"/>
  <c r="FG194" i="4"/>
  <c r="FI194" i="4"/>
  <c r="FH192" i="4"/>
  <c r="FG192" i="4"/>
  <c r="FI192" i="4"/>
  <c r="FH190" i="4"/>
  <c r="FG190" i="4"/>
  <c r="FI190" i="4"/>
  <c r="FH188" i="4"/>
  <c r="FG188" i="4"/>
  <c r="FI188" i="4"/>
  <c r="FH186" i="4"/>
  <c r="FG186" i="4"/>
  <c r="FI186" i="4"/>
  <c r="FH184" i="4"/>
  <c r="FG184" i="4"/>
  <c r="FI184" i="4"/>
  <c r="FH182" i="4"/>
  <c r="FG182" i="4"/>
  <c r="FI182" i="4"/>
  <c r="FH180" i="4"/>
  <c r="FG180" i="4"/>
  <c r="FI180" i="4"/>
  <c r="FH178" i="4"/>
  <c r="FG178" i="4"/>
  <c r="FI178" i="4"/>
  <c r="FH176" i="4"/>
  <c r="FG176" i="4"/>
  <c r="FI176" i="4"/>
  <c r="FH174" i="4"/>
  <c r="FG174" i="4"/>
  <c r="FI174" i="4"/>
  <c r="FH172" i="4"/>
  <c r="FG172" i="4"/>
  <c r="FI172" i="4"/>
  <c r="A235" i="4"/>
  <c r="GA234" i="4"/>
  <c r="FG229" i="4"/>
  <c r="FI229" i="4"/>
  <c r="FH229" i="4"/>
  <c r="FG225" i="4"/>
  <c r="FI225" i="4"/>
  <c r="FH225" i="4"/>
  <c r="FG221" i="4"/>
  <c r="FI221" i="4"/>
  <c r="FH221" i="4"/>
  <c r="FG217" i="4"/>
  <c r="FI217" i="4"/>
  <c r="FH217" i="4"/>
  <c r="FG213" i="4"/>
  <c r="FI213" i="4"/>
  <c r="FH213" i="4"/>
  <c r="FG209" i="4"/>
  <c r="FI209" i="4"/>
  <c r="FH209" i="4"/>
  <c r="FG205" i="4"/>
  <c r="FI205" i="4"/>
  <c r="FH205" i="4"/>
  <c r="FG201" i="4"/>
  <c r="FI201" i="4"/>
  <c r="FH201" i="4"/>
  <c r="FG197" i="4"/>
  <c r="FI197" i="4"/>
  <c r="FH197" i="4"/>
  <c r="FG193" i="4"/>
  <c r="FI193" i="4"/>
  <c r="FH193" i="4"/>
  <c r="FG189" i="4"/>
  <c r="FI189" i="4"/>
  <c r="FH189" i="4"/>
  <c r="FG187" i="4"/>
  <c r="FI187" i="4"/>
  <c r="FH187" i="4"/>
  <c r="FG185" i="4"/>
  <c r="FI185" i="4"/>
  <c r="FH185" i="4"/>
  <c r="FG183" i="4"/>
  <c r="FI183" i="4"/>
  <c r="FH183" i="4"/>
  <c r="FG181" i="4"/>
  <c r="FI181" i="4"/>
  <c r="FH181" i="4"/>
  <c r="FG179" i="4"/>
  <c r="FI179" i="4"/>
  <c r="FH179" i="4"/>
  <c r="FG177" i="4"/>
  <c r="FI177" i="4"/>
  <c r="FH177" i="4"/>
  <c r="FG175" i="4"/>
  <c r="FI175" i="4"/>
  <c r="FH175" i="4"/>
  <c r="FG173" i="4"/>
  <c r="FI173" i="4"/>
  <c r="FH173" i="4"/>
  <c r="FG171" i="4"/>
  <c r="FI171" i="4"/>
  <c r="FH171" i="4"/>
  <c r="GA235" i="4"/>
  <c r="A236" i="4"/>
  <c r="A237" i="4"/>
  <c r="GA236" i="4"/>
  <c r="GA237" i="4"/>
  <c r="A238" i="4"/>
  <c r="A239" i="4"/>
  <c r="GA238" i="4"/>
  <c r="GA239" i="4"/>
  <c r="A240" i="4"/>
  <c r="A241" i="4"/>
  <c r="GA240" i="4"/>
  <c r="A242" i="4"/>
  <c r="GA241" i="4"/>
  <c r="A243" i="4"/>
  <c r="GA242" i="4"/>
  <c r="A244" i="4"/>
  <c r="GA243" i="4"/>
  <c r="FN17" i="4"/>
  <c r="FN19" i="4"/>
  <c r="FN21" i="4"/>
  <c r="FN23" i="4"/>
  <c r="FN25" i="4"/>
  <c r="FN27" i="4"/>
  <c r="FN29" i="4"/>
  <c r="FN31" i="4"/>
  <c r="FN33" i="4"/>
  <c r="FO16" i="4"/>
  <c r="FO18" i="4"/>
  <c r="FO20" i="4"/>
  <c r="FO22" i="4"/>
  <c r="FO24" i="4"/>
  <c r="FO26" i="4"/>
  <c r="FO28" i="4"/>
  <c r="FO30" i="4"/>
  <c r="FO32" i="4"/>
  <c r="FN16" i="4"/>
  <c r="FN18" i="4"/>
  <c r="FN20" i="4"/>
  <c r="FN22" i="4"/>
  <c r="FN24" i="4"/>
  <c r="FN26" i="4"/>
  <c r="FN28" i="4"/>
  <c r="FN30" i="4"/>
  <c r="FN32" i="4"/>
  <c r="FO17" i="4"/>
  <c r="FO19" i="4"/>
  <c r="FO21" i="4"/>
  <c r="FO23" i="4"/>
  <c r="FO25" i="4"/>
  <c r="FO27" i="4"/>
  <c r="FO29" i="4"/>
  <c r="FO31" i="4"/>
  <c r="FO33" i="4"/>
  <c r="FO34" i="4"/>
  <c r="FN34" i="4"/>
  <c r="FO35" i="4"/>
  <c r="FN35" i="4"/>
  <c r="FO36" i="4"/>
  <c r="FN36" i="4"/>
  <c r="FO37" i="4"/>
  <c r="FN37" i="4"/>
  <c r="FO38" i="4"/>
  <c r="FN38" i="4"/>
  <c r="FN39" i="4"/>
  <c r="FO39" i="4"/>
  <c r="FN40" i="4"/>
  <c r="FO40" i="4"/>
  <c r="FO41" i="4"/>
  <c r="FN41" i="4"/>
  <c r="FN42" i="4"/>
  <c r="FO42" i="4"/>
  <c r="FN43" i="4"/>
  <c r="FO43" i="4"/>
  <c r="FN44" i="4"/>
  <c r="FO44" i="4"/>
  <c r="FN45" i="4"/>
  <c r="FO45" i="4"/>
  <c r="FO46" i="4"/>
  <c r="FN46" i="4"/>
  <c r="FN47" i="4"/>
  <c r="FO47" i="4"/>
  <c r="FN48" i="4"/>
  <c r="FO48" i="4"/>
  <c r="FN49" i="4"/>
  <c r="FO49" i="4"/>
  <c r="FN50" i="4"/>
  <c r="FO50" i="4"/>
  <c r="FN51" i="4"/>
  <c r="FO51" i="4"/>
  <c r="FO52" i="4"/>
  <c r="FN52" i="4"/>
  <c r="FO53" i="4"/>
  <c r="FN53" i="4"/>
  <c r="FO54" i="4"/>
  <c r="FN54" i="4"/>
  <c r="FO55" i="4"/>
  <c r="FN55" i="4"/>
  <c r="FO56" i="4"/>
  <c r="FN56" i="4"/>
  <c r="FO57" i="4"/>
  <c r="FN57" i="4"/>
  <c r="FO58" i="4"/>
  <c r="FN58" i="4"/>
  <c r="FO59" i="4"/>
  <c r="FN59" i="4"/>
  <c r="FN60" i="4"/>
  <c r="FO60" i="4"/>
  <c r="FO61" i="4"/>
  <c r="FN61" i="4"/>
  <c r="FO62" i="4"/>
  <c r="FN62" i="4"/>
  <c r="FO63" i="4"/>
  <c r="FN63" i="4"/>
  <c r="FO64" i="4"/>
  <c r="FN64" i="4"/>
  <c r="FO65" i="4"/>
  <c r="FN65" i="4"/>
  <c r="FO66" i="4"/>
  <c r="FN66" i="4"/>
  <c r="FO67" i="4"/>
  <c r="FN67" i="4"/>
  <c r="FO68" i="4"/>
  <c r="FN68" i="4"/>
  <c r="FO69" i="4"/>
  <c r="FN69" i="4"/>
  <c r="FO70" i="4"/>
  <c r="FN70" i="4"/>
  <c r="FO71" i="4"/>
  <c r="FN71" i="4"/>
  <c r="FO72" i="4"/>
  <c r="FN72" i="4"/>
  <c r="FO73" i="4"/>
  <c r="FN73" i="4"/>
  <c r="FO74" i="4"/>
  <c r="FN74" i="4"/>
  <c r="FO75" i="4"/>
  <c r="FN75" i="4"/>
  <c r="FO76" i="4"/>
  <c r="FN76" i="4"/>
  <c r="FO77" i="4"/>
  <c r="FN77" i="4"/>
  <c r="FO78" i="4"/>
  <c r="FN78" i="4"/>
  <c r="FN79" i="4"/>
  <c r="FO79" i="4"/>
  <c r="FO80" i="4"/>
  <c r="FN80" i="4"/>
  <c r="FN81" i="4"/>
  <c r="FO81" i="4"/>
  <c r="FO82" i="4"/>
  <c r="FN82" i="4"/>
  <c r="FN83" i="4"/>
  <c r="FO83" i="4"/>
  <c r="FO84" i="4"/>
  <c r="FN84" i="4"/>
  <c r="FO85" i="4"/>
  <c r="FN85" i="4"/>
  <c r="FN86" i="4"/>
  <c r="FO86" i="4"/>
  <c r="FN87" i="4"/>
  <c r="FO87" i="4"/>
  <c r="FN88" i="4"/>
  <c r="FO88" i="4"/>
  <c r="FN89" i="4"/>
  <c r="FO89" i="4"/>
  <c r="FO90" i="4"/>
  <c r="FN90" i="4"/>
  <c r="FO91" i="4"/>
  <c r="FN91" i="4"/>
  <c r="FN92" i="4"/>
  <c r="FO92" i="4"/>
  <c r="FO93" i="4"/>
  <c r="FN93" i="4"/>
  <c r="FN94" i="4"/>
  <c r="FO94" i="4"/>
  <c r="FO95" i="4"/>
  <c r="FN95" i="4"/>
  <c r="FO96" i="4"/>
  <c r="FN96" i="4"/>
  <c r="FN97" i="4"/>
  <c r="FO97" i="4"/>
  <c r="FO98" i="4"/>
  <c r="FN98" i="4"/>
  <c r="FN99" i="4"/>
  <c r="FO99" i="4"/>
  <c r="FO100" i="4"/>
  <c r="FN100" i="4"/>
  <c r="FN101" i="4"/>
  <c r="FO101" i="4"/>
  <c r="FO102" i="4"/>
  <c r="FN102" i="4"/>
  <c r="FN103" i="4"/>
  <c r="FO103" i="4"/>
  <c r="FN104" i="4"/>
  <c r="FO104" i="4"/>
  <c r="FN105" i="4"/>
  <c r="FO105" i="4"/>
  <c r="FN106" i="4"/>
  <c r="FO106" i="4"/>
  <c r="FO107" i="4"/>
  <c r="FN107" i="4"/>
  <c r="FN108" i="4"/>
  <c r="FO108" i="4"/>
  <c r="FO109" i="4"/>
  <c r="FN109" i="4"/>
  <c r="FO110" i="4"/>
  <c r="FN110" i="4"/>
  <c r="FO111" i="4"/>
  <c r="FN111" i="4"/>
  <c r="FO112" i="4"/>
  <c r="FN112" i="4"/>
  <c r="FO113" i="4"/>
  <c r="FN113" i="4"/>
  <c r="FN114" i="4"/>
  <c r="FO114" i="4"/>
  <c r="FN115" i="4"/>
  <c r="FO115" i="4"/>
  <c r="FO116" i="4"/>
  <c r="FN116" i="4"/>
  <c r="FO117" i="4"/>
  <c r="FN117" i="4"/>
  <c r="FN118" i="4"/>
  <c r="FO118" i="4"/>
  <c r="FO119" i="4"/>
  <c r="FN119" i="4"/>
  <c r="FO120" i="4"/>
  <c r="FN120" i="4"/>
  <c r="FN121" i="4"/>
  <c r="FO121" i="4"/>
  <c r="FO122" i="4"/>
  <c r="FN122" i="4"/>
  <c r="FN123" i="4"/>
  <c r="FO123" i="4"/>
  <c r="FO124" i="4"/>
  <c r="FN124" i="4"/>
  <c r="FO125" i="4"/>
  <c r="FN125" i="4"/>
  <c r="FN126" i="4"/>
  <c r="FO126" i="4"/>
  <c r="FN127" i="4"/>
  <c r="FO127" i="4"/>
  <c r="FN128" i="4"/>
  <c r="FO128" i="4"/>
  <c r="FO129" i="4"/>
  <c r="FN129" i="4"/>
  <c r="FO130" i="4"/>
  <c r="FN130" i="4"/>
  <c r="FN131" i="4"/>
  <c r="FO131" i="4"/>
  <c r="FN132" i="4"/>
  <c r="FO132" i="4"/>
  <c r="FO133" i="4"/>
  <c r="FN133" i="4"/>
  <c r="FO134" i="4"/>
  <c r="FN134" i="4"/>
  <c r="FN135" i="4"/>
  <c r="FO135" i="4"/>
  <c r="FN136" i="4"/>
  <c r="FO136" i="4"/>
  <c r="FO137" i="4"/>
  <c r="FN137" i="4"/>
  <c r="FO138" i="4"/>
  <c r="FN138" i="4"/>
  <c r="FN139" i="4"/>
  <c r="FO139" i="4"/>
  <c r="FN140" i="4"/>
  <c r="FO140" i="4"/>
  <c r="FN141" i="4"/>
  <c r="FO141" i="4"/>
  <c r="FN142" i="4"/>
  <c r="FO142" i="4"/>
  <c r="FO143" i="4"/>
  <c r="FN143" i="4"/>
  <c r="FN144" i="4"/>
  <c r="FO144" i="4"/>
  <c r="FO145" i="4"/>
  <c r="FN145" i="4"/>
  <c r="FN146" i="4"/>
  <c r="FO146" i="4"/>
  <c r="FO147" i="4"/>
  <c r="FN147" i="4"/>
  <c r="FN148" i="4"/>
  <c r="FO148" i="4"/>
  <c r="FO149" i="4"/>
  <c r="FN149" i="4"/>
  <c r="FN150" i="4"/>
  <c r="FO150" i="4"/>
  <c r="FO151" i="4"/>
  <c r="FN151" i="4"/>
  <c r="FO152" i="4"/>
  <c r="FN152" i="4"/>
  <c r="FO153" i="4"/>
  <c r="FN153" i="4"/>
  <c r="FO154" i="4"/>
  <c r="FN154" i="4"/>
  <c r="FN155" i="4"/>
  <c r="FO155" i="4"/>
  <c r="FN156" i="4"/>
  <c r="FO156" i="4"/>
  <c r="FO157" i="4"/>
  <c r="FN157" i="4"/>
  <c r="FO158" i="4"/>
  <c r="FN158" i="4"/>
  <c r="FN159" i="4"/>
  <c r="FO159" i="4"/>
  <c r="FN160" i="4"/>
  <c r="FO160" i="4"/>
  <c r="FN161" i="4"/>
  <c r="FO161" i="4"/>
  <c r="FN162" i="4"/>
  <c r="FO162" i="4"/>
  <c r="FO163" i="4"/>
  <c r="FN163" i="4"/>
  <c r="FO164" i="4"/>
  <c r="FN164" i="4"/>
  <c r="FN165" i="4"/>
  <c r="FO165" i="4"/>
  <c r="FN166" i="4"/>
  <c r="FO166" i="4"/>
  <c r="FO167" i="4"/>
  <c r="FN167" i="4"/>
  <c r="FN168" i="4"/>
  <c r="FO168" i="4"/>
  <c r="FO169" i="4"/>
  <c r="FN169" i="4"/>
  <c r="FO170" i="4"/>
  <c r="FN170" i="4"/>
  <c r="FO171" i="4"/>
  <c r="FN171" i="4"/>
  <c r="FL171" i="4"/>
  <c r="FL172" i="4"/>
  <c r="FN172" i="4"/>
  <c r="FO172" i="4"/>
  <c r="FL173" i="4"/>
  <c r="FO173" i="4"/>
  <c r="FN173" i="4"/>
  <c r="FL174" i="4"/>
  <c r="FN174" i="4"/>
  <c r="FO174" i="4"/>
  <c r="FL175" i="4"/>
  <c r="FO175" i="4"/>
  <c r="FN175" i="4"/>
  <c r="FN176" i="4"/>
  <c r="FO176" i="4"/>
  <c r="FL176" i="4"/>
  <c r="FL177" i="4"/>
  <c r="FO177" i="4"/>
  <c r="FN177" i="4"/>
  <c r="FL178" i="4"/>
  <c r="FN178" i="4"/>
  <c r="FO178" i="4"/>
  <c r="FO179" i="4"/>
  <c r="FN179" i="4"/>
  <c r="FL179" i="4"/>
  <c r="FL180" i="4"/>
  <c r="FN180" i="4"/>
  <c r="FO180" i="4"/>
  <c r="FL181" i="4"/>
  <c r="FO181" i="4"/>
  <c r="FN181" i="4"/>
  <c r="FL182" i="4"/>
  <c r="FN182" i="4"/>
  <c r="FO182" i="4"/>
  <c r="FL183" i="4"/>
  <c r="FO183" i="4"/>
  <c r="FN183" i="4"/>
  <c r="FL184" i="4"/>
  <c r="FN184" i="4"/>
  <c r="FO184" i="4"/>
  <c r="FL185" i="4"/>
  <c r="FO185" i="4"/>
  <c r="FN185" i="4"/>
  <c r="FL186" i="4"/>
  <c r="FN186" i="4"/>
  <c r="FO186" i="4"/>
  <c r="FL187" i="4"/>
  <c r="FO187" i="4"/>
  <c r="FN187" i="4"/>
  <c r="FN188" i="4"/>
  <c r="FO188" i="4"/>
  <c r="FL188" i="4"/>
  <c r="FL189" i="4"/>
  <c r="FO189" i="4"/>
  <c r="FN189" i="4"/>
  <c r="FL190" i="4"/>
  <c r="FN190" i="4"/>
  <c r="FO190" i="4"/>
  <c r="FO191" i="4"/>
  <c r="FN191" i="4"/>
  <c r="FL191" i="4"/>
  <c r="FN192" i="4"/>
  <c r="FO192" i="4"/>
  <c r="FL192" i="4"/>
  <c r="FL193" i="4"/>
  <c r="FO193" i="4"/>
  <c r="FN193" i="4"/>
  <c r="FL194" i="4"/>
  <c r="FN194" i="4"/>
  <c r="FO194" i="4"/>
  <c r="FO195" i="4"/>
  <c r="FN195" i="4"/>
  <c r="FL195" i="4"/>
  <c r="FL196" i="4"/>
  <c r="FN196" i="4"/>
  <c r="FO196" i="4"/>
  <c r="FL197" i="4"/>
  <c r="FO197" i="4"/>
  <c r="FN197" i="4"/>
  <c r="FN198" i="4"/>
  <c r="FO198" i="4"/>
  <c r="FL198" i="4"/>
  <c r="FL199" i="4"/>
  <c r="FO199" i="4"/>
  <c r="FN199" i="4"/>
  <c r="FL200" i="4"/>
  <c r="FN200" i="4"/>
  <c r="FO200" i="4"/>
  <c r="FO201" i="4"/>
  <c r="FN201" i="4"/>
  <c r="FL201" i="4"/>
  <c r="FL202" i="4"/>
  <c r="FN202" i="4"/>
  <c r="FO202" i="4"/>
  <c r="FO203" i="4"/>
  <c r="FN203" i="4"/>
  <c r="FL203" i="4"/>
  <c r="FL204" i="4"/>
  <c r="FN204" i="4"/>
  <c r="FO204" i="4"/>
  <c r="FL205" i="4"/>
  <c r="FO205" i="4"/>
  <c r="FN205" i="4"/>
  <c r="FN206" i="4"/>
  <c r="FO206" i="4"/>
  <c r="FL206" i="4"/>
  <c r="FO207" i="4"/>
  <c r="FN207" i="4"/>
  <c r="FL207" i="4"/>
  <c r="FL208" i="4"/>
  <c r="FN208" i="4"/>
  <c r="FO208" i="4"/>
  <c r="FL209" i="4"/>
  <c r="FO209" i="4"/>
  <c r="FN209" i="4"/>
  <c r="FN210" i="4"/>
  <c r="FO210" i="4"/>
  <c r="FL210" i="4"/>
  <c r="FL211" i="4"/>
  <c r="FO211" i="4"/>
  <c r="FN211" i="4"/>
  <c r="FN212" i="4"/>
  <c r="FO212" i="4"/>
  <c r="FL212" i="4"/>
  <c r="FL213" i="4"/>
  <c r="FO213" i="4"/>
  <c r="FN213" i="4"/>
  <c r="FL214" i="4"/>
  <c r="FN214" i="4"/>
  <c r="FO214" i="4"/>
  <c r="FO215" i="4"/>
  <c r="FN215" i="4"/>
  <c r="FL215" i="4"/>
  <c r="FN216" i="4"/>
  <c r="FO216" i="4"/>
  <c r="FL216" i="4"/>
  <c r="FL217" i="4"/>
  <c r="FO217" i="4"/>
  <c r="FN217" i="4"/>
  <c r="FL218" i="4"/>
  <c r="FN218" i="4"/>
  <c r="FO218" i="4"/>
  <c r="FO219" i="4"/>
  <c r="FN219" i="4"/>
  <c r="FL219" i="4"/>
  <c r="FN220" i="4"/>
  <c r="FO220" i="4"/>
  <c r="FL220" i="4"/>
  <c r="FL221" i="4"/>
  <c r="FO221" i="4"/>
  <c r="FN221" i="4"/>
  <c r="FN222" i="4"/>
  <c r="FO222" i="4"/>
  <c r="FL222" i="4"/>
  <c r="FO223" i="4"/>
  <c r="FL223" i="4"/>
  <c r="FN223" i="4"/>
  <c r="FN224" i="4"/>
  <c r="FL224" i="4"/>
  <c r="FO224" i="4"/>
  <c r="FL225" i="4"/>
  <c r="FO225" i="4"/>
  <c r="FN225" i="4"/>
  <c r="FL226" i="4"/>
  <c r="FN226" i="4"/>
  <c r="FO226" i="4"/>
  <c r="FL227" i="4"/>
  <c r="FO227" i="4"/>
  <c r="FN227" i="4"/>
  <c r="FL228" i="4"/>
  <c r="FN228" i="4"/>
  <c r="FO228" i="4"/>
  <c r="FL229" i="4"/>
  <c r="FO229" i="4"/>
  <c r="FN229" i="4"/>
  <c r="FL230" i="4"/>
  <c r="FN230" i="4"/>
  <c r="FO230" i="4"/>
  <c r="FL231" i="4"/>
  <c r="FO231" i="4"/>
  <c r="FN231" i="4"/>
  <c r="FL232" i="4"/>
  <c r="FN232" i="4"/>
  <c r="FO232" i="4"/>
  <c r="FO233" i="4"/>
  <c r="FL233" i="4"/>
  <c r="FN233" i="4"/>
  <c r="FL234" i="4"/>
  <c r="FN234" i="4"/>
  <c r="FO234" i="4"/>
  <c r="FL235" i="4"/>
  <c r="FN235" i="4"/>
  <c r="FO235" i="4"/>
  <c r="FN236" i="4"/>
  <c r="FO236" i="4"/>
  <c r="FL236" i="4"/>
  <c r="FO237" i="4"/>
  <c r="FL237" i="4"/>
  <c r="FN237" i="4"/>
  <c r="FN238" i="4"/>
  <c r="FO238" i="4"/>
  <c r="FL238" i="4"/>
  <c r="FO239" i="4"/>
  <c r="FL239" i="4"/>
  <c r="FN239" i="4"/>
  <c r="FN240" i="4"/>
  <c r="FO240" i="4"/>
  <c r="FL240" i="4"/>
  <c r="FO241" i="4"/>
  <c r="FL241" i="4"/>
  <c r="FN241" i="4"/>
  <c r="FO242" i="4"/>
  <c r="FN242" i="4"/>
  <c r="FL242" i="4"/>
  <c r="FS241" i="4"/>
  <c r="FT241" i="4"/>
  <c r="FS237" i="4"/>
  <c r="FT237" i="4"/>
  <c r="FS233" i="4"/>
  <c r="FT233" i="4"/>
  <c r="FT232" i="4"/>
  <c r="FS232" i="4"/>
  <c r="FS229" i="4"/>
  <c r="FT229" i="4"/>
  <c r="FT228" i="4"/>
  <c r="FS228" i="4"/>
  <c r="FS227" i="4"/>
  <c r="FT227" i="4"/>
  <c r="FT226" i="4"/>
  <c r="FS226" i="4"/>
  <c r="FT240" i="4"/>
  <c r="FS240" i="4"/>
  <c r="FT238" i="4"/>
  <c r="FS238" i="4"/>
  <c r="FT236" i="4"/>
  <c r="FS236" i="4"/>
  <c r="FS235" i="4"/>
  <c r="FT235" i="4"/>
  <c r="FT224" i="4"/>
  <c r="FS224" i="4"/>
  <c r="FT222" i="4"/>
  <c r="FS222" i="4"/>
  <c r="FT220" i="4"/>
  <c r="FS220" i="4"/>
  <c r="FS219" i="4"/>
  <c r="FT219" i="4"/>
  <c r="FT216" i="4"/>
  <c r="FS216" i="4"/>
  <c r="FS215" i="4"/>
  <c r="FT215" i="4"/>
  <c r="FT212" i="4"/>
  <c r="FS212" i="4"/>
  <c r="FT210" i="4"/>
  <c r="FS210" i="4"/>
  <c r="FS207" i="4"/>
  <c r="FT207" i="4"/>
  <c r="FT206" i="4"/>
  <c r="FS206" i="4"/>
  <c r="FS203" i="4"/>
  <c r="FT203" i="4"/>
  <c r="FS201" i="4"/>
  <c r="FT201" i="4"/>
  <c r="FT198" i="4"/>
  <c r="FS198" i="4"/>
  <c r="FS195" i="4"/>
  <c r="FT195" i="4"/>
  <c r="FT192" i="4"/>
  <c r="FS192" i="4"/>
  <c r="FS191" i="4"/>
  <c r="FT191" i="4"/>
  <c r="FT188" i="4"/>
  <c r="FS188" i="4"/>
  <c r="FS179" i="4"/>
  <c r="FT179" i="4"/>
  <c r="FT176" i="4"/>
  <c r="FS176" i="4"/>
  <c r="FS171" i="4"/>
  <c r="FT171" i="4"/>
  <c r="FT170" i="4"/>
  <c r="FS170" i="4"/>
  <c r="FS169" i="4"/>
  <c r="FT169" i="4"/>
  <c r="FS167" i="4"/>
  <c r="FT167" i="4"/>
  <c r="FT164" i="4"/>
  <c r="FS164" i="4"/>
  <c r="FS163" i="4"/>
  <c r="FT163" i="4"/>
  <c r="FT158" i="4"/>
  <c r="FS158" i="4"/>
  <c r="FS157" i="4"/>
  <c r="FT157" i="4"/>
  <c r="FT154" i="4"/>
  <c r="FS154" i="4"/>
  <c r="FS153" i="4"/>
  <c r="FT153" i="4"/>
  <c r="FT152" i="4"/>
  <c r="FS152" i="4"/>
  <c r="FS151" i="4"/>
  <c r="FT151" i="4"/>
  <c r="FS149" i="4"/>
  <c r="FT149" i="4"/>
  <c r="FS147" i="4"/>
  <c r="FT147" i="4"/>
  <c r="FS145" i="4"/>
  <c r="FT145" i="4"/>
  <c r="FS143" i="4"/>
  <c r="FT143" i="4"/>
  <c r="FT138" i="4"/>
  <c r="FS138" i="4"/>
  <c r="FS137" i="4"/>
  <c r="FT137" i="4"/>
  <c r="FT134" i="4"/>
  <c r="FS134" i="4"/>
  <c r="FS133" i="4"/>
  <c r="FT133" i="4"/>
  <c r="FT130" i="4"/>
  <c r="FS130" i="4"/>
  <c r="FS129" i="4"/>
  <c r="FT129" i="4"/>
  <c r="FT125" i="4"/>
  <c r="FS125" i="4"/>
  <c r="FS124" i="4"/>
  <c r="FT124" i="4"/>
  <c r="FS122" i="4"/>
  <c r="FT122" i="4"/>
  <c r="FT120" i="4"/>
  <c r="FS120" i="4"/>
  <c r="FS119" i="4"/>
  <c r="FT119" i="4"/>
  <c r="FT117" i="4"/>
  <c r="FS117" i="4"/>
  <c r="FS116" i="4"/>
  <c r="FT116" i="4"/>
  <c r="FS113" i="4"/>
  <c r="FT113" i="4"/>
  <c r="FT112" i="4"/>
  <c r="FS112" i="4"/>
  <c r="FS111" i="4"/>
  <c r="FT111" i="4"/>
  <c r="FT110" i="4"/>
  <c r="FS110" i="4"/>
  <c r="FS109" i="4"/>
  <c r="FT109" i="4"/>
  <c r="FS107" i="4"/>
  <c r="FT107" i="4"/>
  <c r="FS102" i="4"/>
  <c r="FT102" i="4"/>
  <c r="FS100" i="4"/>
  <c r="FT100" i="4"/>
  <c r="FS98" i="4"/>
  <c r="FT98" i="4"/>
  <c r="FT96" i="4"/>
  <c r="FS96" i="4"/>
  <c r="FS95" i="4"/>
  <c r="FT95" i="4"/>
  <c r="FS93" i="4"/>
  <c r="FT93" i="4"/>
  <c r="FS91" i="4"/>
  <c r="FT91" i="4"/>
  <c r="FT90" i="4"/>
  <c r="FS90" i="4"/>
  <c r="FT85" i="4"/>
  <c r="FS85" i="4"/>
  <c r="FS84" i="4"/>
  <c r="FT84" i="4"/>
  <c r="FS82" i="4"/>
  <c r="FT82" i="4"/>
  <c r="FS80" i="4"/>
  <c r="FT80" i="4"/>
  <c r="FS78" i="4"/>
  <c r="FT78" i="4"/>
  <c r="FS77" i="4"/>
  <c r="FT77" i="4"/>
  <c r="FT76" i="4"/>
  <c r="FS76" i="4"/>
  <c r="FS75" i="4"/>
  <c r="FT75" i="4"/>
  <c r="FT74" i="4"/>
  <c r="FS74" i="4"/>
  <c r="FS73" i="4"/>
  <c r="FT73" i="4"/>
  <c r="FT72" i="4"/>
  <c r="FS72" i="4"/>
  <c r="FS71" i="4"/>
  <c r="FT71" i="4"/>
  <c r="FT70" i="4"/>
  <c r="FS70" i="4"/>
  <c r="FS69" i="4"/>
  <c r="FT69" i="4"/>
  <c r="FT68" i="4"/>
  <c r="FS68" i="4"/>
  <c r="FS67" i="4"/>
  <c r="FT67" i="4"/>
  <c r="FT66" i="4"/>
  <c r="FS66" i="4"/>
  <c r="FS65" i="4"/>
  <c r="FT65" i="4"/>
  <c r="FT64" i="4"/>
  <c r="FS64" i="4"/>
  <c r="FS63" i="4"/>
  <c r="FT63" i="4"/>
  <c r="FT62" i="4"/>
  <c r="FS62" i="4"/>
  <c r="FS61" i="4"/>
  <c r="FT61" i="4"/>
  <c r="FS59" i="4"/>
  <c r="FT59" i="4"/>
  <c r="FS58" i="4"/>
  <c r="FT58" i="4"/>
  <c r="FS57" i="4"/>
  <c r="FT57" i="4"/>
  <c r="FS56" i="4"/>
  <c r="FT56" i="4"/>
  <c r="FS55" i="4"/>
  <c r="FT55" i="4"/>
  <c r="FS54" i="4"/>
  <c r="FT54" i="4"/>
  <c r="FS53" i="4"/>
  <c r="FT53" i="4"/>
  <c r="FS52" i="4"/>
  <c r="FT52" i="4"/>
  <c r="FT46" i="4"/>
  <c r="FS46" i="4"/>
  <c r="FS41" i="4"/>
  <c r="FT41" i="4"/>
  <c r="FS38" i="4"/>
  <c r="FT38" i="4"/>
  <c r="FS37" i="4"/>
  <c r="FT37" i="4"/>
  <c r="FS36" i="4"/>
  <c r="FT36" i="4"/>
  <c r="FS35" i="4"/>
  <c r="FT35" i="4"/>
  <c r="FS34" i="4"/>
  <c r="FT34" i="4"/>
  <c r="FT30" i="4"/>
  <c r="FS30" i="4"/>
  <c r="FT26" i="4"/>
  <c r="FS26" i="4"/>
  <c r="FT22" i="4"/>
  <c r="FS22" i="4"/>
  <c r="FS18" i="4"/>
  <c r="FT18" i="4"/>
  <c r="FT31" i="4"/>
  <c r="FS31" i="4"/>
  <c r="FT27" i="4"/>
  <c r="FS27" i="4"/>
  <c r="FT23" i="4"/>
  <c r="FS23" i="4"/>
  <c r="FS19" i="4"/>
  <c r="FT19" i="4"/>
  <c r="A245" i="4"/>
  <c r="GA244" i="4"/>
  <c r="FS28" i="4"/>
  <c r="FT28" i="4"/>
  <c r="FT40" i="4"/>
  <c r="FT47" i="4"/>
  <c r="FS48" i="4"/>
  <c r="FT48" i="4"/>
  <c r="FS49" i="4"/>
  <c r="FT49" i="4"/>
  <c r="FT50" i="4"/>
  <c r="FT51" i="4"/>
  <c r="FT79" i="4"/>
  <c r="FT86" i="4"/>
  <c r="FT87" i="4"/>
  <c r="FS94" i="4"/>
  <c r="FT94" i="4"/>
  <c r="FT99" i="4"/>
  <c r="FT101" i="4"/>
  <c r="FT103" i="4"/>
  <c r="FT108" i="4"/>
  <c r="FT114" i="4"/>
  <c r="FT115" i="4"/>
  <c r="FS118" i="4"/>
  <c r="FT118" i="4"/>
  <c r="FT126" i="4"/>
  <c r="FT128" i="4"/>
  <c r="FT139" i="4"/>
  <c r="FT140" i="4"/>
  <c r="FT146" i="4"/>
  <c r="FT150" i="4"/>
  <c r="FS156" i="4"/>
  <c r="FT156" i="4"/>
  <c r="FS160" i="4"/>
  <c r="FT160" i="4"/>
  <c r="FS162" i="4"/>
  <c r="FT162" i="4"/>
  <c r="FS165" i="4"/>
  <c r="FT165" i="4"/>
  <c r="FS166" i="4"/>
  <c r="FT166" i="4"/>
  <c r="FS168" i="4"/>
  <c r="FT168" i="4"/>
  <c r="FT175" i="4"/>
  <c r="FT183" i="4"/>
  <c r="FT187" i="4"/>
  <c r="FT217" i="4"/>
  <c r="FT221" i="4"/>
  <c r="FS242" i="4"/>
  <c r="FT242" i="4"/>
  <c r="FS239" i="4"/>
  <c r="FT239" i="4"/>
  <c r="FT234" i="4"/>
  <c r="FS234" i="4"/>
  <c r="FS231" i="4"/>
  <c r="FT231" i="4"/>
  <c r="FT230" i="4"/>
  <c r="FS230" i="4"/>
  <c r="FS225" i="4"/>
  <c r="FT225" i="4"/>
  <c r="FS223" i="4"/>
  <c r="FT223" i="4"/>
  <c r="FS221" i="4"/>
  <c r="FT218" i="4"/>
  <c r="FS218" i="4"/>
  <c r="FS217" i="4"/>
  <c r="FT214" i="4"/>
  <c r="FS214" i="4"/>
  <c r="FS213" i="4"/>
  <c r="FT213" i="4"/>
  <c r="FS211" i="4"/>
  <c r="FT211" i="4"/>
  <c r="FS209" i="4"/>
  <c r="FT209" i="4"/>
  <c r="FT208" i="4"/>
  <c r="FS208" i="4"/>
  <c r="FS205" i="4"/>
  <c r="FT205" i="4"/>
  <c r="FT204" i="4"/>
  <c r="FS204" i="4"/>
  <c r="FT202" i="4"/>
  <c r="FS202" i="4"/>
  <c r="FT200" i="4"/>
  <c r="FS200" i="4"/>
  <c r="FS199" i="4"/>
  <c r="FT199" i="4"/>
  <c r="FS197" i="4"/>
  <c r="FT197" i="4"/>
  <c r="FT196" i="4"/>
  <c r="FS196" i="4"/>
  <c r="FT194" i="4"/>
  <c r="FS194" i="4"/>
  <c r="FS193" i="4"/>
  <c r="FT193" i="4"/>
  <c r="FT190" i="4"/>
  <c r="FS190" i="4"/>
  <c r="FS189" i="4"/>
  <c r="FT189" i="4"/>
  <c r="FS187" i="4"/>
  <c r="FT186" i="4"/>
  <c r="FS186" i="4"/>
  <c r="FS185" i="4"/>
  <c r="FT185" i="4"/>
  <c r="FT184" i="4"/>
  <c r="FS184" i="4"/>
  <c r="FS183" i="4"/>
  <c r="FT182" i="4"/>
  <c r="FS182" i="4"/>
  <c r="FS181" i="4"/>
  <c r="FT181" i="4"/>
  <c r="FT180" i="4"/>
  <c r="FS180" i="4"/>
  <c r="FT178" i="4"/>
  <c r="FS178" i="4"/>
  <c r="FS177" i="4"/>
  <c r="FT177" i="4"/>
  <c r="FS175" i="4"/>
  <c r="FT174" i="4"/>
  <c r="FS174" i="4"/>
  <c r="FS173" i="4"/>
  <c r="FT173" i="4"/>
  <c r="FT172" i="4"/>
  <c r="FS172" i="4"/>
  <c r="FS161" i="4"/>
  <c r="FT161" i="4"/>
  <c r="FS159" i="4"/>
  <c r="FT159" i="4"/>
  <c r="FS155" i="4"/>
  <c r="FT155" i="4"/>
  <c r="FS150" i="4"/>
  <c r="FT148" i="4"/>
  <c r="FS148" i="4"/>
  <c r="FS146" i="4"/>
  <c r="FT144" i="4"/>
  <c r="FS144" i="4"/>
  <c r="FT142" i="4"/>
  <c r="FS142" i="4"/>
  <c r="FS141" i="4"/>
  <c r="FT141" i="4"/>
  <c r="FS140" i="4"/>
  <c r="FS139" i="4"/>
  <c r="FT136" i="4"/>
  <c r="FS136" i="4"/>
  <c r="FS135" i="4"/>
  <c r="FT135" i="4"/>
  <c r="FT132" i="4"/>
  <c r="FS132" i="4"/>
  <c r="FS131" i="4"/>
  <c r="FT131" i="4"/>
  <c r="FS128" i="4"/>
  <c r="FT127" i="4"/>
  <c r="FS127" i="4"/>
  <c r="FS126" i="4"/>
  <c r="FT123" i="4"/>
  <c r="FS123" i="4"/>
  <c r="FS121" i="4"/>
  <c r="FT121" i="4"/>
  <c r="FS115" i="4"/>
  <c r="FS114" i="4"/>
  <c r="FS108" i="4"/>
  <c r="FT106" i="4"/>
  <c r="FS106" i="4"/>
  <c r="FS105" i="4"/>
  <c r="FT105" i="4"/>
  <c r="FT104" i="4"/>
  <c r="FS104" i="4"/>
  <c r="FS103" i="4"/>
  <c r="FS101" i="4"/>
  <c r="FS99" i="4"/>
  <c r="FS97" i="4"/>
  <c r="FT97" i="4"/>
  <c r="FT92" i="4"/>
  <c r="FS92" i="4"/>
  <c r="FT89" i="4"/>
  <c r="FS89" i="4"/>
  <c r="FS88" i="4"/>
  <c r="FT88" i="4"/>
  <c r="FS87" i="4"/>
  <c r="FS86" i="4"/>
  <c r="FT83" i="4"/>
  <c r="FS83" i="4"/>
  <c r="FT81" i="4"/>
  <c r="FS81" i="4"/>
  <c r="FS79" i="4"/>
  <c r="FT60" i="4"/>
  <c r="FS60" i="4"/>
  <c r="FS51" i="4"/>
  <c r="FS50" i="4"/>
  <c r="FS47" i="4"/>
  <c r="FS45" i="4"/>
  <c r="FT45" i="4"/>
  <c r="FS44" i="4"/>
  <c r="FT44" i="4"/>
  <c r="FS43" i="4"/>
  <c r="FT43" i="4"/>
  <c r="FT42" i="4"/>
  <c r="FS42" i="4"/>
  <c r="FS40" i="4"/>
  <c r="FS39" i="4"/>
  <c r="FT39" i="4"/>
  <c r="FT32" i="4"/>
  <c r="FS32" i="4"/>
  <c r="FT24" i="4"/>
  <c r="FS24" i="4"/>
  <c r="FT20" i="4"/>
  <c r="FS20" i="4"/>
  <c r="FS16" i="4"/>
  <c r="FT16" i="4"/>
  <c r="FS33" i="4"/>
  <c r="FT33" i="4"/>
  <c r="FT29" i="4"/>
  <c r="FS29" i="4"/>
  <c r="FT25" i="4"/>
  <c r="FS25" i="4"/>
  <c r="FT21" i="4"/>
  <c r="FS21" i="4"/>
  <c r="FS17" i="4"/>
  <c r="FT17" i="4"/>
  <c r="A246" i="4"/>
  <c r="GA245" i="4"/>
  <c r="A247" i="4"/>
  <c r="GA246" i="4"/>
  <c r="A248" i="4"/>
  <c r="GA247" i="4"/>
  <c r="A249" i="4"/>
  <c r="GA248" i="4"/>
  <c r="A250" i="4"/>
  <c r="GA249" i="4"/>
  <c r="A251" i="4"/>
  <c r="GA250" i="4"/>
  <c r="A252" i="4"/>
  <c r="GA251" i="4"/>
  <c r="GA252" i="4"/>
  <c r="A253" i="4"/>
  <c r="A254" i="4"/>
  <c r="GA253" i="4"/>
  <c r="A255" i="4"/>
  <c r="GA254" i="4"/>
  <c r="A256" i="4"/>
  <c r="GA255" i="4"/>
  <c r="GA256" i="4"/>
  <c r="A257" i="4"/>
  <c r="GA257" i="4"/>
  <c r="A258" i="4"/>
  <c r="GA258" i="4"/>
  <c r="A259" i="4"/>
  <c r="GA259" i="4"/>
  <c r="A260" i="4"/>
  <c r="GA260" i="4"/>
  <c r="A261" i="4"/>
  <c r="GA261" i="4"/>
  <c r="A262" i="4"/>
  <c r="GA262" i="4"/>
  <c r="A263" i="4"/>
  <c r="GA263" i="4"/>
  <c r="A264" i="4"/>
  <c r="GA264" i="4"/>
  <c r="A265" i="4"/>
  <c r="GA265" i="4"/>
  <c r="A266" i="4"/>
  <c r="GA266" i="4"/>
  <c r="A267" i="4"/>
  <c r="A268" i="4"/>
  <c r="GA267" i="4"/>
  <c r="GA268" i="4"/>
  <c r="A269" i="4"/>
  <c r="A270" i="4"/>
  <c r="GA269" i="4"/>
  <c r="A271" i="4"/>
  <c r="GA270" i="4"/>
  <c r="A272" i="4"/>
  <c r="A273" i="4"/>
  <c r="A274" i="4"/>
  <c r="A275" i="4"/>
  <c r="A276" i="4"/>
  <c r="A277" i="4"/>
  <c r="A278" i="4"/>
  <c r="A279" i="4"/>
  <c r="A280" i="4"/>
  <c r="A281" i="4"/>
  <c r="FL280" i="4"/>
  <c r="A282" i="4"/>
  <c r="FK254" i="4"/>
  <c r="FK255" i="4"/>
  <c r="FK256" i="4"/>
  <c r="FK257" i="4"/>
  <c r="FK258" i="4"/>
  <c r="FK259" i="4"/>
  <c r="FK260" i="4"/>
  <c r="FK261" i="4"/>
  <c r="FK262" i="4"/>
  <c r="FK263" i="4"/>
  <c r="FK264" i="4"/>
  <c r="FK265" i="4"/>
  <c r="FK266" i="4"/>
  <c r="FK267" i="4"/>
  <c r="FK268" i="4"/>
  <c r="FK269" i="4"/>
  <c r="FK270" i="4"/>
  <c r="FK271" i="4"/>
  <c r="FL271" i="4"/>
  <c r="FL272" i="4"/>
  <c r="FK272" i="4"/>
  <c r="FL273" i="4"/>
  <c r="FK273" i="4"/>
  <c r="FL274" i="4"/>
  <c r="FK274" i="4"/>
  <c r="FK275" i="4"/>
  <c r="FL275" i="4"/>
  <c r="FK276" i="4"/>
  <c r="FL276" i="4"/>
  <c r="FK277" i="4"/>
  <c r="FL277" i="4"/>
  <c r="FK278" i="4"/>
  <c r="FL278" i="4"/>
  <c r="FK279" i="4"/>
  <c r="FL279" i="4"/>
  <c r="FK280" i="4"/>
  <c r="FH273" i="4"/>
  <c r="FG273" i="4"/>
  <c r="FI273" i="4"/>
  <c r="FG268" i="4"/>
  <c r="FI268" i="4"/>
  <c r="FH268" i="4"/>
  <c r="FH266" i="4"/>
  <c r="FG266" i="4"/>
  <c r="FI266" i="4"/>
  <c r="FH262" i="4"/>
  <c r="FG262" i="4"/>
  <c r="FI262" i="4"/>
  <c r="FH258" i="4"/>
  <c r="FG258" i="4"/>
  <c r="FI258" i="4"/>
  <c r="FH256" i="4"/>
  <c r="FG256" i="4"/>
  <c r="FI256" i="4"/>
  <c r="FG254" i="4"/>
  <c r="FI254" i="4"/>
  <c r="FH254" i="4"/>
  <c r="FK355" i="4"/>
  <c r="FF356" i="4"/>
  <c r="FH280" i="4"/>
  <c r="FG280" i="4"/>
  <c r="FI280" i="4"/>
  <c r="FH279" i="4"/>
  <c r="FG279" i="4"/>
  <c r="FI279" i="4"/>
  <c r="FH278" i="4"/>
  <c r="FG278" i="4"/>
  <c r="FI278" i="4"/>
  <c r="FH277" i="4"/>
  <c r="FG277" i="4"/>
  <c r="FI277" i="4"/>
  <c r="FH276" i="4"/>
  <c r="FG276" i="4"/>
  <c r="FI276" i="4"/>
  <c r="FH275" i="4"/>
  <c r="FG275" i="4"/>
  <c r="FI275" i="4"/>
  <c r="FH271" i="4"/>
  <c r="FG271" i="4"/>
  <c r="FI271" i="4"/>
  <c r="FH269" i="4"/>
  <c r="FG269" i="4"/>
  <c r="FI269" i="4"/>
  <c r="FH267" i="4"/>
  <c r="FG267" i="4"/>
  <c r="FI267" i="4"/>
  <c r="FH265" i="4"/>
  <c r="FG265" i="4"/>
  <c r="FI265" i="4"/>
  <c r="FH263" i="4"/>
  <c r="FG263" i="4"/>
  <c r="FI263" i="4"/>
  <c r="FH261" i="4"/>
  <c r="FG261" i="4"/>
  <c r="FI261" i="4"/>
  <c r="FH259" i="4"/>
  <c r="FG259" i="4"/>
  <c r="FI259" i="4"/>
  <c r="FH257" i="4"/>
  <c r="FG257" i="4"/>
  <c r="FI257" i="4"/>
  <c r="FG255" i="4"/>
  <c r="FI255" i="4"/>
  <c r="FH255" i="4"/>
  <c r="A283" i="4"/>
  <c r="FH274" i="4"/>
  <c r="FG274" i="4"/>
  <c r="FI274" i="4"/>
  <c r="FH272" i="4"/>
  <c r="FG272" i="4"/>
  <c r="FI272" i="4"/>
  <c r="FG270" i="4"/>
  <c r="FI270" i="4"/>
  <c r="FH270" i="4"/>
  <c r="FH264" i="4"/>
  <c r="FG264" i="4"/>
  <c r="FI264" i="4"/>
  <c r="FH260" i="4"/>
  <c r="FG260" i="4"/>
  <c r="FI260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FM271" i="4"/>
  <c r="FM272" i="4"/>
  <c r="FM273" i="4"/>
  <c r="FM274" i="4"/>
  <c r="FM275" i="4"/>
  <c r="FM276" i="4"/>
  <c r="FM277" i="4"/>
  <c r="FM278" i="4"/>
  <c r="FM279" i="4"/>
  <c r="FM280" i="4"/>
  <c r="FM281" i="4"/>
  <c r="FO281" i="4"/>
  <c r="FO282" i="4"/>
  <c r="FM282" i="4"/>
  <c r="FO283" i="4"/>
  <c r="FM283" i="4"/>
  <c r="FM284" i="4"/>
  <c r="FO284" i="4"/>
  <c r="FO285" i="4"/>
  <c r="FM285" i="4"/>
  <c r="FM286" i="4"/>
  <c r="FO286" i="4"/>
  <c r="FO287" i="4"/>
  <c r="FM287" i="4"/>
  <c r="FM288" i="4"/>
  <c r="FO288" i="4"/>
  <c r="FO289" i="4"/>
  <c r="FM289" i="4"/>
  <c r="FM290" i="4"/>
  <c r="FO290" i="4"/>
  <c r="FO291" i="4"/>
  <c r="FM291" i="4"/>
  <c r="FM292" i="4"/>
  <c r="FO292" i="4"/>
  <c r="FO293" i="4"/>
  <c r="FM293" i="4"/>
  <c r="FM294" i="4"/>
  <c r="FO294" i="4"/>
  <c r="FM295" i="4"/>
  <c r="FO295" i="4"/>
  <c r="FM296" i="4"/>
  <c r="FO296" i="4"/>
  <c r="FM297" i="4"/>
  <c r="FO297" i="4"/>
  <c r="FM298" i="4"/>
  <c r="FO298" i="4"/>
  <c r="FM299" i="4"/>
  <c r="FO299" i="4"/>
  <c r="FM300" i="4"/>
  <c r="FO300" i="4"/>
  <c r="FM301" i="4"/>
  <c r="FO301" i="4"/>
  <c r="FM302" i="4"/>
  <c r="FO302" i="4"/>
  <c r="FM303" i="4"/>
  <c r="FO303" i="4"/>
  <c r="FM304" i="4"/>
  <c r="FO304" i="4"/>
  <c r="FM305" i="4"/>
  <c r="FO305" i="4"/>
  <c r="FM306" i="4"/>
  <c r="FO306" i="4"/>
  <c r="FM307" i="4"/>
  <c r="FO307" i="4"/>
  <c r="FM308" i="4"/>
  <c r="FO308" i="4"/>
  <c r="FM309" i="4"/>
  <c r="FO309" i="4"/>
  <c r="FM310" i="4"/>
  <c r="FO310" i="4"/>
  <c r="FM311" i="4"/>
  <c r="FO311" i="4"/>
  <c r="FM312" i="4"/>
  <c r="FO312" i="4"/>
  <c r="FM313" i="4"/>
  <c r="FO313" i="4"/>
  <c r="FM314" i="4"/>
  <c r="FO314" i="4"/>
  <c r="FO315" i="4"/>
  <c r="FM315" i="4"/>
  <c r="FM316" i="4"/>
  <c r="FO316" i="4"/>
  <c r="FN315" i="4"/>
  <c r="FN293" i="4"/>
  <c r="FN291" i="4"/>
  <c r="FN289" i="4"/>
  <c r="FN287" i="4"/>
  <c r="FN285" i="4"/>
  <c r="FN283" i="4"/>
  <c r="FN282" i="4"/>
  <c r="FN280" i="4"/>
  <c r="FN278" i="4"/>
  <c r="FN276" i="4"/>
  <c r="FN274" i="4"/>
  <c r="FN272" i="4"/>
  <c r="FN316" i="4"/>
  <c r="FN314" i="4"/>
  <c r="FN313" i="4"/>
  <c r="FN312" i="4"/>
  <c r="FN311" i="4"/>
  <c r="FN310" i="4"/>
  <c r="FN309" i="4"/>
  <c r="FN308" i="4"/>
  <c r="FN307" i="4"/>
  <c r="FN306" i="4"/>
  <c r="FN305" i="4"/>
  <c r="FN304" i="4"/>
  <c r="FN303" i="4"/>
  <c r="FN302" i="4"/>
  <c r="FN301" i="4"/>
  <c r="FN300" i="4"/>
  <c r="FN299" i="4"/>
  <c r="FN298" i="4"/>
  <c r="FN297" i="4"/>
  <c r="FN296" i="4"/>
  <c r="FN295" i="4"/>
  <c r="FN294" i="4"/>
  <c r="FN292" i="4"/>
  <c r="FN290" i="4"/>
  <c r="FN288" i="4"/>
  <c r="FN286" i="4"/>
  <c r="FN284" i="4"/>
  <c r="FN281" i="4"/>
  <c r="FN279" i="4"/>
  <c r="FN277" i="4"/>
  <c r="FN275" i="4"/>
  <c r="FN273" i="4"/>
  <c r="FN271" i="4"/>
  <c r="FT271" i="4"/>
  <c r="FS271" i="4"/>
  <c r="FT273" i="4"/>
  <c r="FS273" i="4"/>
  <c r="FT275" i="4"/>
  <c r="FS275" i="4"/>
  <c r="FT277" i="4"/>
  <c r="FS277" i="4"/>
  <c r="FT279" i="4"/>
  <c r="FS279" i="4"/>
  <c r="FT281" i="4"/>
  <c r="FS281" i="4"/>
  <c r="FT294" i="4"/>
  <c r="FS294" i="4"/>
  <c r="FT296" i="4"/>
  <c r="FS296" i="4"/>
  <c r="FS297" i="4"/>
  <c r="FT297" i="4"/>
  <c r="FT298" i="4"/>
  <c r="FS298" i="4"/>
  <c r="FS299" i="4"/>
  <c r="FT299" i="4"/>
  <c r="FT300" i="4"/>
  <c r="FS300" i="4"/>
  <c r="FS301" i="4"/>
  <c r="FT301" i="4"/>
  <c r="FT302" i="4"/>
  <c r="FS302" i="4"/>
  <c r="FS303" i="4"/>
  <c r="FT303" i="4"/>
  <c r="FT304" i="4"/>
  <c r="FS304" i="4"/>
  <c r="FS305" i="4"/>
  <c r="FT305" i="4"/>
  <c r="FT306" i="4"/>
  <c r="FS306" i="4"/>
  <c r="FS307" i="4"/>
  <c r="FT307" i="4"/>
  <c r="FT308" i="4"/>
  <c r="FS308" i="4"/>
  <c r="FS309" i="4"/>
  <c r="FT309" i="4"/>
  <c r="FT272" i="4"/>
  <c r="FS272" i="4"/>
  <c r="FT274" i="4"/>
  <c r="FS274" i="4"/>
  <c r="FT276" i="4"/>
  <c r="FS276" i="4"/>
  <c r="FT278" i="4"/>
  <c r="FS278" i="4"/>
  <c r="FT280" i="4"/>
  <c r="FS280" i="4"/>
  <c r="FT283" i="4"/>
  <c r="FS283" i="4"/>
  <c r="FT285" i="4"/>
  <c r="FS285" i="4"/>
  <c r="FT287" i="4"/>
  <c r="FS287" i="4"/>
  <c r="FT289" i="4"/>
  <c r="FS289" i="4"/>
  <c r="FT291" i="4"/>
  <c r="FS291" i="4"/>
  <c r="FT293" i="4"/>
  <c r="FS293" i="4"/>
  <c r="FS284" i="4"/>
  <c r="FT284" i="4"/>
  <c r="FS286" i="4"/>
  <c r="FT286" i="4"/>
  <c r="FS288" i="4"/>
  <c r="FT288" i="4"/>
  <c r="FS290" i="4"/>
  <c r="FT290" i="4"/>
  <c r="FS292" i="4"/>
  <c r="FT292" i="4"/>
  <c r="FS295" i="4"/>
  <c r="FT295" i="4"/>
  <c r="FS310" i="4"/>
  <c r="FT310" i="4"/>
  <c r="FS311" i="4"/>
  <c r="FT311" i="4"/>
  <c r="FS312" i="4"/>
  <c r="FT312" i="4"/>
  <c r="FS313" i="4"/>
  <c r="FT313" i="4"/>
  <c r="FS314" i="4"/>
  <c r="FT314" i="4"/>
  <c r="FS316" i="4"/>
  <c r="FT316" i="4"/>
  <c r="FS282" i="4"/>
  <c r="FT282" i="4"/>
  <c r="FS315" i="4"/>
  <c r="FT315" i="4"/>
  <c r="FR20" i="4"/>
  <c r="FR21" i="4"/>
  <c r="FR22" i="4"/>
  <c r="FR23" i="4"/>
  <c r="FR24" i="4"/>
  <c r="FR25" i="4"/>
  <c r="FR26" i="4"/>
  <c r="FR27" i="4"/>
  <c r="FR28" i="4"/>
  <c r="FR29" i="4"/>
  <c r="FR30" i="4"/>
  <c r="FR40" i="4"/>
  <c r="FR41" i="4"/>
  <c r="FR42" i="4"/>
  <c r="FR43" i="4"/>
  <c r="FR45" i="4"/>
  <c r="FR46" i="4"/>
  <c r="FR47" i="4"/>
  <c r="FR48" i="4"/>
  <c r="FR50" i="4"/>
  <c r="FR51" i="4"/>
  <c r="FR52" i="4"/>
  <c r="FR53" i="4"/>
  <c r="FR54" i="4"/>
  <c r="FR55" i="4"/>
  <c r="FR56" i="4"/>
  <c r="FR57" i="4"/>
  <c r="FR58" i="4"/>
  <c r="FR59" i="4"/>
  <c r="FR61" i="4"/>
  <c r="FR62" i="4"/>
  <c r="FR63" i="4"/>
  <c r="FR64" i="4"/>
  <c r="FR65" i="4"/>
  <c r="FR66" i="4"/>
  <c r="FR67" i="4"/>
  <c r="FR69" i="4"/>
  <c r="FR70" i="4"/>
  <c r="FR90" i="4"/>
  <c r="FR94" i="4"/>
  <c r="FR95" i="4"/>
  <c r="FR97" i="4"/>
  <c r="FR100" i="4"/>
  <c r="FR101" i="4"/>
  <c r="FR104" i="4"/>
  <c r="FR105" i="4"/>
  <c r="FR110" i="4"/>
  <c r="FR112" i="4"/>
  <c r="FR116" i="4"/>
  <c r="FR118" i="4"/>
  <c r="FR119" i="4"/>
  <c r="FR120" i="4"/>
  <c r="FR122" i="4"/>
  <c r="FR126" i="4"/>
  <c r="FR131" i="4"/>
  <c r="FR132" i="4"/>
  <c r="FR137" i="4"/>
  <c r="FR139" i="4"/>
  <c r="FR140" i="4"/>
  <c r="FR150" i="4"/>
  <c r="FR151" i="4"/>
  <c r="FR152" i="4"/>
  <c r="FR153" i="4"/>
  <c r="FR154" i="4"/>
  <c r="FR156" i="4"/>
  <c r="FR162" i="4"/>
  <c r="FR167" i="4"/>
  <c r="FR168" i="4"/>
  <c r="FR170" i="4"/>
  <c r="FR172" i="4"/>
  <c r="FR174" i="4"/>
  <c r="FR175" i="4"/>
  <c r="FR180" i="4"/>
  <c r="FR181" i="4"/>
  <c r="FR182" i="4"/>
  <c r="FQ245" i="4"/>
  <c r="FQ247" i="4"/>
  <c r="FQ278" i="4"/>
  <c r="FP341" i="4"/>
  <c r="FR44" i="4"/>
  <c r="FR49" i="4"/>
  <c r="FR68" i="4"/>
  <c r="FR113" i="4"/>
  <c r="FR114" i="4"/>
  <c r="FR115" i="4"/>
  <c r="FR124" i="4"/>
  <c r="FR133" i="4"/>
  <c r="FR157" i="4"/>
  <c r="FR165" i="4"/>
  <c r="FR173" i="4"/>
  <c r="FR177" i="4"/>
  <c r="FR169" i="4"/>
  <c r="FR161" i="4"/>
  <c r="FR129" i="4"/>
  <c r="FR103" i="4"/>
  <c r="FR102" i="4"/>
  <c r="FR99" i="4"/>
  <c r="FR184" i="4"/>
  <c r="FR179" i="4"/>
  <c r="FR171" i="4"/>
  <c r="FR163" i="4"/>
  <c r="FR159" i="4"/>
  <c r="FR155" i="4"/>
  <c r="FR135" i="4"/>
  <c r="FR127" i="4"/>
  <c r="FR111" i="4"/>
  <c r="FQ276" i="4"/>
  <c r="FQ272" i="4"/>
  <c r="FP247" i="4"/>
  <c r="FX247" i="4"/>
  <c r="FR146" i="4"/>
  <c r="FR106" i="4"/>
  <c r="FQ280" i="4"/>
  <c r="FR138" i="4"/>
  <c r="FR142" i="4"/>
  <c r="FR109" i="4"/>
  <c r="FR98" i="4"/>
  <c r="FR93" i="4"/>
  <c r="FR183" i="4"/>
  <c r="FR178" i="4"/>
  <c r="FR176" i="4"/>
  <c r="FR166" i="4"/>
  <c r="FR164" i="4"/>
  <c r="FR160" i="4"/>
  <c r="FR158" i="4"/>
  <c r="FR148" i="4"/>
  <c r="FR144" i="4"/>
  <c r="FR136" i="4"/>
  <c r="FR134" i="4"/>
  <c r="FR130" i="4"/>
  <c r="FR128" i="4"/>
  <c r="FR108" i="4"/>
  <c r="FR91" i="4"/>
  <c r="FQ274" i="4"/>
  <c r="FR185" i="4"/>
  <c r="FR149" i="4"/>
  <c r="FR147" i="4"/>
  <c r="FR145" i="4"/>
  <c r="FR143" i="4"/>
  <c r="FR141" i="4"/>
  <c r="FR117" i="4"/>
  <c r="FR107" i="4"/>
  <c r="FR96" i="4"/>
  <c r="FR92" i="4"/>
  <c r="FV247" i="4"/>
  <c r="FR123" i="4"/>
  <c r="FR60" i="4"/>
  <c r="FR37" i="4"/>
  <c r="FR36" i="4"/>
  <c r="FR35" i="4"/>
  <c r="FR33" i="4"/>
  <c r="FR32" i="4"/>
  <c r="FR31" i="4"/>
  <c r="FR39" i="4"/>
  <c r="FR38" i="4"/>
  <c r="FR34" i="4"/>
  <c r="FP245" i="4"/>
  <c r="FX245" i="4"/>
  <c r="FW245" i="4"/>
  <c r="FW247" i="4"/>
  <c r="FP336" i="4"/>
  <c r="FX336" i="4"/>
  <c r="GE336" i="4"/>
  <c r="FQ248" i="4"/>
  <c r="FP248" i="4"/>
  <c r="FV248" i="4"/>
  <c r="FQ249" i="4"/>
  <c r="FQ251" i="4"/>
  <c r="FQ253" i="4"/>
  <c r="FQ255" i="4"/>
  <c r="FQ257" i="4"/>
  <c r="FQ259" i="4"/>
  <c r="FQ261" i="4"/>
  <c r="FQ263" i="4"/>
  <c r="FQ265" i="4"/>
  <c r="FQ267" i="4"/>
  <c r="FQ269" i="4"/>
  <c r="FQ271" i="4"/>
  <c r="FQ273" i="4"/>
  <c r="FQ277" i="4"/>
  <c r="FQ246" i="4"/>
  <c r="FQ250" i="4"/>
  <c r="FQ252" i="4"/>
  <c r="FQ254" i="4"/>
  <c r="FQ256" i="4"/>
  <c r="FQ258" i="4"/>
  <c r="FQ260" i="4"/>
  <c r="FQ262" i="4"/>
  <c r="FQ264" i="4"/>
  <c r="FQ266" i="4"/>
  <c r="FQ268" i="4"/>
  <c r="FQ270" i="4"/>
  <c r="FQ275" i="4"/>
  <c r="FQ279" i="4"/>
  <c r="FV245" i="4"/>
  <c r="FR121" i="4"/>
  <c r="FR125" i="4"/>
  <c r="FP317" i="4"/>
  <c r="FX317" i="4"/>
  <c r="GE317" i="4"/>
  <c r="FP318" i="4"/>
  <c r="FX318" i="4"/>
  <c r="GE318" i="4"/>
  <c r="FP319" i="4"/>
  <c r="FX319" i="4"/>
  <c r="GE319" i="4"/>
  <c r="FP320" i="4"/>
  <c r="FX320" i="4"/>
  <c r="GE320" i="4"/>
  <c r="FP321" i="4"/>
  <c r="FV321" i="4"/>
  <c r="GC321" i="4"/>
  <c r="FX321" i="4"/>
  <c r="GE321" i="4"/>
  <c r="FP322" i="4"/>
  <c r="FV322" i="4"/>
  <c r="GC322" i="4"/>
  <c r="FX322" i="4"/>
  <c r="GE322" i="4"/>
  <c r="FP323" i="4"/>
  <c r="FV323" i="4"/>
  <c r="GC323" i="4"/>
  <c r="FX323" i="4"/>
  <c r="GE323" i="4"/>
  <c r="FP325" i="4"/>
  <c r="FV325" i="4"/>
  <c r="GC325" i="4"/>
  <c r="FX325" i="4"/>
  <c r="GE325" i="4"/>
  <c r="FP328" i="4"/>
  <c r="FX328" i="4"/>
  <c r="FP330" i="4"/>
  <c r="FW330" i="4"/>
  <c r="FP333" i="4"/>
  <c r="FX333" i="4"/>
  <c r="FP335" i="4"/>
  <c r="FW335" i="4"/>
  <c r="FP338" i="4"/>
  <c r="FW338" i="4"/>
  <c r="FP340" i="4"/>
  <c r="FX340" i="4"/>
  <c r="FX330" i="4"/>
  <c r="FW321" i="4"/>
  <c r="GD321" i="4"/>
  <c r="FW322" i="4"/>
  <c r="GD322" i="4"/>
  <c r="FX335" i="4"/>
  <c r="FP246" i="4"/>
  <c r="FV246" i="4"/>
  <c r="FW333" i="4"/>
  <c r="FW336" i="4"/>
  <c r="GD336" i="4"/>
  <c r="FX338" i="4"/>
  <c r="FW328" i="4"/>
  <c r="FW320" i="4"/>
  <c r="GD320" i="4"/>
  <c r="FW319" i="4"/>
  <c r="GD319" i="4"/>
  <c r="FW318" i="4"/>
  <c r="GD318" i="4"/>
  <c r="FW317" i="4"/>
  <c r="GD317" i="4"/>
  <c r="FV320" i="4"/>
  <c r="GC320" i="4"/>
  <c r="FV319" i="4"/>
  <c r="GC319" i="4"/>
  <c r="FV318" i="4"/>
  <c r="GC318" i="4"/>
  <c r="FV317" i="4"/>
  <c r="GC317" i="4"/>
  <c r="FP331" i="4"/>
  <c r="FX331" i="4"/>
  <c r="GE331" i="4"/>
  <c r="FP337" i="4"/>
  <c r="FW337" i="4"/>
  <c r="FP332" i="4"/>
  <c r="FW332" i="4"/>
  <c r="FP327" i="4"/>
  <c r="FW327" i="4"/>
  <c r="FP252" i="4"/>
  <c r="FW252" i="4"/>
  <c r="FX252" i="4"/>
  <c r="FP250" i="4"/>
  <c r="FX250" i="4"/>
  <c r="FW250" i="4"/>
  <c r="FW246" i="4"/>
  <c r="FX246" i="4"/>
  <c r="FP244" i="4"/>
  <c r="FQ244" i="4"/>
  <c r="FX244" i="4"/>
  <c r="FW244" i="4"/>
  <c r="FP253" i="4"/>
  <c r="FW253" i="4"/>
  <c r="FX253" i="4"/>
  <c r="FP251" i="4"/>
  <c r="FX251" i="4"/>
  <c r="FW251" i="4"/>
  <c r="FP249" i="4"/>
  <c r="FX249" i="4"/>
  <c r="FW249" i="4"/>
  <c r="FX248" i="4"/>
  <c r="FW248" i="4"/>
  <c r="FW325" i="4"/>
  <c r="GD325" i="4"/>
  <c r="FW323" i="4"/>
  <c r="GD323" i="4"/>
  <c r="FV251" i="4"/>
  <c r="FV244" i="4"/>
  <c r="FV253" i="4"/>
  <c r="FP339" i="4"/>
  <c r="FW339" i="4"/>
  <c r="FX339" i="4"/>
  <c r="FP334" i="4"/>
  <c r="FW334" i="4"/>
  <c r="FX334" i="4"/>
  <c r="FP329" i="4"/>
  <c r="FW329" i="4"/>
  <c r="FX329" i="4"/>
  <c r="FP326" i="4"/>
  <c r="FX326" i="4"/>
  <c r="GE326" i="4"/>
  <c r="FP324" i="4"/>
  <c r="FX324" i="4"/>
  <c r="GE324" i="4"/>
  <c r="FW340" i="4"/>
  <c r="FV252" i="4"/>
  <c r="FV249" i="4"/>
  <c r="FV250" i="4"/>
  <c r="FX327" i="4"/>
  <c r="FX332" i="4"/>
  <c r="FX337" i="4"/>
  <c r="FW331" i="4"/>
  <c r="GD331" i="4"/>
  <c r="FW324" i="4"/>
  <c r="GD324" i="4"/>
  <c r="FW326" i="4"/>
  <c r="GD326" i="4"/>
  <c r="FV326" i="4"/>
  <c r="GC326" i="4"/>
  <c r="FV324" i="4"/>
  <c r="GC324" i="4"/>
  <c r="FQ243" i="4"/>
  <c r="FQ34" i="4"/>
  <c r="FQ17" i="4"/>
  <c r="FQ19" i="4"/>
  <c r="FQ21" i="4"/>
  <c r="FQ23" i="4"/>
  <c r="FQ25" i="4"/>
  <c r="FQ27" i="4"/>
  <c r="FP27" i="4"/>
  <c r="FV27" i="4"/>
  <c r="FQ29" i="4"/>
  <c r="FQ31" i="4"/>
  <c r="FQ33" i="4"/>
  <c r="FQ16" i="4"/>
  <c r="FQ18" i="4"/>
  <c r="FQ20" i="4"/>
  <c r="FQ22" i="4"/>
  <c r="FQ24" i="4"/>
  <c r="FQ26" i="4"/>
  <c r="FQ28" i="4"/>
  <c r="FP28" i="4"/>
  <c r="FV28" i="4"/>
  <c r="FQ30" i="4"/>
  <c r="FQ32" i="4"/>
  <c r="FQ35" i="4"/>
  <c r="FQ36" i="4"/>
  <c r="FP36" i="4"/>
  <c r="FW36" i="4"/>
  <c r="FQ37" i="4"/>
  <c r="FQ38" i="4"/>
  <c r="FQ39" i="4"/>
  <c r="FQ40" i="4"/>
  <c r="FP40" i="4"/>
  <c r="FX40" i="4"/>
  <c r="FQ41" i="4"/>
  <c r="FP41" i="4"/>
  <c r="FW41" i="4"/>
  <c r="FQ42" i="4"/>
  <c r="FQ43" i="4"/>
  <c r="FQ44" i="4"/>
  <c r="FQ45" i="4"/>
  <c r="FQ46" i="4"/>
  <c r="FQ47" i="4"/>
  <c r="FQ48" i="4"/>
  <c r="FP48" i="4"/>
  <c r="FV48" i="4"/>
  <c r="FQ49" i="4"/>
  <c r="FP49" i="4"/>
  <c r="FV49" i="4"/>
  <c r="FQ50" i="4"/>
  <c r="FP50" i="4"/>
  <c r="FW50" i="4"/>
  <c r="FQ51" i="4"/>
  <c r="FP51" i="4"/>
  <c r="FW51" i="4"/>
  <c r="FQ52" i="4"/>
  <c r="FQ53" i="4"/>
  <c r="FP53" i="4"/>
  <c r="FX53" i="4"/>
  <c r="FQ54" i="4"/>
  <c r="FQ55" i="4"/>
  <c r="FP55" i="4"/>
  <c r="FX55" i="4"/>
  <c r="FQ56" i="4"/>
  <c r="FQ57" i="4"/>
  <c r="FQ58" i="4"/>
  <c r="FQ59" i="4"/>
  <c r="FQ60" i="4"/>
  <c r="FQ61" i="4"/>
  <c r="FP61" i="4"/>
  <c r="FW61" i="4"/>
  <c r="FQ62" i="4"/>
  <c r="FQ63" i="4"/>
  <c r="FP63" i="4"/>
  <c r="FW63" i="4"/>
  <c r="FQ64" i="4"/>
  <c r="FQ65" i="4"/>
  <c r="FP65" i="4"/>
  <c r="FW65" i="4"/>
  <c r="FQ66" i="4"/>
  <c r="FQ67" i="4"/>
  <c r="FP67" i="4"/>
  <c r="FW67" i="4"/>
  <c r="FQ68" i="4"/>
  <c r="FQ69" i="4"/>
  <c r="FP69" i="4"/>
  <c r="FW69" i="4"/>
  <c r="FQ70" i="4"/>
  <c r="FQ71" i="4"/>
  <c r="FP71" i="4"/>
  <c r="FW71" i="4"/>
  <c r="FQ72" i="4"/>
  <c r="FQ73" i="4"/>
  <c r="FP73" i="4"/>
  <c r="FW73" i="4"/>
  <c r="FQ74" i="4"/>
  <c r="FQ75" i="4"/>
  <c r="FP75" i="4"/>
  <c r="FW75" i="4"/>
  <c r="FQ76" i="4"/>
  <c r="FQ77" i="4"/>
  <c r="FP77" i="4"/>
  <c r="FW77" i="4"/>
  <c r="FQ78" i="4"/>
  <c r="FQ79" i="4"/>
  <c r="FP79" i="4"/>
  <c r="FX79" i="4"/>
  <c r="FQ80" i="4"/>
  <c r="FQ81" i="4"/>
  <c r="FQ82" i="4"/>
  <c r="FQ83" i="4"/>
  <c r="FQ84" i="4"/>
  <c r="FQ85" i="4"/>
  <c r="FQ86" i="4"/>
  <c r="FP86" i="4"/>
  <c r="FW86" i="4"/>
  <c r="FQ87" i="4"/>
  <c r="FP87" i="4"/>
  <c r="FX87" i="4"/>
  <c r="FQ88" i="4"/>
  <c r="FQ89" i="4"/>
  <c r="FQ90" i="4"/>
  <c r="FQ91" i="4"/>
  <c r="FQ92" i="4"/>
  <c r="FQ93" i="4"/>
  <c r="FQ94" i="4"/>
  <c r="FP94" i="4"/>
  <c r="FV94" i="4"/>
  <c r="FQ95" i="4"/>
  <c r="FQ96" i="4"/>
  <c r="FQ97" i="4"/>
  <c r="FQ98" i="4"/>
  <c r="FQ99" i="4"/>
  <c r="FP99" i="4"/>
  <c r="FW99" i="4"/>
  <c r="FQ100" i="4"/>
  <c r="FQ101" i="4"/>
  <c r="FP101" i="4"/>
  <c r="FW101" i="4"/>
  <c r="FQ102" i="4"/>
  <c r="FQ103" i="4"/>
  <c r="FP103" i="4"/>
  <c r="FW103" i="4"/>
  <c r="FQ104" i="4"/>
  <c r="FQ105" i="4"/>
  <c r="FQ106" i="4"/>
  <c r="FQ107" i="4"/>
  <c r="FQ108" i="4"/>
  <c r="FP108" i="4"/>
  <c r="FX108" i="4"/>
  <c r="FQ109" i="4"/>
  <c r="FP109" i="4"/>
  <c r="FV109" i="4"/>
  <c r="FQ110" i="4"/>
  <c r="FQ111" i="4"/>
  <c r="FQ112" i="4"/>
  <c r="FQ113" i="4"/>
  <c r="FQ114" i="4"/>
  <c r="FP114" i="4"/>
  <c r="FW114" i="4"/>
  <c r="FQ115" i="4"/>
  <c r="FP115" i="4"/>
  <c r="FX115" i="4"/>
  <c r="FQ116" i="4"/>
  <c r="FQ117" i="4"/>
  <c r="FQ118" i="4"/>
  <c r="FP118" i="4"/>
  <c r="FV118" i="4"/>
  <c r="FQ119" i="4"/>
  <c r="FQ120" i="4"/>
  <c r="FQ121" i="4"/>
  <c r="FQ122" i="4"/>
  <c r="FQ123" i="4"/>
  <c r="FQ124" i="4"/>
  <c r="FQ125" i="4"/>
  <c r="FQ126" i="4"/>
  <c r="FP126" i="4"/>
  <c r="FW126" i="4"/>
  <c r="FQ127" i="4"/>
  <c r="FQ128" i="4"/>
  <c r="FP128" i="4"/>
  <c r="FW128" i="4"/>
  <c r="FQ129" i="4"/>
  <c r="FQ130" i="4"/>
  <c r="FQ131" i="4"/>
  <c r="FQ132" i="4"/>
  <c r="FQ133" i="4"/>
  <c r="FQ134" i="4"/>
  <c r="FQ135" i="4"/>
  <c r="FQ136" i="4"/>
  <c r="FQ137" i="4"/>
  <c r="FQ138" i="4"/>
  <c r="FQ139" i="4"/>
  <c r="FP139" i="4"/>
  <c r="FW139" i="4"/>
  <c r="FQ140" i="4"/>
  <c r="FP140" i="4"/>
  <c r="FW140" i="4"/>
  <c r="FQ141" i="4"/>
  <c r="FQ142" i="4"/>
  <c r="FQ143" i="4"/>
  <c r="FQ144" i="4"/>
  <c r="FQ145" i="4"/>
  <c r="FQ146" i="4"/>
  <c r="FP146" i="4"/>
  <c r="FW146" i="4"/>
  <c r="FQ147" i="4"/>
  <c r="FQ148" i="4"/>
  <c r="FQ149" i="4"/>
  <c r="FQ150" i="4"/>
  <c r="FP150" i="4"/>
  <c r="FW150" i="4"/>
  <c r="FQ151" i="4"/>
  <c r="FQ152" i="4"/>
  <c r="FQ153" i="4"/>
  <c r="FQ154" i="4"/>
  <c r="FQ155" i="4"/>
  <c r="FQ156" i="4"/>
  <c r="FP156" i="4"/>
  <c r="FV156" i="4"/>
  <c r="FQ157" i="4"/>
  <c r="FQ158" i="4"/>
  <c r="FQ159" i="4"/>
  <c r="FQ160" i="4"/>
  <c r="FP160" i="4"/>
  <c r="FV160" i="4"/>
  <c r="FQ161" i="4"/>
  <c r="FQ162" i="4"/>
  <c r="FP162" i="4"/>
  <c r="FV162" i="4"/>
  <c r="FQ163" i="4"/>
  <c r="FQ164" i="4"/>
  <c r="FQ165" i="4"/>
  <c r="FP165" i="4"/>
  <c r="FV165" i="4"/>
  <c r="FQ166" i="4"/>
  <c r="FP166" i="4"/>
  <c r="FV166" i="4"/>
  <c r="FQ167" i="4"/>
  <c r="FQ168" i="4"/>
  <c r="FP168" i="4"/>
  <c r="FV168" i="4"/>
  <c r="FQ169" i="4"/>
  <c r="FQ170" i="4"/>
  <c r="FQ171" i="4"/>
  <c r="FP171" i="4"/>
  <c r="FX171" i="4"/>
  <c r="FQ172" i="4"/>
  <c r="FQ173" i="4"/>
  <c r="FQ174" i="4"/>
  <c r="FQ175" i="4"/>
  <c r="FP175" i="4"/>
  <c r="FX175" i="4"/>
  <c r="FQ176" i="4"/>
  <c r="FQ177" i="4"/>
  <c r="FQ178" i="4"/>
  <c r="FQ179" i="4"/>
  <c r="FQ180" i="4"/>
  <c r="FQ181" i="4"/>
  <c r="FQ182" i="4"/>
  <c r="FQ183" i="4"/>
  <c r="FP183" i="4"/>
  <c r="FX183" i="4"/>
  <c r="FQ184" i="4"/>
  <c r="FQ185" i="4"/>
  <c r="FQ186" i="4"/>
  <c r="FQ187" i="4"/>
  <c r="FP187" i="4"/>
  <c r="FX187" i="4"/>
  <c r="FQ188" i="4"/>
  <c r="FQ189" i="4"/>
  <c r="FQ190" i="4"/>
  <c r="FQ191" i="4"/>
  <c r="FP191" i="4"/>
  <c r="FX191" i="4"/>
  <c r="FQ192" i="4"/>
  <c r="FQ193" i="4"/>
  <c r="FQ194" i="4"/>
  <c r="FQ195" i="4"/>
  <c r="FQ196" i="4"/>
  <c r="FQ197" i="4"/>
  <c r="FQ198" i="4"/>
  <c r="FQ199" i="4"/>
  <c r="FQ200" i="4"/>
  <c r="FQ201" i="4"/>
  <c r="FQ202" i="4"/>
  <c r="FQ203" i="4"/>
  <c r="FQ204" i="4"/>
  <c r="FQ205" i="4"/>
  <c r="FQ206" i="4"/>
  <c r="FQ207" i="4"/>
  <c r="FP207" i="4"/>
  <c r="FX207" i="4"/>
  <c r="FQ208" i="4"/>
  <c r="FQ209" i="4"/>
  <c r="FQ210" i="4"/>
  <c r="FQ211" i="4"/>
  <c r="FQ212" i="4"/>
  <c r="FQ213" i="4"/>
  <c r="FQ214" i="4"/>
  <c r="FQ215" i="4"/>
  <c r="FP215" i="4"/>
  <c r="FX215" i="4"/>
  <c r="FQ216" i="4"/>
  <c r="FQ217" i="4"/>
  <c r="FP217" i="4"/>
  <c r="FX217" i="4"/>
  <c r="FQ218" i="4"/>
  <c r="FQ219" i="4"/>
  <c r="FQ220" i="4"/>
  <c r="FQ221" i="4"/>
  <c r="FP221" i="4"/>
  <c r="FX221" i="4"/>
  <c r="FQ222" i="4"/>
  <c r="FQ223" i="4"/>
  <c r="FQ224" i="4"/>
  <c r="FP224" i="4"/>
  <c r="FX224" i="4"/>
  <c r="FQ225" i="4"/>
  <c r="FQ226" i="4"/>
  <c r="FQ227" i="4"/>
  <c r="FQ228" i="4"/>
  <c r="FQ229" i="4"/>
  <c r="FQ230" i="4"/>
  <c r="FQ231" i="4"/>
  <c r="FQ232" i="4"/>
  <c r="FQ233" i="4"/>
  <c r="FQ234" i="4"/>
  <c r="FQ235" i="4"/>
  <c r="FQ236" i="4"/>
  <c r="FQ237" i="4"/>
  <c r="FQ238" i="4"/>
  <c r="FQ239" i="4"/>
  <c r="FQ240" i="4"/>
  <c r="FQ241" i="4"/>
  <c r="FQ242" i="4"/>
  <c r="FP243" i="4"/>
  <c r="FX243" i="4"/>
  <c r="FW243" i="4"/>
  <c r="FV243" i="4"/>
  <c r="FP29" i="4"/>
  <c r="FX29" i="4"/>
  <c r="FP21" i="4"/>
  <c r="FV21" i="4"/>
  <c r="FP33" i="4"/>
  <c r="FX33" i="4"/>
  <c r="GE33" i="4"/>
  <c r="FW21" i="4"/>
  <c r="FV33" i="4"/>
  <c r="GC33" i="4"/>
  <c r="FP17" i="4"/>
  <c r="FW17" i="4"/>
  <c r="FP229" i="4"/>
  <c r="FV229" i="4"/>
  <c r="FX21" i="4"/>
  <c r="FW29" i="4"/>
  <c r="FW33" i="4"/>
  <c r="GD33" i="4"/>
  <c r="FX17" i="4"/>
  <c r="FV17" i="4"/>
  <c r="FV29" i="4"/>
  <c r="FP219" i="4"/>
  <c r="FX219" i="4"/>
  <c r="FP213" i="4"/>
  <c r="FW213" i="4"/>
  <c r="FP209" i="4"/>
  <c r="FW209" i="4"/>
  <c r="FP205" i="4"/>
  <c r="FW205" i="4"/>
  <c r="FP201" i="4"/>
  <c r="FW201" i="4"/>
  <c r="FP197" i="4"/>
  <c r="FW197" i="4"/>
  <c r="FP193" i="4"/>
  <c r="FW193" i="4"/>
  <c r="FP189" i="4"/>
  <c r="FW189" i="4"/>
  <c r="FP185" i="4"/>
  <c r="FW185" i="4"/>
  <c r="FP181" i="4"/>
  <c r="FW181" i="4"/>
  <c r="FP177" i="4"/>
  <c r="FW177" i="4"/>
  <c r="FP173" i="4"/>
  <c r="FW173" i="4"/>
  <c r="FW168" i="4"/>
  <c r="FX165" i="4"/>
  <c r="FP161" i="4"/>
  <c r="FX161" i="4"/>
  <c r="FP159" i="4"/>
  <c r="FW159" i="4"/>
  <c r="FV150" i="4"/>
  <c r="FV146" i="4"/>
  <c r="FP142" i="4"/>
  <c r="FV142" i="4"/>
  <c r="FV140" i="4"/>
  <c r="FP136" i="4"/>
  <c r="FV136" i="4"/>
  <c r="FP132" i="4"/>
  <c r="FV132" i="4"/>
  <c r="FV128" i="4"/>
  <c r="FV126" i="4"/>
  <c r="FP121" i="4"/>
  <c r="FX121" i="4"/>
  <c r="FX114" i="4"/>
  <c r="FV108" i="4"/>
  <c r="FP105" i="4"/>
  <c r="FW105" i="4"/>
  <c r="FX103" i="4"/>
  <c r="FX99" i="4"/>
  <c r="FP98" i="4"/>
  <c r="FX98" i="4"/>
  <c r="GE98" i="4"/>
  <c r="FX94" i="4"/>
  <c r="FP89" i="4"/>
  <c r="FW89" i="4"/>
  <c r="FW87" i="4"/>
  <c r="FP85" i="4"/>
  <c r="FV85" i="4"/>
  <c r="FP82" i="4"/>
  <c r="FX82" i="4"/>
  <c r="FP80" i="4"/>
  <c r="FW80" i="4"/>
  <c r="FP78" i="4"/>
  <c r="FX78" i="4"/>
  <c r="FP76" i="4"/>
  <c r="FX76" i="4"/>
  <c r="FP74" i="4"/>
  <c r="FW74" i="4"/>
  <c r="FP72" i="4"/>
  <c r="FX72" i="4"/>
  <c r="FP70" i="4"/>
  <c r="FX70" i="4"/>
  <c r="FP68" i="4"/>
  <c r="FX68" i="4"/>
  <c r="FP66" i="4"/>
  <c r="FX66" i="4"/>
  <c r="FP64" i="4"/>
  <c r="FX64" i="4"/>
  <c r="FP62" i="4"/>
  <c r="FX62" i="4"/>
  <c r="FP60" i="4"/>
  <c r="FX60" i="4"/>
  <c r="FP59" i="4"/>
  <c r="FX59" i="4"/>
  <c r="GE59" i="4"/>
  <c r="FP58" i="4"/>
  <c r="FW58" i="4"/>
  <c r="GD58" i="4"/>
  <c r="FP57" i="4"/>
  <c r="FW57" i="4"/>
  <c r="GD57" i="4"/>
  <c r="FP54" i="4"/>
  <c r="FX54" i="4"/>
  <c r="FP52" i="4"/>
  <c r="FW52" i="4"/>
  <c r="FX50" i="4"/>
  <c r="FW48" i="4"/>
  <c r="FP47" i="4"/>
  <c r="FX47" i="4"/>
  <c r="GE47" i="4"/>
  <c r="FP44" i="4"/>
  <c r="FX44" i="4"/>
  <c r="FW40" i="4"/>
  <c r="FP38" i="4"/>
  <c r="FW38" i="4"/>
  <c r="FP35" i="4"/>
  <c r="FW35" i="4"/>
  <c r="FW28" i="4"/>
  <c r="FP34" i="4"/>
  <c r="FX34" i="4"/>
  <c r="FP45" i="4"/>
  <c r="FX45" i="4"/>
  <c r="FP92" i="4"/>
  <c r="FW92" i="4"/>
  <c r="FP43" i="4"/>
  <c r="FV43" i="4"/>
  <c r="GC43" i="4"/>
  <c r="FW49" i="4"/>
  <c r="FP104" i="4"/>
  <c r="FX104" i="4"/>
  <c r="FV105" i="4"/>
  <c r="FP144" i="4"/>
  <c r="FW144" i="4"/>
  <c r="FW191" i="4"/>
  <c r="FX126" i="4"/>
  <c r="FW175" i="4"/>
  <c r="FP32" i="4"/>
  <c r="FV32" i="4"/>
  <c r="FW44" i="4"/>
  <c r="FV51" i="4"/>
  <c r="FX86" i="4"/>
  <c r="FV99" i="4"/>
  <c r="FX101" i="4"/>
  <c r="FW108" i="4"/>
  <c r="FW132" i="4"/>
  <c r="FW183" i="4"/>
  <c r="FX139" i="4"/>
  <c r="FW171" i="4"/>
  <c r="FW187" i="4"/>
  <c r="FX201" i="4"/>
  <c r="FV219" i="4"/>
  <c r="FP24" i="4"/>
  <c r="FX24" i="4"/>
  <c r="FP16" i="4"/>
  <c r="FW16" i="4"/>
  <c r="FX16" i="4"/>
  <c r="FX28" i="4"/>
  <c r="FV40" i="4"/>
  <c r="FW47" i="4"/>
  <c r="GD47" i="4"/>
  <c r="FX48" i="4"/>
  <c r="FX51" i="4"/>
  <c r="FW79" i="4"/>
  <c r="FV86" i="4"/>
  <c r="FV89" i="4"/>
  <c r="FW94" i="4"/>
  <c r="FV103" i="4"/>
  <c r="FX105" i="4"/>
  <c r="FV114" i="4"/>
  <c r="FW115" i="4"/>
  <c r="FW121" i="4"/>
  <c r="FX128" i="4"/>
  <c r="FP131" i="4"/>
  <c r="FV131" i="4"/>
  <c r="FW136" i="4"/>
  <c r="FW142" i="4"/>
  <c r="FP148" i="4"/>
  <c r="FW148" i="4"/>
  <c r="FV161" i="4"/>
  <c r="FV201" i="4"/>
  <c r="FW207" i="4"/>
  <c r="FW215" i="4"/>
  <c r="FV224" i="4"/>
  <c r="FP20" i="4"/>
  <c r="FV20" i="4"/>
  <c r="FP39" i="4"/>
  <c r="FV39" i="4"/>
  <c r="FV44" i="4"/>
  <c r="FV47" i="4"/>
  <c r="GC47" i="4"/>
  <c r="FX49" i="4"/>
  <c r="FV50" i="4"/>
  <c r="FV79" i="4"/>
  <c r="FP83" i="4"/>
  <c r="FV83" i="4"/>
  <c r="FV87" i="4"/>
  <c r="FX89" i="4"/>
  <c r="FP97" i="4"/>
  <c r="FW97" i="4"/>
  <c r="FV101" i="4"/>
  <c r="FP106" i="4"/>
  <c r="FX106" i="4"/>
  <c r="FV115" i="4"/>
  <c r="FV121" i="4"/>
  <c r="FP123" i="4"/>
  <c r="FV123" i="4"/>
  <c r="FP127" i="4"/>
  <c r="FV127" i="4"/>
  <c r="FP155" i="4"/>
  <c r="FV155" i="4"/>
  <c r="FW156" i="4"/>
  <c r="FX159" i="4"/>
  <c r="FW160" i="4"/>
  <c r="FW161" i="4"/>
  <c r="FW162" i="4"/>
  <c r="FW165" i="4"/>
  <c r="FW166" i="4"/>
  <c r="FX168" i="4"/>
  <c r="FV171" i="4"/>
  <c r="FX173" i="4"/>
  <c r="FV175" i="4"/>
  <c r="FX177" i="4"/>
  <c r="FP179" i="4"/>
  <c r="FV179" i="4"/>
  <c r="FX181" i="4"/>
  <c r="FV183" i="4"/>
  <c r="FX185" i="4"/>
  <c r="FV187" i="4"/>
  <c r="FX189" i="4"/>
  <c r="FV191" i="4"/>
  <c r="FX193" i="4"/>
  <c r="FP195" i="4"/>
  <c r="FV195" i="4"/>
  <c r="FX197" i="4"/>
  <c r="FP199" i="4"/>
  <c r="FV199" i="4"/>
  <c r="FP203" i="4"/>
  <c r="FV203" i="4"/>
  <c r="FX205" i="4"/>
  <c r="FV207" i="4"/>
  <c r="FX209" i="4"/>
  <c r="FP211" i="4"/>
  <c r="FV211" i="4"/>
  <c r="FX213" i="4"/>
  <c r="FV215" i="4"/>
  <c r="FP241" i="4"/>
  <c r="FW241" i="4"/>
  <c r="FP240" i="4"/>
  <c r="FW240" i="4"/>
  <c r="GD240" i="4"/>
  <c r="FP239" i="4"/>
  <c r="FW239" i="4"/>
  <c r="GD239" i="4"/>
  <c r="FP238" i="4"/>
  <c r="FW238" i="4"/>
  <c r="GD238" i="4"/>
  <c r="FP237" i="4"/>
  <c r="FW237" i="4"/>
  <c r="GD237" i="4"/>
  <c r="FP236" i="4"/>
  <c r="FW236" i="4"/>
  <c r="GD236" i="4"/>
  <c r="FP234" i="4"/>
  <c r="FX234" i="4"/>
  <c r="GE234" i="4"/>
  <c r="FP233" i="4"/>
  <c r="FX233" i="4"/>
  <c r="GE233" i="4"/>
  <c r="FP232" i="4"/>
  <c r="FW232" i="4"/>
  <c r="GD232" i="4"/>
  <c r="FP230" i="4"/>
  <c r="FW230" i="4"/>
  <c r="FX229" i="4"/>
  <c r="FP228" i="4"/>
  <c r="FW228" i="4"/>
  <c r="FP227" i="4"/>
  <c r="FW227" i="4"/>
  <c r="FP226" i="4"/>
  <c r="FW226" i="4"/>
  <c r="FW224" i="4"/>
  <c r="FP222" i="4"/>
  <c r="FW222" i="4"/>
  <c r="FW221" i="4"/>
  <c r="FP220" i="4"/>
  <c r="FW220" i="4"/>
  <c r="FW219" i="4"/>
  <c r="FP218" i="4"/>
  <c r="FW218" i="4"/>
  <c r="FW217" i="4"/>
  <c r="FP216" i="4"/>
  <c r="FW216" i="4"/>
  <c r="FP214" i="4"/>
  <c r="FW214" i="4"/>
  <c r="FP212" i="4"/>
  <c r="FW212" i="4"/>
  <c r="FP210" i="4"/>
  <c r="FW210" i="4"/>
  <c r="FP208" i="4"/>
  <c r="FW208" i="4"/>
  <c r="FP206" i="4"/>
  <c r="FW206" i="4"/>
  <c r="FP204" i="4"/>
  <c r="FW204" i="4"/>
  <c r="FP202" i="4"/>
  <c r="FW202" i="4"/>
  <c r="FP200" i="4"/>
  <c r="FW200" i="4"/>
  <c r="FP198" i="4"/>
  <c r="FW198" i="4"/>
  <c r="FP196" i="4"/>
  <c r="FW196" i="4"/>
  <c r="FP194" i="4"/>
  <c r="FW194" i="4"/>
  <c r="FP192" i="4"/>
  <c r="FW192" i="4"/>
  <c r="FP190" i="4"/>
  <c r="FW190" i="4"/>
  <c r="FP188" i="4"/>
  <c r="FW188" i="4"/>
  <c r="FP186" i="4"/>
  <c r="FW186" i="4"/>
  <c r="FP184" i="4"/>
  <c r="FW184" i="4"/>
  <c r="FP182" i="4"/>
  <c r="FW182" i="4"/>
  <c r="FP180" i="4"/>
  <c r="FW180" i="4"/>
  <c r="FP178" i="4"/>
  <c r="FW178" i="4"/>
  <c r="FP176" i="4"/>
  <c r="FW176" i="4"/>
  <c r="FP174" i="4"/>
  <c r="FW174" i="4"/>
  <c r="FP172" i="4"/>
  <c r="FW172" i="4"/>
  <c r="FP170" i="4"/>
  <c r="FV170" i="4"/>
  <c r="FP169" i="4"/>
  <c r="FX169" i="4"/>
  <c r="FP167" i="4"/>
  <c r="FV167" i="4"/>
  <c r="FP164" i="4"/>
  <c r="FW164" i="4"/>
  <c r="FP163" i="4"/>
  <c r="FV163" i="4"/>
  <c r="FP158" i="4"/>
  <c r="FW158" i="4"/>
  <c r="FP157" i="4"/>
  <c r="FX157" i="4"/>
  <c r="FP154" i="4"/>
  <c r="FW154" i="4"/>
  <c r="FP153" i="4"/>
  <c r="FX153" i="4"/>
  <c r="FP152" i="4"/>
  <c r="FW152" i="4"/>
  <c r="FP151" i="4"/>
  <c r="FX151" i="4"/>
  <c r="FP149" i="4"/>
  <c r="FW149" i="4"/>
  <c r="FP147" i="4"/>
  <c r="FX147" i="4"/>
  <c r="FP145" i="4"/>
  <c r="FW145" i="4"/>
  <c r="FP143" i="4"/>
  <c r="FX143" i="4"/>
  <c r="FP138" i="4"/>
  <c r="FW138" i="4"/>
  <c r="FP137" i="4"/>
  <c r="FX137" i="4"/>
  <c r="FP134" i="4"/>
  <c r="FW134" i="4"/>
  <c r="FP133" i="4"/>
  <c r="FX133" i="4"/>
  <c r="FP130" i="4"/>
  <c r="FW130" i="4"/>
  <c r="FP129" i="4"/>
  <c r="FX129" i="4"/>
  <c r="FP125" i="4"/>
  <c r="FW125" i="4"/>
  <c r="FP124" i="4"/>
  <c r="FX124" i="4"/>
  <c r="FP122" i="4"/>
  <c r="FV122" i="4"/>
  <c r="FP120" i="4"/>
  <c r="FX120" i="4"/>
  <c r="FP119" i="4"/>
  <c r="FX119" i="4"/>
  <c r="FP117" i="4"/>
  <c r="FX117" i="4"/>
  <c r="FP116" i="4"/>
  <c r="FX116" i="4"/>
  <c r="FP113" i="4"/>
  <c r="FX113" i="4"/>
  <c r="FP112" i="4"/>
  <c r="FW112" i="4"/>
  <c r="FP111" i="4"/>
  <c r="FV111" i="4"/>
  <c r="FP110" i="4"/>
  <c r="FW110" i="4"/>
  <c r="FP107" i="4"/>
  <c r="FX107" i="4"/>
  <c r="FP102" i="4"/>
  <c r="FX102" i="4"/>
  <c r="FP100" i="4"/>
  <c r="FV100" i="4"/>
  <c r="FP96" i="4"/>
  <c r="FW96" i="4"/>
  <c r="FP95" i="4"/>
  <c r="FX95" i="4"/>
  <c r="FP93" i="4"/>
  <c r="FV93" i="4"/>
  <c r="FP91" i="4"/>
  <c r="FX91" i="4"/>
  <c r="FP90" i="4"/>
  <c r="FW90" i="4"/>
  <c r="FP84" i="4"/>
  <c r="FX84" i="4"/>
  <c r="FP56" i="4"/>
  <c r="FW56" i="4"/>
  <c r="FP46" i="4"/>
  <c r="FW46" i="4"/>
  <c r="GD46" i="4"/>
  <c r="FP37" i="4"/>
  <c r="FW37" i="4"/>
  <c r="FW27" i="4"/>
  <c r="FP18" i="4"/>
  <c r="FX18" i="4"/>
  <c r="FP26" i="4"/>
  <c r="FW26" i="4"/>
  <c r="FP242" i="4"/>
  <c r="FV242" i="4"/>
  <c r="FP235" i="4"/>
  <c r="FW235" i="4"/>
  <c r="GD235" i="4"/>
  <c r="FP231" i="4"/>
  <c r="FX231" i="4"/>
  <c r="FW229" i="4"/>
  <c r="FX227" i="4"/>
  <c r="FP225" i="4"/>
  <c r="FW225" i="4"/>
  <c r="FP223" i="4"/>
  <c r="FW223" i="4"/>
  <c r="FP23" i="4"/>
  <c r="FX23" i="4"/>
  <c r="FP31" i="4"/>
  <c r="FX31" i="4"/>
  <c r="FP22" i="4"/>
  <c r="FX22" i="4"/>
  <c r="FP30" i="4"/>
  <c r="FX30" i="4"/>
  <c r="FP19" i="4"/>
  <c r="FX19" i="4"/>
  <c r="FP88" i="4"/>
  <c r="FX88" i="4"/>
  <c r="FW118" i="4"/>
  <c r="FX118" i="4"/>
  <c r="FX132" i="4"/>
  <c r="FP135" i="4"/>
  <c r="FV135" i="4"/>
  <c r="FX136" i="4"/>
  <c r="FV139" i="4"/>
  <c r="FX140" i="4"/>
  <c r="FP141" i="4"/>
  <c r="FV141" i="4"/>
  <c r="FX142" i="4"/>
  <c r="FX146" i="4"/>
  <c r="FX150" i="4"/>
  <c r="FW155" i="4"/>
  <c r="FX155" i="4"/>
  <c r="FX156" i="4"/>
  <c r="FV159" i="4"/>
  <c r="FX160" i="4"/>
  <c r="FX162" i="4"/>
  <c r="FX166" i="4"/>
  <c r="FV173" i="4"/>
  <c r="FV177" i="4"/>
  <c r="FV181" i="4"/>
  <c r="FV185" i="4"/>
  <c r="FV189" i="4"/>
  <c r="FV193" i="4"/>
  <c r="FV197" i="4"/>
  <c r="FV205" i="4"/>
  <c r="FV209" i="4"/>
  <c r="FV213" i="4"/>
  <c r="FV217" i="4"/>
  <c r="FV221" i="4"/>
  <c r="FV227" i="4"/>
  <c r="FW19" i="4"/>
  <c r="FV23" i="4"/>
  <c r="FW23" i="4"/>
  <c r="FX27" i="4"/>
  <c r="FV31" i="4"/>
  <c r="FW31" i="4"/>
  <c r="FW18" i="4"/>
  <c r="FV22" i="4"/>
  <c r="FW22" i="4"/>
  <c r="FX26" i="4"/>
  <c r="FV30" i="4"/>
  <c r="FW30" i="4"/>
  <c r="FW34" i="4"/>
  <c r="FV35" i="4"/>
  <c r="FX35" i="4"/>
  <c r="FX36" i="4"/>
  <c r="FV37" i="4"/>
  <c r="FX37" i="4"/>
  <c r="FX38" i="4"/>
  <c r="FV41" i="4"/>
  <c r="FX41" i="4"/>
  <c r="FX46" i="4"/>
  <c r="GE46" i="4"/>
  <c r="FV52" i="4"/>
  <c r="FX52" i="4"/>
  <c r="FW53" i="4"/>
  <c r="FV54" i="4"/>
  <c r="FW54" i="4"/>
  <c r="FW55" i="4"/>
  <c r="FV56" i="4"/>
  <c r="FX56" i="4"/>
  <c r="FX57" i="4"/>
  <c r="GE57" i="4"/>
  <c r="FV58" i="4"/>
  <c r="GC58" i="4"/>
  <c r="FX58" i="4"/>
  <c r="GE58" i="4"/>
  <c r="FW59" i="4"/>
  <c r="GD59" i="4"/>
  <c r="FV61" i="4"/>
  <c r="FX61" i="4"/>
  <c r="FW62" i="4"/>
  <c r="FV63" i="4"/>
  <c r="FX63" i="4"/>
  <c r="FW64" i="4"/>
  <c r="FV65" i="4"/>
  <c r="FX65" i="4"/>
  <c r="FW66" i="4"/>
  <c r="FV67" i="4"/>
  <c r="FX67" i="4"/>
  <c r="FW68" i="4"/>
  <c r="FV69" i="4"/>
  <c r="FX69" i="4"/>
  <c r="FW70" i="4"/>
  <c r="FV71" i="4"/>
  <c r="FX71" i="4"/>
  <c r="FW72" i="4"/>
  <c r="FV73" i="4"/>
  <c r="FX73" i="4"/>
  <c r="FX74" i="4"/>
  <c r="FV75" i="4"/>
  <c r="FX75" i="4"/>
  <c r="FW76" i="4"/>
  <c r="FV77" i="4"/>
  <c r="FX77" i="4"/>
  <c r="FW78" i="4"/>
  <c r="FV80" i="4"/>
  <c r="FX80" i="4"/>
  <c r="FW82" i="4"/>
  <c r="FV84" i="4"/>
  <c r="FX85" i="4"/>
  <c r="FW85" i="4"/>
  <c r="FX90" i="4"/>
  <c r="FV91" i="4"/>
  <c r="FW93" i="4"/>
  <c r="FX93" i="4"/>
  <c r="FV95" i="4"/>
  <c r="FX96" i="4"/>
  <c r="FV98" i="4"/>
  <c r="GC98" i="4"/>
  <c r="FW100" i="4"/>
  <c r="FX100" i="4"/>
  <c r="FV102" i="4"/>
  <c r="FV107" i="4"/>
  <c r="FW109" i="4"/>
  <c r="FX109" i="4"/>
  <c r="FV110" i="4"/>
  <c r="FW111" i="4"/>
  <c r="FX111" i="4"/>
  <c r="FX112" i="4"/>
  <c r="FV113" i="4"/>
  <c r="FV116" i="4"/>
  <c r="FV117" i="4"/>
  <c r="FW117" i="4"/>
  <c r="FV119" i="4"/>
  <c r="FV120" i="4"/>
  <c r="FW120" i="4"/>
  <c r="FW122" i="4"/>
  <c r="FX122" i="4"/>
  <c r="FV124" i="4"/>
  <c r="FX125" i="4"/>
  <c r="FW129" i="4"/>
  <c r="FV130" i="4"/>
  <c r="FW133" i="4"/>
  <c r="FV134" i="4"/>
  <c r="FW137" i="4"/>
  <c r="FV138" i="4"/>
  <c r="FW143" i="4"/>
  <c r="FV145" i="4"/>
  <c r="FX145" i="4"/>
  <c r="FW147" i="4"/>
  <c r="FV149" i="4"/>
  <c r="FX149" i="4"/>
  <c r="FW151" i="4"/>
  <c r="FV152" i="4"/>
  <c r="FW153" i="4"/>
  <c r="FV154" i="4"/>
  <c r="FW157" i="4"/>
  <c r="FV158" i="4"/>
  <c r="FW163" i="4"/>
  <c r="FX163" i="4"/>
  <c r="FV164" i="4"/>
  <c r="FW167" i="4"/>
  <c r="FX167" i="4"/>
  <c r="FV169" i="4"/>
  <c r="FX170" i="4"/>
  <c r="FW170" i="4"/>
  <c r="FV172" i="4"/>
  <c r="FX172" i="4"/>
  <c r="FX174" i="4"/>
  <c r="FV176" i="4"/>
  <c r="FX176" i="4"/>
  <c r="FX178" i="4"/>
  <c r="FV180" i="4"/>
  <c r="FX180" i="4"/>
  <c r="FX182" i="4"/>
  <c r="FV184" i="4"/>
  <c r="FX184" i="4"/>
  <c r="FX186" i="4"/>
  <c r="FV188" i="4"/>
  <c r="FX188" i="4"/>
  <c r="FX190" i="4"/>
  <c r="FV192" i="4"/>
  <c r="FX192" i="4"/>
  <c r="FX194" i="4"/>
  <c r="FV196" i="4"/>
  <c r="FX196" i="4"/>
  <c r="FX198" i="4"/>
  <c r="FV200" i="4"/>
  <c r="FX200" i="4"/>
  <c r="FX202" i="4"/>
  <c r="FV204" i="4"/>
  <c r="FX204" i="4"/>
  <c r="FX206" i="4"/>
  <c r="FV208" i="4"/>
  <c r="FX208" i="4"/>
  <c r="FX210" i="4"/>
  <c r="FV212" i="4"/>
  <c r="FX212" i="4"/>
  <c r="FX214" i="4"/>
  <c r="FV216" i="4"/>
  <c r="FX216" i="4"/>
  <c r="FX218" i="4"/>
  <c r="FV220" i="4"/>
  <c r="FX220" i="4"/>
  <c r="FX222" i="4"/>
  <c r="FV223" i="4"/>
  <c r="FX223" i="4"/>
  <c r="FX226" i="4"/>
  <c r="FV228" i="4"/>
  <c r="FX228" i="4"/>
  <c r="FX230" i="4"/>
  <c r="FV232" i="4"/>
  <c r="GC232" i="4"/>
  <c r="FX232" i="4"/>
  <c r="GE232" i="4"/>
  <c r="FW233" i="4"/>
  <c r="GD233" i="4"/>
  <c r="FV234" i="4"/>
  <c r="GC234" i="4"/>
  <c r="FW234" i="4"/>
  <c r="GD234" i="4"/>
  <c r="FX236" i="4"/>
  <c r="GE236" i="4"/>
  <c r="FV237" i="4"/>
  <c r="GC237" i="4"/>
  <c r="FX237" i="4"/>
  <c r="GE237" i="4"/>
  <c r="FX238" i="4"/>
  <c r="GE238" i="4"/>
  <c r="FV239" i="4"/>
  <c r="GC239" i="4"/>
  <c r="FX239" i="4"/>
  <c r="GE239" i="4"/>
  <c r="FX240" i="4"/>
  <c r="GE240" i="4"/>
  <c r="FV241" i="4"/>
  <c r="FX241" i="4"/>
  <c r="FX242" i="4"/>
  <c r="FV225" i="4"/>
  <c r="FX225" i="4"/>
  <c r="FW231" i="4"/>
  <c r="FV235" i="4"/>
  <c r="GC235" i="4"/>
  <c r="FX235" i="4"/>
  <c r="GE235" i="4"/>
  <c r="FV19" i="4"/>
  <c r="FV18" i="4"/>
  <c r="FV26" i="4"/>
  <c r="FV34" i="4"/>
  <c r="FV36" i="4"/>
  <c r="FV38" i="4"/>
  <c r="FV46" i="4"/>
  <c r="GC46" i="4"/>
  <c r="FV53" i="4"/>
  <c r="FV55" i="4"/>
  <c r="FV57" i="4"/>
  <c r="GC57" i="4"/>
  <c r="FV59" i="4"/>
  <c r="GC59" i="4"/>
  <c r="FV62" i="4"/>
  <c r="FV64" i="4"/>
  <c r="FV66" i="4"/>
  <c r="FV68" i="4"/>
  <c r="FV70" i="4"/>
  <c r="FV72" i="4"/>
  <c r="FV74" i="4"/>
  <c r="FV76" i="4"/>
  <c r="FV78" i="4"/>
  <c r="FV82" i="4"/>
  <c r="FW84" i="4"/>
  <c r="FV90" i="4"/>
  <c r="FW91" i="4"/>
  <c r="FW95" i="4"/>
  <c r="FV96" i="4"/>
  <c r="FW98" i="4"/>
  <c r="GD98" i="4"/>
  <c r="FW102" i="4"/>
  <c r="FW107" i="4"/>
  <c r="FX110" i="4"/>
  <c r="FV112" i="4"/>
  <c r="FW113" i="4"/>
  <c r="FW116" i="4"/>
  <c r="FW119" i="4"/>
  <c r="FW124" i="4"/>
  <c r="FV125" i="4"/>
  <c r="FV129" i="4"/>
  <c r="FX130" i="4"/>
  <c r="FV133" i="4"/>
  <c r="FX134" i="4"/>
  <c r="FV137" i="4"/>
  <c r="FX138" i="4"/>
  <c r="FV143" i="4"/>
  <c r="FV147" i="4"/>
  <c r="FV151" i="4"/>
  <c r="FX152" i="4"/>
  <c r="FV153" i="4"/>
  <c r="FX154" i="4"/>
  <c r="FV157" i="4"/>
  <c r="FX158" i="4"/>
  <c r="FX164" i="4"/>
  <c r="FW169" i="4"/>
  <c r="FV174" i="4"/>
  <c r="FV178" i="4"/>
  <c r="FV182" i="4"/>
  <c r="FV186" i="4"/>
  <c r="FV190" i="4"/>
  <c r="FV194" i="4"/>
  <c r="FV198" i="4"/>
  <c r="FV202" i="4"/>
  <c r="FV206" i="4"/>
  <c r="FV210" i="4"/>
  <c r="FV214" i="4"/>
  <c r="FV218" i="4"/>
  <c r="FV222" i="4"/>
  <c r="FV226" i="4"/>
  <c r="FV230" i="4"/>
  <c r="FV233" i="4"/>
  <c r="GC233" i="4"/>
  <c r="FV236" i="4"/>
  <c r="GC236" i="4"/>
  <c r="FV238" i="4"/>
  <c r="GC238" i="4"/>
  <c r="FV240" i="4"/>
  <c r="GC240" i="4"/>
  <c r="FW242" i="4"/>
  <c r="FV231" i="4"/>
  <c r="FP268" i="4"/>
  <c r="FV268" i="4"/>
  <c r="FW268" i="4"/>
  <c r="FX268" i="4"/>
  <c r="FP266" i="4"/>
  <c r="FW266" i="4"/>
  <c r="FX266" i="4"/>
  <c r="FP262" i="4"/>
  <c r="FW262" i="4"/>
  <c r="FV262" i="4"/>
  <c r="FX262" i="4"/>
  <c r="FP258" i="4"/>
  <c r="FW258" i="4"/>
  <c r="FX258" i="4"/>
  <c r="FP256" i="4"/>
  <c r="FW256" i="4"/>
  <c r="FV256" i="4"/>
  <c r="FX256" i="4"/>
  <c r="FP254" i="4"/>
  <c r="FX254" i="4"/>
  <c r="FW254" i="4"/>
  <c r="FP269" i="4"/>
  <c r="FX269" i="4"/>
  <c r="FV269" i="4"/>
  <c r="FW269" i="4"/>
  <c r="FP267" i="4"/>
  <c r="FX267" i="4"/>
  <c r="FW267" i="4"/>
  <c r="FP265" i="4"/>
  <c r="FW265" i="4"/>
  <c r="FV265" i="4"/>
  <c r="FX265" i="4"/>
  <c r="FP263" i="4"/>
  <c r="FW263" i="4"/>
  <c r="FX263" i="4"/>
  <c r="FP261" i="4"/>
  <c r="FW261" i="4"/>
  <c r="FV261" i="4"/>
  <c r="FX261" i="4"/>
  <c r="FP259" i="4"/>
  <c r="FW259" i="4"/>
  <c r="FX259" i="4"/>
  <c r="FP257" i="4"/>
  <c r="FW257" i="4"/>
  <c r="FV257" i="4"/>
  <c r="FX257" i="4"/>
  <c r="FP255" i="4"/>
  <c r="FX255" i="4"/>
  <c r="FW255" i="4"/>
  <c r="FP270" i="4"/>
  <c r="FW270" i="4"/>
  <c r="GD270" i="4"/>
  <c r="FX270" i="4"/>
  <c r="GE270" i="4"/>
  <c r="FP264" i="4"/>
  <c r="FW264" i="4"/>
  <c r="FV264" i="4"/>
  <c r="FX264" i="4"/>
  <c r="FP260" i="4"/>
  <c r="FW260" i="4"/>
  <c r="FX260" i="4"/>
  <c r="FV260" i="4"/>
  <c r="FV270" i="4"/>
  <c r="GC270" i="4"/>
  <c r="FV255" i="4"/>
  <c r="FV259" i="4"/>
  <c r="FV263" i="4"/>
  <c r="FV267" i="4"/>
  <c r="FV254" i="4"/>
  <c r="FV258" i="4"/>
  <c r="FV266" i="4"/>
  <c r="FP271" i="4"/>
  <c r="FX271" i="4"/>
  <c r="FP273" i="4"/>
  <c r="FX273" i="4"/>
  <c r="FP275" i="4"/>
  <c r="FW275" i="4"/>
  <c r="FP277" i="4"/>
  <c r="FW277" i="4"/>
  <c r="FP279" i="4"/>
  <c r="FW279" i="4"/>
  <c r="FP281" i="4"/>
  <c r="FX281" i="4"/>
  <c r="FP294" i="4"/>
  <c r="FW294" i="4"/>
  <c r="GD294" i="4"/>
  <c r="FP296" i="4"/>
  <c r="FX296" i="4"/>
  <c r="GE296" i="4"/>
  <c r="FP297" i="4"/>
  <c r="FW297" i="4"/>
  <c r="GD297" i="4"/>
  <c r="FP298" i="4"/>
  <c r="FW298" i="4"/>
  <c r="GD298" i="4"/>
  <c r="FP299" i="4"/>
  <c r="FW299" i="4"/>
  <c r="GD299" i="4"/>
  <c r="FP300" i="4"/>
  <c r="FW300" i="4"/>
  <c r="GD300" i="4"/>
  <c r="FP301" i="4"/>
  <c r="FW301" i="4"/>
  <c r="GD301" i="4"/>
  <c r="FP302" i="4"/>
  <c r="FW302" i="4"/>
  <c r="GD302" i="4"/>
  <c r="FP303" i="4"/>
  <c r="FW303" i="4"/>
  <c r="GD303" i="4"/>
  <c r="FP304" i="4"/>
  <c r="FW304" i="4"/>
  <c r="GD304" i="4"/>
  <c r="FP305" i="4"/>
  <c r="FW305" i="4"/>
  <c r="GD305" i="4"/>
  <c r="FP306" i="4"/>
  <c r="FX306" i="4"/>
  <c r="GE306" i="4"/>
  <c r="FP307" i="4"/>
  <c r="FW307" i="4"/>
  <c r="GD307" i="4"/>
  <c r="FP308" i="4"/>
  <c r="FX308" i="4"/>
  <c r="GE308" i="4"/>
  <c r="FP309" i="4"/>
  <c r="FW309" i="4"/>
  <c r="GD309" i="4"/>
  <c r="FP272" i="4"/>
  <c r="FX272" i="4"/>
  <c r="FP274" i="4"/>
  <c r="FX274" i="4"/>
  <c r="FP276" i="4"/>
  <c r="FX276" i="4"/>
  <c r="FP278" i="4"/>
  <c r="FX278" i="4"/>
  <c r="FP280" i="4"/>
  <c r="FX280" i="4"/>
  <c r="FP283" i="4"/>
  <c r="FW283" i="4"/>
  <c r="FP285" i="4"/>
  <c r="FX285" i="4"/>
  <c r="FP287" i="4"/>
  <c r="FW287" i="4"/>
  <c r="FP289" i="4"/>
  <c r="FX289" i="4"/>
  <c r="FP291" i="4"/>
  <c r="FW291" i="4"/>
  <c r="FP293" i="4"/>
  <c r="FX293" i="4"/>
  <c r="FP284" i="4"/>
  <c r="FV284" i="4"/>
  <c r="FP286" i="4"/>
  <c r="FV286" i="4"/>
  <c r="FP288" i="4"/>
  <c r="FV288" i="4"/>
  <c r="FP290" i="4"/>
  <c r="FV290" i="4"/>
  <c r="GC290" i="4"/>
  <c r="FP292" i="4"/>
  <c r="FV292" i="4"/>
  <c r="FP295" i="4"/>
  <c r="FV295" i="4"/>
  <c r="GC295" i="4"/>
  <c r="FP310" i="4"/>
  <c r="FV310" i="4"/>
  <c r="GC310" i="4"/>
  <c r="FP311" i="4"/>
  <c r="FV311" i="4"/>
  <c r="GC311" i="4"/>
  <c r="FP312" i="4"/>
  <c r="FV312" i="4"/>
  <c r="GC312" i="4"/>
  <c r="FP313" i="4"/>
  <c r="FV313" i="4"/>
  <c r="GC313" i="4"/>
  <c r="FP314" i="4"/>
  <c r="FV314" i="4"/>
  <c r="GC314" i="4"/>
  <c r="FP316" i="4"/>
  <c r="FV316" i="4"/>
  <c r="GC316" i="4"/>
  <c r="FP282" i="4"/>
  <c r="FV282" i="4"/>
  <c r="FP315" i="4"/>
  <c r="FV315" i="4"/>
  <c r="GC315" i="4"/>
  <c r="FV271" i="4"/>
  <c r="FV273" i="4"/>
  <c r="FV275" i="4"/>
  <c r="FV277" i="4"/>
  <c r="FV279" i="4"/>
  <c r="FV281" i="4"/>
  <c r="FV294" i="4"/>
  <c r="GC294" i="4"/>
  <c r="FV296" i="4"/>
  <c r="GC296" i="4"/>
  <c r="FV297" i="4"/>
  <c r="GC297" i="4"/>
  <c r="FX297" i="4"/>
  <c r="GE297" i="4"/>
  <c r="FV298" i="4"/>
  <c r="GC298" i="4"/>
  <c r="FV299" i="4"/>
  <c r="GC299" i="4"/>
  <c r="FX299" i="4"/>
  <c r="GE299" i="4"/>
  <c r="FV300" i="4"/>
  <c r="GC300" i="4"/>
  <c r="FV301" i="4"/>
  <c r="GC301" i="4"/>
  <c r="FX301" i="4"/>
  <c r="GE301" i="4"/>
  <c r="FV302" i="4"/>
  <c r="GC302" i="4"/>
  <c r="FV303" i="4"/>
  <c r="GC303" i="4"/>
  <c r="FX303" i="4"/>
  <c r="GE303" i="4"/>
  <c r="FV304" i="4"/>
  <c r="GC304" i="4"/>
  <c r="FV305" i="4"/>
  <c r="GC305" i="4"/>
  <c r="FX305" i="4"/>
  <c r="GE305" i="4"/>
  <c r="FV306" i="4"/>
  <c r="GC306" i="4"/>
  <c r="FV307" i="4"/>
  <c r="GC307" i="4"/>
  <c r="FX307" i="4"/>
  <c r="GE307" i="4"/>
  <c r="FV308" i="4"/>
  <c r="GC308" i="4"/>
  <c r="FV309" i="4"/>
  <c r="GC309" i="4"/>
  <c r="FX309" i="4"/>
  <c r="GE309" i="4"/>
  <c r="FV272" i="4"/>
  <c r="FV274" i="4"/>
  <c r="FV276" i="4"/>
  <c r="FV278" i="4"/>
  <c r="FV280" i="4"/>
  <c r="FV283" i="4"/>
  <c r="FV285" i="4"/>
  <c r="FV287" i="4"/>
  <c r="FV289" i="4"/>
  <c r="FV291" i="4"/>
  <c r="FV293" i="4"/>
  <c r="FX315" i="4"/>
  <c r="GE315" i="4"/>
  <c r="FW315" i="4"/>
  <c r="GD315" i="4"/>
  <c r="FX282" i="4"/>
  <c r="FW282" i="4"/>
  <c r="FX316" i="4"/>
  <c r="GE316" i="4"/>
  <c r="FW316" i="4"/>
  <c r="GD316" i="4"/>
  <c r="FX314" i="4"/>
  <c r="GE314" i="4"/>
  <c r="FW314" i="4"/>
  <c r="GD314" i="4"/>
  <c r="FX313" i="4"/>
  <c r="GE313" i="4"/>
  <c r="FW313" i="4"/>
  <c r="GD313" i="4"/>
  <c r="FX312" i="4"/>
  <c r="GE312" i="4"/>
  <c r="FW312" i="4"/>
  <c r="GD312" i="4"/>
  <c r="FX311" i="4"/>
  <c r="GE311" i="4"/>
  <c r="FW311" i="4"/>
  <c r="GD311" i="4"/>
  <c r="FX310" i="4"/>
  <c r="GE310" i="4"/>
  <c r="FW310" i="4"/>
  <c r="GD310" i="4"/>
  <c r="FX295" i="4"/>
  <c r="GE295" i="4"/>
  <c r="FW295" i="4"/>
  <c r="GD295" i="4"/>
  <c r="FX292" i="4"/>
  <c r="FW292" i="4"/>
  <c r="FX290" i="4"/>
  <c r="GE290" i="4"/>
  <c r="FW290" i="4"/>
  <c r="GD290" i="4"/>
  <c r="FX288" i="4"/>
  <c r="FW288" i="4"/>
  <c r="FX286" i="4"/>
  <c r="FW286" i="4"/>
  <c r="FX284" i="4"/>
  <c r="FW284" i="4"/>
  <c r="FW293" i="4"/>
  <c r="FX291" i="4"/>
  <c r="FW289" i="4"/>
  <c r="FX287" i="4"/>
  <c r="FW285" i="4"/>
  <c r="FX283" i="4"/>
  <c r="FW280" i="4"/>
  <c r="FW278" i="4"/>
  <c r="FW276" i="4"/>
  <c r="FW274" i="4"/>
  <c r="FW272" i="4"/>
  <c r="FW308" i="4"/>
  <c r="GD308" i="4"/>
  <c r="FW306" i="4"/>
  <c r="GD306" i="4"/>
  <c r="FX304" i="4"/>
  <c r="GE304" i="4"/>
  <c r="FX302" i="4"/>
  <c r="GE302" i="4"/>
  <c r="FX300" i="4"/>
  <c r="GE300" i="4"/>
  <c r="FX298" i="4"/>
  <c r="GE298" i="4"/>
  <c r="FW296" i="4"/>
  <c r="GD296" i="4"/>
  <c r="FX294" i="4"/>
  <c r="GE294" i="4"/>
  <c r="FW281" i="4"/>
  <c r="FX279" i="4"/>
  <c r="FX277" i="4"/>
  <c r="FX275" i="4"/>
  <c r="FW273" i="4"/>
  <c r="FW271" i="4"/>
  <c r="FX211" i="4"/>
  <c r="FW211" i="4"/>
  <c r="FX203" i="4"/>
  <c r="FW203" i="4"/>
  <c r="FX199" i="4"/>
  <c r="FW199" i="4"/>
  <c r="FX195" i="4"/>
  <c r="FW195" i="4"/>
  <c r="FX179" i="4"/>
  <c r="FW179" i="4"/>
  <c r="FV148" i="4"/>
  <c r="FX148" i="4"/>
  <c r="FV144" i="4"/>
  <c r="FX144" i="4"/>
  <c r="FW141" i="4"/>
  <c r="FX141" i="4"/>
  <c r="FW135" i="4"/>
  <c r="FX135" i="4"/>
  <c r="FW131" i="4"/>
  <c r="FX131" i="4"/>
  <c r="FW127" i="4"/>
  <c r="FX127" i="4"/>
  <c r="FW123" i="4"/>
  <c r="FX123" i="4"/>
  <c r="FW106" i="4"/>
  <c r="FV106" i="4"/>
  <c r="FV104" i="4"/>
  <c r="FW104" i="4"/>
  <c r="FX97" i="4"/>
  <c r="FV97" i="4"/>
  <c r="FX92" i="4"/>
  <c r="FV92" i="4"/>
  <c r="FW88" i="4"/>
  <c r="FV88" i="4"/>
  <c r="FX83" i="4"/>
  <c r="FW83" i="4"/>
  <c r="FP81" i="4"/>
  <c r="FX81" i="4"/>
  <c r="FV81" i="4"/>
  <c r="FW81" i="4"/>
  <c r="FW60" i="4"/>
  <c r="FV60" i="4"/>
  <c r="FW45" i="4"/>
  <c r="FV45" i="4"/>
  <c r="FW43" i="4"/>
  <c r="GD43" i="4"/>
  <c r="FX43" i="4"/>
  <c r="GE43" i="4"/>
  <c r="FP42" i="4"/>
  <c r="FW42" i="4"/>
  <c r="GD42" i="4"/>
  <c r="FX42" i="4"/>
  <c r="GE42" i="4"/>
  <c r="FV42" i="4"/>
  <c r="GC42" i="4"/>
  <c r="FX39" i="4"/>
  <c r="FW39" i="4"/>
  <c r="FX32" i="4"/>
  <c r="FW32" i="4"/>
  <c r="FW24" i="4"/>
  <c r="FV24" i="4"/>
  <c r="FX20" i="4"/>
  <c r="FW20" i="4"/>
  <c r="FP25" i="4"/>
  <c r="FW25" i="4"/>
  <c r="FX25" i="4"/>
  <c r="FV25" i="4"/>
  <c r="FV16" i="4"/>
  <c r="AY294" i="3"/>
  <c r="BP294" i="3"/>
  <c r="S294" i="3"/>
  <c r="BR294" i="3"/>
  <c r="BA294" i="3"/>
  <c r="BQ294" i="3"/>
  <c r="BS294" i="3"/>
  <c r="BT294" i="3"/>
  <c r="AY295" i="3"/>
  <c r="BP295" i="3"/>
  <c r="S295" i="3"/>
  <c r="BR295" i="3"/>
  <c r="BA295" i="3"/>
  <c r="BQ295" i="3"/>
  <c r="BS295" i="3"/>
  <c r="BT295" i="3"/>
  <c r="AY296" i="3"/>
  <c r="BP296" i="3"/>
  <c r="S296" i="3"/>
  <c r="BR296" i="3"/>
  <c r="BA296" i="3"/>
  <c r="BQ296" i="3"/>
  <c r="BS296" i="3"/>
  <c r="BT296" i="3"/>
  <c r="AY297" i="3"/>
  <c r="BP297" i="3"/>
  <c r="S297" i="3"/>
  <c r="BR297" i="3"/>
  <c r="BA297" i="3"/>
  <c r="BQ297" i="3"/>
  <c r="BS297" i="3"/>
  <c r="BT297" i="3"/>
  <c r="AY298" i="3"/>
  <c r="BP298" i="3"/>
  <c r="S298" i="3"/>
  <c r="BR298" i="3"/>
  <c r="BA298" i="3"/>
  <c r="BQ298" i="3"/>
  <c r="BS298" i="3"/>
  <c r="BT298" i="3"/>
  <c r="AY299" i="3"/>
  <c r="BP299" i="3"/>
  <c r="S299" i="3"/>
  <c r="BR299" i="3"/>
  <c r="BA299" i="3"/>
  <c r="BQ299" i="3"/>
  <c r="BS299" i="3"/>
  <c r="BT299" i="3"/>
  <c r="AY300" i="3"/>
  <c r="BP300" i="3"/>
  <c r="S300" i="3"/>
  <c r="BR300" i="3"/>
  <c r="BA300" i="3"/>
  <c r="BQ300" i="3"/>
  <c r="BS300" i="3"/>
  <c r="BT300" i="3"/>
  <c r="AY301" i="3"/>
  <c r="BP301" i="3"/>
  <c r="S301" i="3"/>
  <c r="BR301" i="3"/>
  <c r="BA301" i="3"/>
  <c r="BQ301" i="3"/>
  <c r="BS301" i="3"/>
  <c r="BT301" i="3"/>
  <c r="AY302" i="3"/>
  <c r="BP302" i="3"/>
  <c r="S302" i="3"/>
  <c r="BR302" i="3"/>
  <c r="BA302" i="3"/>
  <c r="BQ302" i="3"/>
  <c r="BS302" i="3"/>
  <c r="BT302" i="3"/>
  <c r="AY303" i="3"/>
  <c r="BP303" i="3"/>
  <c r="S303" i="3"/>
  <c r="BR303" i="3"/>
  <c r="BA303" i="3"/>
  <c r="BQ303" i="3"/>
  <c r="BS303" i="3"/>
  <c r="BT303" i="3"/>
  <c r="AY304" i="3"/>
  <c r="BP304" i="3"/>
  <c r="S304" i="3"/>
  <c r="BR304" i="3"/>
  <c r="BA304" i="3"/>
  <c r="BQ304" i="3"/>
  <c r="BS304" i="3"/>
  <c r="BT304" i="3"/>
  <c r="AY305" i="3"/>
  <c r="BP305" i="3"/>
  <c r="S305" i="3"/>
  <c r="BR305" i="3"/>
  <c r="BA305" i="3"/>
  <c r="BQ305" i="3"/>
  <c r="BS305" i="3"/>
  <c r="BT305" i="3"/>
  <c r="AY306" i="3"/>
  <c r="BP306" i="3"/>
  <c r="S306" i="3"/>
  <c r="BR306" i="3"/>
  <c r="BA306" i="3"/>
  <c r="BQ306" i="3"/>
  <c r="BS306" i="3"/>
  <c r="BT306" i="3"/>
  <c r="AY307" i="3"/>
  <c r="BP307" i="3"/>
  <c r="S307" i="3"/>
  <c r="BR307" i="3"/>
  <c r="BA307" i="3"/>
  <c r="BQ307" i="3"/>
  <c r="BS307" i="3"/>
  <c r="BT307" i="3"/>
  <c r="AY308" i="3"/>
  <c r="BP308" i="3"/>
  <c r="S308" i="3"/>
  <c r="BR308" i="3"/>
  <c r="BA308" i="3"/>
  <c r="BQ308" i="3"/>
  <c r="BS308" i="3"/>
  <c r="BT308" i="3"/>
  <c r="AY309" i="3"/>
  <c r="BP309" i="3"/>
  <c r="S309" i="3"/>
  <c r="BR309" i="3"/>
  <c r="BA309" i="3"/>
  <c r="BQ309" i="3"/>
  <c r="BS309" i="3"/>
  <c r="BT309" i="3"/>
  <c r="BA293" i="3"/>
  <c r="BQ293" i="3"/>
  <c r="S293" i="3"/>
  <c r="BT293" i="3"/>
  <c r="BS293" i="3"/>
  <c r="AY293" i="3"/>
  <c r="BP293" i="3"/>
  <c r="BR293" i="3"/>
  <c r="BW233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BW317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BW293" i="3"/>
  <c r="BX293" i="3"/>
  <c r="BY293" i="3"/>
  <c r="CA293" i="3"/>
  <c r="CB293" i="3"/>
  <c r="CC293" i="3"/>
  <c r="CD293" i="3"/>
  <c r="AU293" i="3"/>
  <c r="AV293" i="3"/>
  <c r="BU293" i="3"/>
  <c r="BV10" i="3"/>
  <c r="BG293" i="3"/>
  <c r="BV293" i="3"/>
  <c r="BZ10" i="3"/>
  <c r="BW294" i="3"/>
  <c r="BX294" i="3"/>
  <c r="BY294" i="3"/>
  <c r="CA294" i="3"/>
  <c r="CB294" i="3"/>
  <c r="CC294" i="3"/>
  <c r="CD294" i="3"/>
  <c r="AU294" i="3"/>
  <c r="AV294" i="3"/>
  <c r="BU294" i="3"/>
  <c r="BG294" i="3"/>
  <c r="BV294" i="3"/>
  <c r="BW295" i="3"/>
  <c r="BX295" i="3"/>
  <c r="BY295" i="3"/>
  <c r="CA295" i="3"/>
  <c r="CB295" i="3"/>
  <c r="CC295" i="3"/>
  <c r="CD295" i="3"/>
  <c r="AU295" i="3"/>
  <c r="AV295" i="3"/>
  <c r="BU295" i="3"/>
  <c r="BG295" i="3"/>
  <c r="BV295" i="3"/>
  <c r="BW296" i="3"/>
  <c r="BX296" i="3"/>
  <c r="BY296" i="3"/>
  <c r="CA296" i="3"/>
  <c r="CB296" i="3"/>
  <c r="CC296" i="3"/>
  <c r="CD296" i="3"/>
  <c r="AU296" i="3"/>
  <c r="AV296" i="3"/>
  <c r="BU296" i="3"/>
  <c r="BG296" i="3"/>
  <c r="BV296" i="3"/>
  <c r="BW297" i="3"/>
  <c r="BX297" i="3"/>
  <c r="BY297" i="3"/>
  <c r="CA297" i="3"/>
  <c r="CB297" i="3"/>
  <c r="CC297" i="3"/>
  <c r="CD297" i="3"/>
  <c r="AU297" i="3"/>
  <c r="AV297" i="3"/>
  <c r="BU297" i="3"/>
  <c r="BG297" i="3"/>
  <c r="BV297" i="3"/>
  <c r="BW298" i="3"/>
  <c r="BX298" i="3"/>
  <c r="BY298" i="3"/>
  <c r="CA298" i="3"/>
  <c r="CB298" i="3"/>
  <c r="CC298" i="3"/>
  <c r="CD298" i="3"/>
  <c r="AU298" i="3"/>
  <c r="AV298" i="3"/>
  <c r="BU298" i="3"/>
  <c r="BG298" i="3"/>
  <c r="BV298" i="3"/>
  <c r="BW299" i="3"/>
  <c r="BX299" i="3"/>
  <c r="BY299" i="3"/>
  <c r="CA299" i="3"/>
  <c r="CB299" i="3"/>
  <c r="CC299" i="3"/>
  <c r="CD299" i="3"/>
  <c r="AU299" i="3"/>
  <c r="AV299" i="3"/>
  <c r="BU299" i="3"/>
  <c r="BG299" i="3"/>
  <c r="BV299" i="3"/>
  <c r="BW300" i="3"/>
  <c r="BX300" i="3"/>
  <c r="BY300" i="3"/>
  <c r="CA300" i="3"/>
  <c r="CB300" i="3"/>
  <c r="CC300" i="3"/>
  <c r="CD300" i="3"/>
  <c r="AU300" i="3"/>
  <c r="AV300" i="3"/>
  <c r="BU300" i="3"/>
  <c r="BG300" i="3"/>
  <c r="BV300" i="3"/>
  <c r="BW301" i="3"/>
  <c r="BX301" i="3"/>
  <c r="BY301" i="3"/>
  <c r="CA301" i="3"/>
  <c r="CB301" i="3"/>
  <c r="CC301" i="3"/>
  <c r="CD301" i="3"/>
  <c r="AU301" i="3"/>
  <c r="AV301" i="3"/>
  <c r="BU301" i="3"/>
  <c r="BG301" i="3"/>
  <c r="BV301" i="3"/>
  <c r="BW302" i="3"/>
  <c r="BX302" i="3"/>
  <c r="BY302" i="3"/>
  <c r="CA302" i="3"/>
  <c r="CB302" i="3"/>
  <c r="CC302" i="3"/>
  <c r="CD302" i="3"/>
  <c r="AU302" i="3"/>
  <c r="AV302" i="3"/>
  <c r="BU302" i="3"/>
  <c r="BG302" i="3"/>
  <c r="BV302" i="3"/>
  <c r="BW303" i="3"/>
  <c r="BX303" i="3"/>
  <c r="BY303" i="3"/>
  <c r="CA303" i="3"/>
  <c r="CB303" i="3"/>
  <c r="CC303" i="3"/>
  <c r="CD303" i="3"/>
  <c r="AU303" i="3"/>
  <c r="AV303" i="3"/>
  <c r="BU303" i="3"/>
  <c r="BG303" i="3"/>
  <c r="BV303" i="3"/>
  <c r="BW304" i="3"/>
  <c r="BX304" i="3"/>
  <c r="BY304" i="3"/>
  <c r="CA304" i="3"/>
  <c r="CB304" i="3"/>
  <c r="CC304" i="3"/>
  <c r="CD304" i="3"/>
  <c r="AU304" i="3"/>
  <c r="AV304" i="3"/>
  <c r="BU304" i="3"/>
  <c r="BG304" i="3"/>
  <c r="BV304" i="3"/>
  <c r="BW305" i="3"/>
  <c r="BX305" i="3"/>
  <c r="BY305" i="3"/>
  <c r="CA305" i="3"/>
  <c r="CB305" i="3"/>
  <c r="CC305" i="3"/>
  <c r="CD305" i="3"/>
  <c r="AU305" i="3"/>
  <c r="AV305" i="3"/>
  <c r="BU305" i="3"/>
  <c r="BG305" i="3"/>
  <c r="BV305" i="3"/>
  <c r="BW306" i="3"/>
  <c r="BX306" i="3"/>
  <c r="BY306" i="3"/>
  <c r="CA306" i="3"/>
  <c r="CB306" i="3"/>
  <c r="CC306" i="3"/>
  <c r="CD306" i="3"/>
  <c r="AU306" i="3"/>
  <c r="AV306" i="3"/>
  <c r="BU306" i="3"/>
  <c r="BV306" i="3"/>
  <c r="BW307" i="3"/>
  <c r="BX307" i="3"/>
  <c r="BY307" i="3"/>
  <c r="CA307" i="3"/>
  <c r="CB307" i="3"/>
  <c r="CC307" i="3"/>
  <c r="CD307" i="3"/>
  <c r="AU307" i="3"/>
  <c r="AV307" i="3"/>
  <c r="BU307" i="3"/>
  <c r="BV307" i="3"/>
  <c r="BW308" i="3"/>
  <c r="BX308" i="3"/>
  <c r="BY308" i="3"/>
  <c r="CA308" i="3"/>
  <c r="CB308" i="3"/>
  <c r="CC308" i="3"/>
  <c r="CD308" i="3"/>
  <c r="AU308" i="3"/>
  <c r="AV308" i="3"/>
  <c r="BU308" i="3"/>
  <c r="BV308" i="3"/>
  <c r="BW309" i="3"/>
  <c r="BX309" i="3"/>
  <c r="BY309" i="3"/>
  <c r="CA309" i="3"/>
  <c r="CB309" i="3"/>
  <c r="CC309" i="3"/>
  <c r="CD309" i="3"/>
  <c r="AU309" i="3"/>
  <c r="AV309" i="3"/>
  <c r="BU309" i="3"/>
  <c r="BV309" i="3"/>
  <c r="D20" i="3"/>
  <c r="E20" i="3"/>
  <c r="BU20" i="3"/>
  <c r="D21" i="3"/>
  <c r="E21" i="3"/>
  <c r="BU21" i="3"/>
  <c r="CJ21" i="3"/>
  <c r="D22" i="3"/>
  <c r="E22" i="3"/>
  <c r="CK22" i="3"/>
  <c r="BU22" i="3"/>
  <c r="CJ22" i="3"/>
  <c r="CJ23" i="3"/>
  <c r="CJ24" i="3"/>
  <c r="CJ25" i="3"/>
  <c r="CJ26" i="3"/>
  <c r="CJ27" i="3"/>
  <c r="CJ28" i="3"/>
  <c r="CJ29" i="3"/>
  <c r="CJ30" i="3"/>
  <c r="CJ31" i="3"/>
  <c r="CJ32" i="3"/>
  <c r="CJ33" i="3"/>
  <c r="CJ34" i="3"/>
  <c r="CJ35" i="3"/>
  <c r="CJ36" i="3"/>
  <c r="CJ37" i="3"/>
  <c r="CJ38" i="3"/>
  <c r="CJ39" i="3"/>
  <c r="CJ40" i="3"/>
  <c r="CJ41" i="3"/>
  <c r="CJ42" i="3"/>
  <c r="CJ43" i="3"/>
  <c r="CJ44" i="3"/>
  <c r="CJ45" i="3"/>
  <c r="CJ46" i="3"/>
  <c r="CJ47" i="3"/>
  <c r="CJ48" i="3"/>
  <c r="CJ49" i="3"/>
  <c r="CJ50" i="3"/>
  <c r="CJ51" i="3"/>
  <c r="CJ52" i="3"/>
  <c r="CJ53" i="3"/>
  <c r="CJ54" i="3"/>
  <c r="CJ55" i="3"/>
  <c r="CJ56" i="3"/>
  <c r="CJ57" i="3"/>
  <c r="CJ58" i="3"/>
  <c r="CJ59" i="3"/>
  <c r="CJ60" i="3"/>
  <c r="CJ61" i="3"/>
  <c r="CJ62" i="3"/>
  <c r="CJ63" i="3"/>
  <c r="CJ64" i="3"/>
  <c r="CJ65" i="3"/>
  <c r="CJ66" i="3"/>
  <c r="CJ67" i="3"/>
  <c r="CJ68" i="3"/>
  <c r="CJ69" i="3"/>
  <c r="CJ70" i="3"/>
  <c r="CJ71" i="3"/>
  <c r="CJ72" i="3"/>
  <c r="CJ73" i="3"/>
  <c r="CJ74" i="3"/>
  <c r="CJ75" i="3"/>
  <c r="CJ76" i="3"/>
  <c r="CJ77" i="3"/>
  <c r="CJ78" i="3"/>
  <c r="CJ79" i="3"/>
  <c r="CJ80" i="3"/>
  <c r="CJ81" i="3"/>
  <c r="CJ82" i="3"/>
  <c r="CJ83" i="3"/>
  <c r="CJ84" i="3"/>
  <c r="CJ85" i="3"/>
  <c r="CJ86" i="3"/>
  <c r="CJ87" i="3"/>
  <c r="CJ88" i="3"/>
  <c r="CJ89" i="3"/>
  <c r="CJ90" i="3"/>
  <c r="CJ91" i="3"/>
  <c r="CJ92" i="3"/>
  <c r="CJ93" i="3"/>
  <c r="CJ94" i="3"/>
  <c r="CJ95" i="3"/>
  <c r="CJ96" i="3"/>
  <c r="CJ97" i="3"/>
  <c r="CJ98" i="3"/>
  <c r="CJ99" i="3"/>
  <c r="CJ100" i="3"/>
  <c r="CJ101" i="3"/>
  <c r="CJ102" i="3"/>
  <c r="CJ103" i="3"/>
  <c r="CJ104" i="3"/>
  <c r="CJ105" i="3"/>
  <c r="CJ106" i="3"/>
  <c r="CJ107" i="3"/>
  <c r="CJ108" i="3"/>
  <c r="CJ109" i="3"/>
  <c r="CJ110" i="3"/>
  <c r="CJ111" i="3"/>
  <c r="CJ112" i="3"/>
  <c r="CJ113" i="3"/>
  <c r="CJ114" i="3"/>
  <c r="CJ115" i="3"/>
  <c r="CJ116" i="3"/>
  <c r="CJ117" i="3"/>
  <c r="CJ118" i="3"/>
  <c r="CJ119" i="3"/>
  <c r="CJ120" i="3"/>
  <c r="CJ121" i="3"/>
  <c r="CJ122" i="3"/>
  <c r="CJ123" i="3"/>
  <c r="CJ124" i="3"/>
  <c r="CJ125" i="3"/>
  <c r="CJ126" i="3"/>
  <c r="CJ127" i="3"/>
  <c r="CJ128" i="3"/>
  <c r="CJ129" i="3"/>
  <c r="CJ130" i="3"/>
  <c r="CJ131" i="3"/>
  <c r="CJ132" i="3"/>
  <c r="CJ133" i="3"/>
  <c r="CJ134" i="3"/>
  <c r="CJ135" i="3"/>
  <c r="CJ136" i="3"/>
  <c r="CJ137" i="3"/>
  <c r="CJ138" i="3"/>
  <c r="CJ139" i="3"/>
  <c r="CJ140" i="3"/>
  <c r="CJ141" i="3"/>
  <c r="CJ142" i="3"/>
  <c r="CJ143" i="3"/>
  <c r="CJ144" i="3"/>
  <c r="CJ145" i="3"/>
  <c r="CJ146" i="3"/>
  <c r="CJ147" i="3"/>
  <c r="CJ148" i="3"/>
  <c r="CJ149" i="3"/>
  <c r="CJ150" i="3"/>
  <c r="CJ151" i="3"/>
  <c r="CJ152" i="3"/>
  <c r="CJ153" i="3"/>
  <c r="CJ154" i="3"/>
  <c r="CJ155" i="3"/>
  <c r="CJ156" i="3"/>
  <c r="CJ157" i="3"/>
  <c r="CJ158" i="3"/>
  <c r="CJ159" i="3"/>
  <c r="CJ160" i="3"/>
  <c r="CJ161" i="3"/>
  <c r="CJ162" i="3"/>
  <c r="CJ163" i="3"/>
  <c r="CJ164" i="3"/>
  <c r="CJ165" i="3"/>
  <c r="CJ166" i="3"/>
  <c r="CJ167" i="3"/>
  <c r="CJ168" i="3"/>
  <c r="CJ169" i="3"/>
  <c r="CJ170" i="3"/>
  <c r="CJ171" i="3"/>
  <c r="CJ172" i="3"/>
  <c r="CJ173" i="3"/>
  <c r="CJ174" i="3"/>
  <c r="CJ175" i="3"/>
  <c r="CJ176" i="3"/>
  <c r="CJ177" i="3"/>
  <c r="CJ178" i="3"/>
  <c r="CJ179" i="3"/>
  <c r="CJ180" i="3"/>
  <c r="CJ181" i="3"/>
  <c r="CJ182" i="3"/>
  <c r="CJ183" i="3"/>
  <c r="CJ184" i="3"/>
  <c r="CJ185" i="3"/>
  <c r="CJ186" i="3"/>
  <c r="CJ187" i="3"/>
  <c r="CJ188" i="3"/>
  <c r="CJ189" i="3"/>
  <c r="CJ190" i="3"/>
  <c r="CJ191" i="3"/>
  <c r="CJ192" i="3"/>
  <c r="CJ193" i="3"/>
  <c r="CJ194" i="3"/>
  <c r="CJ195" i="3"/>
  <c r="CJ196" i="3"/>
  <c r="CJ197" i="3"/>
  <c r="CJ198" i="3"/>
  <c r="CJ199" i="3"/>
  <c r="CJ200" i="3"/>
  <c r="CJ201" i="3"/>
  <c r="CJ202" i="3"/>
  <c r="CJ203" i="3"/>
  <c r="CJ204" i="3"/>
  <c r="CJ205" i="3"/>
  <c r="CJ206" i="3"/>
  <c r="CJ207" i="3"/>
  <c r="CJ208" i="3"/>
  <c r="CJ209" i="3"/>
  <c r="CJ210" i="3"/>
  <c r="CJ211" i="3"/>
  <c r="CJ212" i="3"/>
  <c r="CJ213" i="3"/>
  <c r="CJ214" i="3"/>
  <c r="CJ215" i="3"/>
  <c r="CJ216" i="3"/>
  <c r="CJ217" i="3"/>
  <c r="CJ218" i="3"/>
  <c r="CJ219" i="3"/>
  <c r="CJ220" i="3"/>
  <c r="CJ221" i="3"/>
  <c r="CJ222" i="3"/>
  <c r="CJ223" i="3"/>
  <c r="CJ224" i="3"/>
  <c r="CJ225" i="3"/>
  <c r="CJ226" i="3"/>
  <c r="CJ227" i="3"/>
  <c r="CJ228" i="3"/>
  <c r="CJ229" i="3"/>
  <c r="CJ230" i="3"/>
  <c r="CJ231" i="3"/>
  <c r="CJ232" i="3"/>
  <c r="CJ233" i="3"/>
  <c r="CJ234" i="3"/>
  <c r="CJ235" i="3"/>
  <c r="CJ236" i="3"/>
  <c r="CJ237" i="3"/>
  <c r="CJ238" i="3"/>
  <c r="CJ239" i="3"/>
  <c r="CJ240" i="3"/>
  <c r="CJ241" i="3"/>
  <c r="CJ242" i="3"/>
  <c r="CJ243" i="3"/>
  <c r="CJ244" i="3"/>
  <c r="CJ245" i="3"/>
  <c r="CJ246" i="3"/>
  <c r="CJ247" i="3"/>
  <c r="CJ248" i="3"/>
  <c r="CJ249" i="3"/>
  <c r="CJ250" i="3"/>
  <c r="CJ251" i="3"/>
  <c r="CJ252" i="3"/>
  <c r="CJ253" i="3"/>
  <c r="CJ254" i="3"/>
  <c r="CJ255" i="3"/>
  <c r="CJ256" i="3"/>
  <c r="CJ257" i="3"/>
  <c r="CJ258" i="3"/>
  <c r="CJ259" i="3"/>
  <c r="CJ260" i="3"/>
  <c r="CJ261" i="3"/>
  <c r="CJ262" i="3"/>
  <c r="CJ263" i="3"/>
  <c r="CJ264" i="3"/>
  <c r="CJ265" i="3"/>
  <c r="CJ266" i="3"/>
  <c r="CJ267" i="3"/>
  <c r="CJ268" i="3"/>
  <c r="CJ269" i="3"/>
  <c r="CJ270" i="3"/>
  <c r="CJ271" i="3"/>
  <c r="CJ272" i="3"/>
  <c r="CJ273" i="3"/>
  <c r="CJ274" i="3"/>
  <c r="CJ275" i="3"/>
  <c r="CJ276" i="3"/>
  <c r="CJ277" i="3"/>
  <c r="CJ278" i="3"/>
  <c r="CJ279" i="3"/>
  <c r="CJ280" i="3"/>
  <c r="CJ281" i="3"/>
  <c r="CJ282" i="3"/>
  <c r="CJ283" i="3"/>
  <c r="CJ284" i="3"/>
  <c r="CJ285" i="3"/>
  <c r="CJ286" i="3"/>
  <c r="CJ287" i="3"/>
  <c r="CJ288" i="3"/>
  <c r="CJ289" i="3"/>
  <c r="CJ290" i="3"/>
  <c r="CJ291" i="3"/>
  <c r="CJ292" i="3"/>
  <c r="CJ293" i="3"/>
  <c r="CJ294" i="3"/>
  <c r="CJ295" i="3"/>
  <c r="CJ296" i="3"/>
  <c r="CJ297" i="3"/>
  <c r="CJ298" i="3"/>
  <c r="CJ299" i="3"/>
  <c r="CJ300" i="3"/>
  <c r="CJ301" i="3"/>
  <c r="CJ302" i="3"/>
  <c r="CJ303" i="3"/>
  <c r="CJ304" i="3"/>
  <c r="CJ305" i="3"/>
  <c r="CJ306" i="3"/>
  <c r="CJ307" i="3"/>
  <c r="CJ308" i="3"/>
  <c r="CJ309" i="3"/>
  <c r="CJ310" i="3"/>
  <c r="CJ311" i="3"/>
  <c r="CJ312" i="3"/>
  <c r="CJ313" i="3"/>
  <c r="CJ314" i="3"/>
  <c r="CJ315" i="3"/>
  <c r="CJ316" i="3"/>
  <c r="CJ317" i="3"/>
  <c r="CJ318" i="3"/>
  <c r="CJ319" i="3"/>
  <c r="CJ320" i="3"/>
  <c r="CJ321" i="3"/>
  <c r="CJ322" i="3"/>
  <c r="CJ323" i="3"/>
  <c r="CJ324" i="3"/>
  <c r="CJ325" i="3"/>
  <c r="CJ326" i="3"/>
  <c r="CJ327" i="3"/>
  <c r="CJ328" i="3"/>
  <c r="CJ329" i="3"/>
  <c r="CJ330" i="3"/>
  <c r="CJ331" i="3"/>
  <c r="CJ332" i="3"/>
  <c r="CJ333" i="3"/>
  <c r="CJ334" i="3"/>
  <c r="CJ335" i="3"/>
  <c r="CJ336" i="3"/>
  <c r="CJ337" i="3"/>
  <c r="CJ338" i="3"/>
  <c r="CJ339" i="3"/>
  <c r="CJ340" i="3"/>
  <c r="CJ341" i="3"/>
  <c r="CJ342" i="3"/>
  <c r="CJ343" i="3"/>
  <c r="CJ344" i="3"/>
  <c r="CJ345" i="3"/>
  <c r="CJ346" i="3"/>
  <c r="CJ347" i="3"/>
  <c r="CJ348" i="3"/>
  <c r="CJ349" i="3"/>
  <c r="CJ350" i="3"/>
  <c r="D23" i="3"/>
  <c r="E23" i="3"/>
  <c r="BU23" i="3"/>
  <c r="D24" i="3"/>
  <c r="E24" i="3"/>
  <c r="BU24" i="3"/>
  <c r="D25" i="3"/>
  <c r="E25" i="3"/>
  <c r="BU25" i="3"/>
  <c r="D26" i="3"/>
  <c r="E26" i="3"/>
  <c r="BU26" i="3"/>
  <c r="D27" i="3"/>
  <c r="E27" i="3"/>
  <c r="BU27" i="3"/>
  <c r="D28" i="3"/>
  <c r="E28" i="3"/>
  <c r="BU28" i="3"/>
  <c r="D29" i="3"/>
  <c r="E29" i="3"/>
  <c r="BU29" i="3"/>
  <c r="D30" i="3"/>
  <c r="E30" i="3"/>
  <c r="BU30" i="3"/>
  <c r="D31" i="3"/>
  <c r="E31" i="3"/>
  <c r="BU31" i="3"/>
  <c r="D32" i="3"/>
  <c r="E32" i="3"/>
  <c r="BU32" i="3"/>
  <c r="D33" i="3"/>
  <c r="E33" i="3"/>
  <c r="BU33" i="3"/>
  <c r="D34" i="3"/>
  <c r="E34" i="3"/>
  <c r="BU34" i="3"/>
  <c r="D35" i="3"/>
  <c r="E35" i="3"/>
  <c r="BU35" i="3"/>
  <c r="D36" i="3"/>
  <c r="E36" i="3"/>
  <c r="BU36" i="3"/>
  <c r="D37" i="3"/>
  <c r="E37" i="3"/>
  <c r="BU37" i="3"/>
  <c r="D38" i="3"/>
  <c r="E38" i="3"/>
  <c r="BU38" i="3"/>
  <c r="D39" i="3"/>
  <c r="E39" i="3"/>
  <c r="BU39" i="3"/>
  <c r="D40" i="3"/>
  <c r="E40" i="3"/>
  <c r="BU40" i="3"/>
  <c r="D41" i="3"/>
  <c r="E41" i="3"/>
  <c r="BU41" i="3"/>
  <c r="D42" i="3"/>
  <c r="E42" i="3"/>
  <c r="G42" i="3"/>
  <c r="BU42" i="3"/>
  <c r="D43" i="3"/>
  <c r="E43" i="3"/>
  <c r="CK43" i="3"/>
  <c r="BU43" i="3"/>
  <c r="CN43" i="3"/>
  <c r="D44" i="3"/>
  <c r="E44" i="3"/>
  <c r="BU44" i="3"/>
  <c r="D45" i="3"/>
  <c r="E45" i="3"/>
  <c r="CN45" i="3"/>
  <c r="O45" i="3"/>
  <c r="BU45" i="3"/>
  <c r="D46" i="3"/>
  <c r="E46" i="3"/>
  <c r="BU46" i="3"/>
  <c r="D47" i="3"/>
  <c r="E47" i="3"/>
  <c r="BU47" i="3"/>
  <c r="D48" i="3"/>
  <c r="E48" i="3"/>
  <c r="BU48" i="3"/>
  <c r="D49" i="3"/>
  <c r="E49" i="3"/>
  <c r="BU49" i="3"/>
  <c r="D50" i="3"/>
  <c r="E50" i="3"/>
  <c r="BU50" i="3"/>
  <c r="D51" i="3"/>
  <c r="E51" i="3"/>
  <c r="BU51" i="3"/>
  <c r="D52" i="3"/>
  <c r="E52" i="3"/>
  <c r="BU52" i="3"/>
  <c r="D53" i="3"/>
  <c r="E53" i="3"/>
  <c r="BU53" i="3"/>
  <c r="D54" i="3"/>
  <c r="E54" i="3"/>
  <c r="BU54" i="3"/>
  <c r="D55" i="3"/>
  <c r="E55" i="3"/>
  <c r="BU55" i="3"/>
  <c r="D56" i="3"/>
  <c r="E56" i="3"/>
  <c r="BU56" i="3"/>
  <c r="D57" i="3"/>
  <c r="E57" i="3"/>
  <c r="BU57" i="3"/>
  <c r="D58" i="3"/>
  <c r="E58" i="3"/>
  <c r="BU58" i="3"/>
  <c r="D59" i="3"/>
  <c r="E59" i="3"/>
  <c r="BU59" i="3"/>
  <c r="D60" i="3"/>
  <c r="E60" i="3"/>
  <c r="BU60" i="3"/>
  <c r="D61" i="3"/>
  <c r="E61" i="3"/>
  <c r="BU61" i="3"/>
  <c r="D62" i="3"/>
  <c r="E62" i="3"/>
  <c r="BU62" i="3"/>
  <c r="D63" i="3"/>
  <c r="E63" i="3"/>
  <c r="BU63" i="3"/>
  <c r="D64" i="3"/>
  <c r="E64" i="3"/>
  <c r="BU64" i="3"/>
  <c r="D65" i="3"/>
  <c r="E65" i="3"/>
  <c r="BU65" i="3"/>
  <c r="D66" i="3"/>
  <c r="E66" i="3"/>
  <c r="BU66" i="3"/>
  <c r="D67" i="3"/>
  <c r="E67" i="3"/>
  <c r="BU67" i="3"/>
  <c r="D68" i="3"/>
  <c r="E68" i="3"/>
  <c r="BU68" i="3"/>
  <c r="D69" i="3"/>
  <c r="E69" i="3"/>
  <c r="BU69" i="3"/>
  <c r="D70" i="3"/>
  <c r="E70" i="3"/>
  <c r="BU70" i="3"/>
  <c r="BW70" i="3"/>
  <c r="BY70" i="3"/>
  <c r="D71" i="3"/>
  <c r="E71" i="3"/>
  <c r="BU71" i="3"/>
  <c r="BW71" i="3"/>
  <c r="BY71" i="3"/>
  <c r="CB71" i="3"/>
  <c r="D72" i="3"/>
  <c r="E72" i="3"/>
  <c r="BU72" i="3"/>
  <c r="BW72" i="3"/>
  <c r="BY72" i="3"/>
  <c r="CB72" i="3"/>
  <c r="D73" i="3"/>
  <c r="E73" i="3"/>
  <c r="BU73" i="3"/>
  <c r="BW73" i="3"/>
  <c r="BY73" i="3"/>
  <c r="CB73" i="3"/>
  <c r="D74" i="3"/>
  <c r="E74" i="3"/>
  <c r="CK74" i="3"/>
  <c r="BU74" i="3"/>
  <c r="BW74" i="3"/>
  <c r="BY74" i="3"/>
  <c r="CB74" i="3"/>
  <c r="CN74" i="3"/>
  <c r="D75" i="3"/>
  <c r="E75" i="3"/>
  <c r="BU75" i="3"/>
  <c r="BW75" i="3"/>
  <c r="BY75" i="3"/>
  <c r="CB75" i="3"/>
  <c r="D76" i="3"/>
  <c r="E76" i="3"/>
  <c r="BU76" i="3"/>
  <c r="BW76" i="3"/>
  <c r="BY76" i="3"/>
  <c r="CB76" i="3"/>
  <c r="D77" i="3"/>
  <c r="E77" i="3"/>
  <c r="BU77" i="3"/>
  <c r="BW77" i="3"/>
  <c r="BY77" i="3"/>
  <c r="CB77" i="3"/>
  <c r="D78" i="3"/>
  <c r="E78" i="3"/>
  <c r="CK78" i="3"/>
  <c r="G78" i="3"/>
  <c r="BU78" i="3"/>
  <c r="BW78" i="3"/>
  <c r="BY78" i="3"/>
  <c r="CB78" i="3"/>
  <c r="D79" i="3"/>
  <c r="E79" i="3"/>
  <c r="BU79" i="3"/>
  <c r="BW79" i="3"/>
  <c r="BY79" i="3"/>
  <c r="CB79" i="3"/>
  <c r="D80" i="3"/>
  <c r="E80" i="3"/>
  <c r="BU80" i="3"/>
  <c r="BW80" i="3"/>
  <c r="BY80" i="3"/>
  <c r="CB80" i="3"/>
  <c r="D81" i="3"/>
  <c r="E81" i="3"/>
  <c r="CK81" i="3"/>
  <c r="BU81" i="3"/>
  <c r="BW81" i="3"/>
  <c r="BY81" i="3"/>
  <c r="CB81" i="3"/>
  <c r="CN81" i="3"/>
  <c r="D82" i="3"/>
  <c r="E82" i="3"/>
  <c r="BU82" i="3"/>
  <c r="BW82" i="3"/>
  <c r="BY82" i="3"/>
  <c r="CB82" i="3"/>
  <c r="D83" i="3"/>
  <c r="E83" i="3"/>
  <c r="BU83" i="3"/>
  <c r="BW83" i="3"/>
  <c r="BY83" i="3"/>
  <c r="CB83" i="3"/>
  <c r="D84" i="3"/>
  <c r="E84" i="3"/>
  <c r="BU84" i="3"/>
  <c r="BW84" i="3"/>
  <c r="BY84" i="3"/>
  <c r="CB84" i="3"/>
  <c r="D85" i="3"/>
  <c r="E85" i="3"/>
  <c r="CK85" i="3"/>
  <c r="BU85" i="3"/>
  <c r="BW85" i="3"/>
  <c r="BY85" i="3"/>
  <c r="CB85" i="3"/>
  <c r="CN85" i="3"/>
  <c r="D86" i="3"/>
  <c r="E86" i="3"/>
  <c r="BU86" i="3"/>
  <c r="BW86" i="3"/>
  <c r="BY86" i="3"/>
  <c r="CB86" i="3"/>
  <c r="D87" i="3"/>
  <c r="E87" i="3"/>
  <c r="BU87" i="3"/>
  <c r="BW87" i="3"/>
  <c r="BY87" i="3"/>
  <c r="CB87" i="3"/>
  <c r="D88" i="3"/>
  <c r="E88" i="3"/>
  <c r="BU88" i="3"/>
  <c r="BW88" i="3"/>
  <c r="BY88" i="3"/>
  <c r="CB88" i="3"/>
  <c r="D89" i="3"/>
  <c r="E89" i="3"/>
  <c r="CK89" i="3"/>
  <c r="BU89" i="3"/>
  <c r="BW89" i="3"/>
  <c r="BY89" i="3"/>
  <c r="CB89" i="3"/>
  <c r="CN89" i="3"/>
  <c r="D90" i="3"/>
  <c r="E90" i="3"/>
  <c r="Q90" i="3"/>
  <c r="BU90" i="3"/>
  <c r="BW90" i="3"/>
  <c r="BY90" i="3"/>
  <c r="D91" i="3"/>
  <c r="E91" i="3"/>
  <c r="BU91" i="3"/>
  <c r="BW91" i="3"/>
  <c r="BY91" i="3"/>
  <c r="D92" i="3"/>
  <c r="E92" i="3"/>
  <c r="BU92" i="3"/>
  <c r="BW92" i="3"/>
  <c r="BY92" i="3"/>
  <c r="D93" i="3"/>
  <c r="E93" i="3"/>
  <c r="BU93" i="3"/>
  <c r="BW93" i="3"/>
  <c r="BY93" i="3"/>
  <c r="D94" i="3"/>
  <c r="E94" i="3"/>
  <c r="CN94" i="3"/>
  <c r="BU94" i="3"/>
  <c r="BW94" i="3"/>
  <c r="BY94" i="3"/>
  <c r="CK94" i="3"/>
  <c r="D95" i="3"/>
  <c r="E95" i="3"/>
  <c r="BU95" i="3"/>
  <c r="BW95" i="3"/>
  <c r="BY95" i="3"/>
  <c r="D96" i="3"/>
  <c r="E96" i="3"/>
  <c r="BU96" i="3"/>
  <c r="BW96" i="3"/>
  <c r="BY96" i="3"/>
  <c r="D97" i="3"/>
  <c r="E97" i="3"/>
  <c r="BU97" i="3"/>
  <c r="BW97" i="3"/>
  <c r="BY97" i="3"/>
  <c r="D98" i="3"/>
  <c r="E98" i="3"/>
  <c r="CK98" i="3"/>
  <c r="BU98" i="3"/>
  <c r="BV98" i="3"/>
  <c r="BW98" i="3"/>
  <c r="BY98" i="3"/>
  <c r="CN98" i="3"/>
  <c r="D99" i="3"/>
  <c r="E99" i="3"/>
  <c r="BU99" i="3"/>
  <c r="BW99" i="3"/>
  <c r="BY99" i="3"/>
  <c r="D100" i="3"/>
  <c r="E100" i="3"/>
  <c r="CN100" i="3"/>
  <c r="BU100" i="3"/>
  <c r="BW100" i="3"/>
  <c r="BY100" i="3"/>
  <c r="CK100" i="3"/>
  <c r="D101" i="3"/>
  <c r="E101" i="3"/>
  <c r="CK101" i="3"/>
  <c r="BU101" i="3"/>
  <c r="BW101" i="3"/>
  <c r="BX101" i="3"/>
  <c r="BY101" i="3"/>
  <c r="CN101" i="3"/>
  <c r="D102" i="3"/>
  <c r="E102" i="3"/>
  <c r="BU102" i="3"/>
  <c r="BW102" i="3"/>
  <c r="BY102" i="3"/>
  <c r="D103" i="3"/>
  <c r="E103" i="3"/>
  <c r="CN103" i="3"/>
  <c r="BU103" i="3"/>
  <c r="BW103" i="3"/>
  <c r="BY103" i="3"/>
  <c r="CK103" i="3"/>
  <c r="D104" i="3"/>
  <c r="E104" i="3"/>
  <c r="BU104" i="3"/>
  <c r="BW104" i="3"/>
  <c r="BY104" i="3"/>
  <c r="D105" i="3"/>
  <c r="E105" i="3"/>
  <c r="BU105" i="3"/>
  <c r="BW105" i="3"/>
  <c r="BY105" i="3"/>
  <c r="D106" i="3"/>
  <c r="E106" i="3"/>
  <c r="BU106" i="3"/>
  <c r="BW106" i="3"/>
  <c r="BY106" i="3"/>
  <c r="D107" i="3"/>
  <c r="E107" i="3"/>
  <c r="CN107" i="3"/>
  <c r="BU107" i="3"/>
  <c r="BW107" i="3"/>
  <c r="BY107" i="3"/>
  <c r="CK107" i="3"/>
  <c r="D108" i="3"/>
  <c r="E108" i="3"/>
  <c r="BU108" i="3"/>
  <c r="BW108" i="3"/>
  <c r="BY108" i="3"/>
  <c r="D109" i="3"/>
  <c r="E109" i="3"/>
  <c r="BU109" i="3"/>
  <c r="BW109" i="3"/>
  <c r="BY109" i="3"/>
  <c r="D110" i="3"/>
  <c r="E110" i="3"/>
  <c r="BU110" i="3"/>
  <c r="BW110" i="3"/>
  <c r="BY110" i="3"/>
  <c r="D111" i="3"/>
  <c r="E111" i="3"/>
  <c r="CN111" i="3"/>
  <c r="BU111" i="3"/>
  <c r="BW111" i="3"/>
  <c r="BY111" i="3"/>
  <c r="CK111" i="3"/>
  <c r="D112" i="3"/>
  <c r="E112" i="3"/>
  <c r="BU112" i="3"/>
  <c r="BW112" i="3"/>
  <c r="BY112" i="3"/>
  <c r="D113" i="3"/>
  <c r="E113" i="3"/>
  <c r="BU113" i="3"/>
  <c r="BW113" i="3"/>
  <c r="BY113" i="3"/>
  <c r="D114" i="3"/>
  <c r="E114" i="3"/>
  <c r="BU114" i="3"/>
  <c r="BW114" i="3"/>
  <c r="BY114" i="3"/>
  <c r="D115" i="3"/>
  <c r="E115" i="3"/>
  <c r="CN115" i="3"/>
  <c r="BU115" i="3"/>
  <c r="BW115" i="3"/>
  <c r="BX115" i="3"/>
  <c r="BY115" i="3"/>
  <c r="CK115" i="3"/>
  <c r="D116" i="3"/>
  <c r="E116" i="3"/>
  <c r="BU116" i="3"/>
  <c r="BW116" i="3"/>
  <c r="BY116" i="3"/>
  <c r="D117" i="3"/>
  <c r="E117" i="3"/>
  <c r="BU117" i="3"/>
  <c r="BW117" i="3"/>
  <c r="BY117" i="3"/>
  <c r="D118" i="3"/>
  <c r="E118" i="3"/>
  <c r="BU118" i="3"/>
  <c r="BW118" i="3"/>
  <c r="BY118" i="3"/>
  <c r="D119" i="3"/>
  <c r="E119" i="3"/>
  <c r="CN119" i="3"/>
  <c r="BU119" i="3"/>
  <c r="BW119" i="3"/>
  <c r="BY119" i="3"/>
  <c r="CK119" i="3"/>
  <c r="BU120" i="3"/>
  <c r="BV120" i="3"/>
  <c r="BW120" i="3"/>
  <c r="BX120" i="3"/>
  <c r="BY120" i="3"/>
  <c r="CC120" i="3"/>
  <c r="L121" i="3"/>
  <c r="M121" i="3"/>
  <c r="AQ121" i="3"/>
  <c r="BU121" i="3"/>
  <c r="BV121" i="3"/>
  <c r="BW121" i="3"/>
  <c r="BX121" i="3"/>
  <c r="BY121" i="3"/>
  <c r="CC121" i="3"/>
  <c r="CD121" i="3"/>
  <c r="AQ122" i="3"/>
  <c r="BU122" i="3"/>
  <c r="BV122" i="3"/>
  <c r="BW122" i="3"/>
  <c r="BX122" i="3"/>
  <c r="BY122" i="3"/>
  <c r="CC122" i="3"/>
  <c r="CD122" i="3"/>
  <c r="AQ123" i="3"/>
  <c r="BU123" i="3"/>
  <c r="BV123" i="3"/>
  <c r="BW123" i="3"/>
  <c r="BX123" i="3"/>
  <c r="BY123" i="3"/>
  <c r="AQ124" i="3"/>
  <c r="BU124" i="3"/>
  <c r="BV124" i="3"/>
  <c r="BW124" i="3"/>
  <c r="BX124" i="3"/>
  <c r="BY124" i="3"/>
  <c r="CC124" i="3"/>
  <c r="CD124" i="3"/>
  <c r="AQ125" i="3"/>
  <c r="BU125" i="3"/>
  <c r="BV125" i="3"/>
  <c r="BW125" i="3"/>
  <c r="BX125" i="3"/>
  <c r="BY125" i="3"/>
  <c r="CC125" i="3"/>
  <c r="CD125" i="3"/>
  <c r="AQ126" i="3"/>
  <c r="BU126" i="3"/>
  <c r="BV126" i="3"/>
  <c r="BW126" i="3"/>
  <c r="BX126" i="3"/>
  <c r="BY126" i="3"/>
  <c r="CC126" i="3"/>
  <c r="CD126" i="3"/>
  <c r="AQ127" i="3"/>
  <c r="BU127" i="3"/>
  <c r="BV127" i="3"/>
  <c r="BW127" i="3"/>
  <c r="BX127" i="3"/>
  <c r="BY127" i="3"/>
  <c r="CC127" i="3"/>
  <c r="CD127" i="3"/>
  <c r="AQ128" i="3"/>
  <c r="BU128" i="3"/>
  <c r="BV128" i="3"/>
  <c r="BW128" i="3"/>
  <c r="BX128" i="3"/>
  <c r="BY128" i="3"/>
  <c r="CC128" i="3"/>
  <c r="CD128" i="3"/>
  <c r="AQ129" i="3"/>
  <c r="BU129" i="3"/>
  <c r="BV129" i="3"/>
  <c r="BW129" i="3"/>
  <c r="BX129" i="3"/>
  <c r="BY129" i="3"/>
  <c r="CC129" i="3"/>
  <c r="CD129" i="3"/>
  <c r="AQ130" i="3"/>
  <c r="BU130" i="3"/>
  <c r="BV130" i="3"/>
  <c r="BW130" i="3"/>
  <c r="BX130" i="3"/>
  <c r="BY130" i="3"/>
  <c r="CC130" i="3"/>
  <c r="CD130" i="3"/>
  <c r="AQ131" i="3"/>
  <c r="BU131" i="3"/>
  <c r="BV131" i="3"/>
  <c r="BW131" i="3"/>
  <c r="BX131" i="3"/>
  <c r="BY131" i="3"/>
  <c r="CC131" i="3"/>
  <c r="CD131" i="3"/>
  <c r="AQ132" i="3"/>
  <c r="BU132" i="3"/>
  <c r="BV132" i="3"/>
  <c r="BW132" i="3"/>
  <c r="BX132" i="3"/>
  <c r="BY132" i="3"/>
  <c r="CC132" i="3"/>
  <c r="CD132" i="3"/>
  <c r="AQ133" i="3"/>
  <c r="BU133" i="3"/>
  <c r="BV133" i="3"/>
  <c r="BW133" i="3"/>
  <c r="BX133" i="3"/>
  <c r="BY133" i="3"/>
  <c r="CD133" i="3"/>
  <c r="AQ134" i="3"/>
  <c r="BU134" i="3"/>
  <c r="BV134" i="3"/>
  <c r="BW134" i="3"/>
  <c r="BX134" i="3"/>
  <c r="BY134" i="3"/>
  <c r="CC134" i="3"/>
  <c r="CD134" i="3"/>
  <c r="AQ135" i="3"/>
  <c r="BU135" i="3"/>
  <c r="BV135" i="3"/>
  <c r="BW135" i="3"/>
  <c r="BX135" i="3"/>
  <c r="BY135" i="3"/>
  <c r="CC135" i="3"/>
  <c r="CD135" i="3"/>
  <c r="AQ136" i="3"/>
  <c r="BU136" i="3"/>
  <c r="BV136" i="3"/>
  <c r="BW136" i="3"/>
  <c r="BX136" i="3"/>
  <c r="BY136" i="3"/>
  <c r="CC136" i="3"/>
  <c r="CD136" i="3"/>
  <c r="AQ137" i="3"/>
  <c r="BU137" i="3"/>
  <c r="BV137" i="3"/>
  <c r="BW137" i="3"/>
  <c r="BX137" i="3"/>
  <c r="BY137" i="3"/>
  <c r="CD137" i="3"/>
  <c r="AQ138" i="3"/>
  <c r="BU138" i="3"/>
  <c r="BV138" i="3"/>
  <c r="BW138" i="3"/>
  <c r="BX138" i="3"/>
  <c r="BY138" i="3"/>
  <c r="CC138" i="3"/>
  <c r="CD138" i="3"/>
  <c r="AQ139" i="3"/>
  <c r="BU139" i="3"/>
  <c r="BV139" i="3"/>
  <c r="BW139" i="3"/>
  <c r="BX139" i="3"/>
  <c r="BY139" i="3"/>
  <c r="CC139" i="3"/>
  <c r="CD139" i="3"/>
  <c r="AQ140" i="3"/>
  <c r="BU140" i="3"/>
  <c r="BV140" i="3"/>
  <c r="BW140" i="3"/>
  <c r="BX140" i="3"/>
  <c r="BY140" i="3"/>
  <c r="CC140" i="3"/>
  <c r="CD140" i="3"/>
  <c r="AQ141" i="3"/>
  <c r="BU141" i="3"/>
  <c r="BV141" i="3"/>
  <c r="BW141" i="3"/>
  <c r="BX141" i="3"/>
  <c r="BY141" i="3"/>
  <c r="CD141" i="3"/>
  <c r="AQ142" i="3"/>
  <c r="BU142" i="3"/>
  <c r="BV142" i="3"/>
  <c r="BW142" i="3"/>
  <c r="BX142" i="3"/>
  <c r="BY142" i="3"/>
  <c r="CC142" i="3"/>
  <c r="CD142" i="3"/>
  <c r="AQ143" i="3"/>
  <c r="BU143" i="3"/>
  <c r="BV143" i="3"/>
  <c r="BW143" i="3"/>
  <c r="BX143" i="3"/>
  <c r="BY143" i="3"/>
  <c r="CC143" i="3"/>
  <c r="CD143" i="3"/>
  <c r="AQ144" i="3"/>
  <c r="BU144" i="3"/>
  <c r="BV144" i="3"/>
  <c r="BW144" i="3"/>
  <c r="BX144" i="3"/>
  <c r="BY144" i="3"/>
  <c r="CD144" i="3"/>
  <c r="AQ145" i="3"/>
  <c r="BU145" i="3"/>
  <c r="BV145" i="3"/>
  <c r="BW145" i="3"/>
  <c r="BX145" i="3"/>
  <c r="BY145" i="3"/>
  <c r="CC145" i="3"/>
  <c r="CD145" i="3"/>
  <c r="AQ146" i="3"/>
  <c r="BU146" i="3"/>
  <c r="BV146" i="3"/>
  <c r="BW146" i="3"/>
  <c r="BX146" i="3"/>
  <c r="BY146" i="3"/>
  <c r="CD146" i="3"/>
  <c r="AQ147" i="3"/>
  <c r="BU147" i="3"/>
  <c r="BV147" i="3"/>
  <c r="BW147" i="3"/>
  <c r="BX147" i="3"/>
  <c r="BY147" i="3"/>
  <c r="CC147" i="3"/>
  <c r="CD147" i="3"/>
  <c r="AQ148" i="3"/>
  <c r="BU148" i="3"/>
  <c r="BV148" i="3"/>
  <c r="BW148" i="3"/>
  <c r="BX148" i="3"/>
  <c r="BY148" i="3"/>
  <c r="CD148" i="3"/>
  <c r="AQ149" i="3"/>
  <c r="BU149" i="3"/>
  <c r="BV149" i="3"/>
  <c r="BW149" i="3"/>
  <c r="BX149" i="3"/>
  <c r="BY149" i="3"/>
  <c r="CC149" i="3"/>
  <c r="CD149" i="3"/>
  <c r="AN150" i="3"/>
  <c r="AQ150" i="3"/>
  <c r="BU150" i="3"/>
  <c r="BV150" i="3"/>
  <c r="BW150" i="3"/>
  <c r="BX150" i="3"/>
  <c r="BY150" i="3"/>
  <c r="CD150" i="3"/>
  <c r="AQ151" i="3"/>
  <c r="BU151" i="3"/>
  <c r="BV151" i="3"/>
  <c r="BW151" i="3"/>
  <c r="BX151" i="3"/>
  <c r="BY151" i="3"/>
  <c r="CC151" i="3"/>
  <c r="CD151" i="3"/>
  <c r="AQ152" i="3"/>
  <c r="BU152" i="3"/>
  <c r="BV152" i="3"/>
  <c r="BW152" i="3"/>
  <c r="BX152" i="3"/>
  <c r="BY152" i="3"/>
  <c r="CD152" i="3"/>
  <c r="AQ153" i="3"/>
  <c r="BU153" i="3"/>
  <c r="BV153" i="3"/>
  <c r="BW153" i="3"/>
  <c r="BX153" i="3"/>
  <c r="BY153" i="3"/>
  <c r="CC153" i="3"/>
  <c r="CD153" i="3"/>
  <c r="AN154" i="3"/>
  <c r="AQ154" i="3"/>
  <c r="BU154" i="3"/>
  <c r="BV154" i="3"/>
  <c r="BW154" i="3"/>
  <c r="BX154" i="3"/>
  <c r="BY154" i="3"/>
  <c r="CC154" i="3"/>
  <c r="CD154" i="3"/>
  <c r="AN155" i="3"/>
  <c r="AQ155" i="3"/>
  <c r="BU155" i="3"/>
  <c r="BV155" i="3"/>
  <c r="BW155" i="3"/>
  <c r="BX155" i="3"/>
  <c r="BY155" i="3"/>
  <c r="CC155" i="3"/>
  <c r="CD155" i="3"/>
  <c r="AQ156" i="3"/>
  <c r="BU156" i="3"/>
  <c r="BV156" i="3"/>
  <c r="BW156" i="3"/>
  <c r="BX156" i="3"/>
  <c r="BY156" i="3"/>
  <c r="CC156" i="3"/>
  <c r="CD156" i="3"/>
  <c r="AN157" i="3"/>
  <c r="AQ157" i="3"/>
  <c r="BU157" i="3"/>
  <c r="BV157" i="3"/>
  <c r="BW157" i="3"/>
  <c r="BX157" i="3"/>
  <c r="BY157" i="3"/>
  <c r="CC157" i="3"/>
  <c r="CD157" i="3"/>
  <c r="AQ158" i="3"/>
  <c r="BU158" i="3"/>
  <c r="BV158" i="3"/>
  <c r="BW158" i="3"/>
  <c r="BX158" i="3"/>
  <c r="BY158" i="3"/>
  <c r="CC158" i="3"/>
  <c r="CD158" i="3"/>
  <c r="AN159" i="3"/>
  <c r="AQ159" i="3"/>
  <c r="BU159" i="3"/>
  <c r="BV159" i="3"/>
  <c r="BW159" i="3"/>
  <c r="BX159" i="3"/>
  <c r="BY159" i="3"/>
  <c r="CC159" i="3"/>
  <c r="CD159" i="3"/>
  <c r="Q160" i="3"/>
  <c r="AQ160" i="3"/>
  <c r="BU160" i="3"/>
  <c r="BV160" i="3"/>
  <c r="BW160" i="3"/>
  <c r="BX160" i="3"/>
  <c r="BY160" i="3"/>
  <c r="AQ161" i="3"/>
  <c r="BU161" i="3"/>
  <c r="BV161" i="3"/>
  <c r="BW161" i="3"/>
  <c r="BX161" i="3"/>
  <c r="BY161" i="3"/>
  <c r="CC161" i="3"/>
  <c r="CD161" i="3"/>
  <c r="AQ162" i="3"/>
  <c r="BU162" i="3"/>
  <c r="BV162" i="3"/>
  <c r="BW162" i="3"/>
  <c r="BX162" i="3"/>
  <c r="BY162" i="3"/>
  <c r="AN163" i="3"/>
  <c r="AQ163" i="3"/>
  <c r="BU163" i="3"/>
  <c r="BV163" i="3"/>
  <c r="BW163" i="3"/>
  <c r="BX163" i="3"/>
  <c r="BY163" i="3"/>
  <c r="CC163" i="3"/>
  <c r="CD163" i="3"/>
  <c r="AN164" i="3"/>
  <c r="AQ164" i="3"/>
  <c r="BU164" i="3"/>
  <c r="BV164" i="3"/>
  <c r="BW164" i="3"/>
  <c r="BX164" i="3"/>
  <c r="BY164" i="3"/>
  <c r="AQ165" i="3"/>
  <c r="BU165" i="3"/>
  <c r="BV165" i="3"/>
  <c r="BW165" i="3"/>
  <c r="BX165" i="3"/>
  <c r="BY165" i="3"/>
  <c r="CC165" i="3"/>
  <c r="CD165" i="3"/>
  <c r="AQ166" i="3"/>
  <c r="BU166" i="3"/>
  <c r="BV166" i="3"/>
  <c r="BW166" i="3"/>
  <c r="BX166" i="3"/>
  <c r="BY166" i="3"/>
  <c r="AQ167" i="3"/>
  <c r="BU167" i="3"/>
  <c r="BV167" i="3"/>
  <c r="BW167" i="3"/>
  <c r="BX167" i="3"/>
  <c r="BY167" i="3"/>
  <c r="CC167" i="3"/>
  <c r="CD167" i="3"/>
  <c r="AQ168" i="3"/>
  <c r="BU168" i="3"/>
  <c r="BV168" i="3"/>
  <c r="BW168" i="3"/>
  <c r="BX168" i="3"/>
  <c r="BY168" i="3"/>
  <c r="AN169" i="3"/>
  <c r="AQ169" i="3"/>
  <c r="BU169" i="3"/>
  <c r="BV169" i="3"/>
  <c r="BW169" i="3"/>
  <c r="BX169" i="3"/>
  <c r="BY169" i="3"/>
  <c r="CC169" i="3"/>
  <c r="CD169" i="3"/>
  <c r="L170" i="3"/>
  <c r="M170" i="3"/>
  <c r="O170" i="3"/>
  <c r="AN170" i="3"/>
  <c r="AQ170" i="3"/>
  <c r="BU170" i="3"/>
  <c r="BV170" i="3"/>
  <c r="BW170" i="3"/>
  <c r="BX170" i="3"/>
  <c r="BY170" i="3"/>
  <c r="CN170" i="3"/>
  <c r="AN171" i="3"/>
  <c r="AQ171" i="3"/>
  <c r="BU171" i="3"/>
  <c r="BV171" i="3"/>
  <c r="BW171" i="3"/>
  <c r="BX171" i="3"/>
  <c r="BY171" i="3"/>
  <c r="AQ172" i="3"/>
  <c r="BU172" i="3"/>
  <c r="BV172" i="3"/>
  <c r="BW172" i="3"/>
  <c r="BX172" i="3"/>
  <c r="BY172" i="3"/>
  <c r="AN173" i="3"/>
  <c r="AQ173" i="3"/>
  <c r="BU173" i="3"/>
  <c r="BV173" i="3"/>
  <c r="BW173" i="3"/>
  <c r="BX173" i="3"/>
  <c r="BY173" i="3"/>
  <c r="CC173" i="3"/>
  <c r="CD173" i="3"/>
  <c r="AN174" i="3"/>
  <c r="AQ174" i="3"/>
  <c r="BU174" i="3"/>
  <c r="BV174" i="3"/>
  <c r="BW174" i="3"/>
  <c r="BX174" i="3"/>
  <c r="BY174" i="3"/>
  <c r="CC174" i="3"/>
  <c r="CD174" i="3"/>
  <c r="AQ175" i="3"/>
  <c r="BU175" i="3"/>
  <c r="BV175" i="3"/>
  <c r="BW175" i="3"/>
  <c r="BX175" i="3"/>
  <c r="BY175" i="3"/>
  <c r="CC175" i="3"/>
  <c r="CD175" i="3"/>
  <c r="AQ176" i="3"/>
  <c r="BU176" i="3"/>
  <c r="BV176" i="3"/>
  <c r="BW176" i="3"/>
  <c r="BX176" i="3"/>
  <c r="BY176" i="3"/>
  <c r="CC176" i="3"/>
  <c r="CD176" i="3"/>
  <c r="AQ177" i="3"/>
  <c r="BU177" i="3"/>
  <c r="BV177" i="3"/>
  <c r="BW177" i="3"/>
  <c r="BX177" i="3"/>
  <c r="BY177" i="3"/>
  <c r="CC177" i="3"/>
  <c r="CD177" i="3"/>
  <c r="AN178" i="3"/>
  <c r="AQ178" i="3"/>
  <c r="BU178" i="3"/>
  <c r="BV178" i="3"/>
  <c r="BW178" i="3"/>
  <c r="BX178" i="3"/>
  <c r="BY178" i="3"/>
  <c r="AN179" i="3"/>
  <c r="AQ179" i="3"/>
  <c r="BU179" i="3"/>
  <c r="BV179" i="3"/>
  <c r="BW179" i="3"/>
  <c r="BX179" i="3"/>
  <c r="BY179" i="3"/>
  <c r="AQ180" i="3"/>
  <c r="BU180" i="3"/>
  <c r="BV180" i="3"/>
  <c r="BW180" i="3"/>
  <c r="BX180" i="3"/>
  <c r="BY180" i="3"/>
  <c r="AQ181" i="3"/>
  <c r="BU181" i="3"/>
  <c r="BV181" i="3"/>
  <c r="BW181" i="3"/>
  <c r="BX181" i="3"/>
  <c r="BY181" i="3"/>
  <c r="AQ182" i="3"/>
  <c r="BU182" i="3"/>
  <c r="BV182" i="3"/>
  <c r="BW182" i="3"/>
  <c r="BX182" i="3"/>
  <c r="BY182" i="3"/>
  <c r="AQ183" i="3"/>
  <c r="BU183" i="3"/>
  <c r="BV183" i="3"/>
  <c r="BW183" i="3"/>
  <c r="BX183" i="3"/>
  <c r="BY183" i="3"/>
  <c r="CA183" i="3"/>
  <c r="CC183" i="3"/>
  <c r="CD183" i="3"/>
  <c r="AQ184" i="3"/>
  <c r="BU184" i="3"/>
  <c r="BV184" i="3"/>
  <c r="BW184" i="3"/>
  <c r="BX184" i="3"/>
  <c r="BY184" i="3"/>
  <c r="CC184" i="3"/>
  <c r="CD184" i="3"/>
  <c r="AQ185" i="3"/>
  <c r="BU185" i="3"/>
  <c r="BV185" i="3"/>
  <c r="BW185" i="3"/>
  <c r="BX185" i="3"/>
  <c r="BY185" i="3"/>
  <c r="CC185" i="3"/>
  <c r="CD185" i="3"/>
  <c r="AQ186" i="3"/>
  <c r="BU186" i="3"/>
  <c r="BV186" i="3"/>
  <c r="BW186" i="3"/>
  <c r="BX186" i="3"/>
  <c r="BY186" i="3"/>
  <c r="CB186" i="3"/>
  <c r="CC186" i="3"/>
  <c r="CD186" i="3"/>
  <c r="AQ187" i="3"/>
  <c r="BU187" i="3"/>
  <c r="BV187" i="3"/>
  <c r="BW187" i="3"/>
  <c r="BX187" i="3"/>
  <c r="BY187" i="3"/>
  <c r="CB187" i="3"/>
  <c r="CC187" i="3"/>
  <c r="CD187" i="3"/>
  <c r="L188" i="3"/>
  <c r="M188" i="3"/>
  <c r="CK188" i="3"/>
  <c r="AN188" i="3"/>
  <c r="AQ188" i="3"/>
  <c r="BL188" i="3"/>
  <c r="BU188" i="3"/>
  <c r="BV188" i="3"/>
  <c r="BW188" i="3"/>
  <c r="BX188" i="3"/>
  <c r="BY188" i="3"/>
  <c r="CB188" i="3"/>
  <c r="CC188" i="3"/>
  <c r="CD188" i="3"/>
  <c r="AN189" i="3"/>
  <c r="AQ189" i="3"/>
  <c r="BL189" i="3"/>
  <c r="BU189" i="3"/>
  <c r="BV189" i="3"/>
  <c r="BW189" i="3"/>
  <c r="BX189" i="3"/>
  <c r="BY189" i="3"/>
  <c r="CB189" i="3"/>
  <c r="CC189" i="3"/>
  <c r="CD189" i="3"/>
  <c r="AN190" i="3"/>
  <c r="AQ190" i="3"/>
  <c r="BL190" i="3"/>
  <c r="BU190" i="3"/>
  <c r="BV190" i="3"/>
  <c r="BW190" i="3"/>
  <c r="BX190" i="3"/>
  <c r="BY190" i="3"/>
  <c r="CB190" i="3"/>
  <c r="CC190" i="3"/>
  <c r="CD190" i="3"/>
  <c r="AN191" i="3"/>
  <c r="AQ191" i="3"/>
  <c r="BL191" i="3"/>
  <c r="BU191" i="3"/>
  <c r="BV191" i="3"/>
  <c r="BW191" i="3"/>
  <c r="BX191" i="3"/>
  <c r="BY191" i="3"/>
  <c r="CB191" i="3"/>
  <c r="CC191" i="3"/>
  <c r="CD191" i="3"/>
  <c r="AQ192" i="3"/>
  <c r="BU192" i="3"/>
  <c r="BV192" i="3"/>
  <c r="BW192" i="3"/>
  <c r="BX192" i="3"/>
  <c r="BY192" i="3"/>
  <c r="CB192" i="3"/>
  <c r="AQ193" i="3"/>
  <c r="BU193" i="3"/>
  <c r="BV193" i="3"/>
  <c r="BW193" i="3"/>
  <c r="BX193" i="3"/>
  <c r="BY193" i="3"/>
  <c r="CB193" i="3"/>
  <c r="CC193" i="3"/>
  <c r="CD193" i="3"/>
  <c r="AQ194" i="3"/>
  <c r="BU194" i="3"/>
  <c r="BV194" i="3"/>
  <c r="BW194" i="3"/>
  <c r="BX194" i="3"/>
  <c r="BY194" i="3"/>
  <c r="CB194" i="3"/>
  <c r="CC194" i="3"/>
  <c r="CD194" i="3"/>
  <c r="AQ195" i="3"/>
  <c r="BU195" i="3"/>
  <c r="BV195" i="3"/>
  <c r="BW195" i="3"/>
  <c r="BX195" i="3"/>
  <c r="BY195" i="3"/>
  <c r="CB195" i="3"/>
  <c r="AP196" i="3"/>
  <c r="AQ196" i="3"/>
  <c r="BU196" i="3"/>
  <c r="BV196" i="3"/>
  <c r="BW196" i="3"/>
  <c r="BX196" i="3"/>
  <c r="BY196" i="3"/>
  <c r="CB196" i="3"/>
  <c r="CC196" i="3"/>
  <c r="CD196" i="3"/>
  <c r="AQ197" i="3"/>
  <c r="BU197" i="3"/>
  <c r="BV197" i="3"/>
  <c r="BW197" i="3"/>
  <c r="BX197" i="3"/>
  <c r="BY197" i="3"/>
  <c r="CB197" i="3"/>
  <c r="AQ198" i="3"/>
  <c r="BU198" i="3"/>
  <c r="BV198" i="3"/>
  <c r="BW198" i="3"/>
  <c r="BX198" i="3"/>
  <c r="BY198" i="3"/>
  <c r="CB198" i="3"/>
  <c r="CC198" i="3"/>
  <c r="CD198" i="3"/>
  <c r="AQ199" i="3"/>
  <c r="BU199" i="3"/>
  <c r="BV199" i="3"/>
  <c r="BW199" i="3"/>
  <c r="BX199" i="3"/>
  <c r="BY199" i="3"/>
  <c r="CB199" i="3"/>
  <c r="BU200" i="3"/>
  <c r="BV200" i="3"/>
  <c r="BW200" i="3"/>
  <c r="BX200" i="3"/>
  <c r="BY200" i="3"/>
  <c r="CB200" i="3"/>
  <c r="CC200" i="3"/>
  <c r="CD200" i="3"/>
  <c r="BU201" i="3"/>
  <c r="BV201" i="3"/>
  <c r="BW201" i="3"/>
  <c r="BX201" i="3"/>
  <c r="BY201" i="3"/>
  <c r="CA201" i="3"/>
  <c r="CB201" i="3"/>
  <c r="BU202" i="3"/>
  <c r="BV202" i="3"/>
  <c r="BW202" i="3"/>
  <c r="BX202" i="3"/>
  <c r="BY202" i="3"/>
  <c r="CB202" i="3"/>
  <c r="BU203" i="3"/>
  <c r="BV203" i="3"/>
  <c r="BW203" i="3"/>
  <c r="BX203" i="3"/>
  <c r="BY203" i="3"/>
  <c r="CB203" i="3"/>
  <c r="CC203" i="3"/>
  <c r="CD203" i="3"/>
  <c r="BU204" i="3"/>
  <c r="BV204" i="3"/>
  <c r="BW204" i="3"/>
  <c r="BX204" i="3"/>
  <c r="BY204" i="3"/>
  <c r="CB204" i="3"/>
  <c r="BU205" i="3"/>
  <c r="BV205" i="3"/>
  <c r="BW205" i="3"/>
  <c r="BX205" i="3"/>
  <c r="BY205" i="3"/>
  <c r="CB205" i="3"/>
  <c r="CC205" i="3"/>
  <c r="CD205" i="3"/>
  <c r="BU206" i="3"/>
  <c r="BV206" i="3"/>
  <c r="BW206" i="3"/>
  <c r="BX206" i="3"/>
  <c r="BY206" i="3"/>
  <c r="CB206" i="3"/>
  <c r="BU207" i="3"/>
  <c r="BV207" i="3"/>
  <c r="BW207" i="3"/>
  <c r="BX207" i="3"/>
  <c r="BY207" i="3"/>
  <c r="CB207" i="3"/>
  <c r="CC207" i="3"/>
  <c r="CD207" i="3"/>
  <c r="BU208" i="3"/>
  <c r="BV208" i="3"/>
  <c r="BW208" i="3"/>
  <c r="BX208" i="3"/>
  <c r="BY208" i="3"/>
  <c r="CB208" i="3"/>
  <c r="BU209" i="3"/>
  <c r="BV209" i="3"/>
  <c r="BW209" i="3"/>
  <c r="BX209" i="3"/>
  <c r="BY209" i="3"/>
  <c r="CB209" i="3"/>
  <c r="CC209" i="3"/>
  <c r="CD209" i="3"/>
  <c r="BU210" i="3"/>
  <c r="BV210" i="3"/>
  <c r="BW210" i="3"/>
  <c r="BX210" i="3"/>
  <c r="BY210" i="3"/>
  <c r="CB210" i="3"/>
  <c r="BU211" i="3"/>
  <c r="BV211" i="3"/>
  <c r="BW211" i="3"/>
  <c r="BX211" i="3"/>
  <c r="BY211" i="3"/>
  <c r="CB211" i="3"/>
  <c r="CC211" i="3"/>
  <c r="CD211" i="3"/>
  <c r="BU212" i="3"/>
  <c r="BV212" i="3"/>
  <c r="BW212" i="3"/>
  <c r="BX212" i="3"/>
  <c r="BY212" i="3"/>
  <c r="CB212" i="3"/>
  <c r="CC212" i="3"/>
  <c r="CD212" i="3"/>
  <c r="BU213" i="3"/>
  <c r="BV213" i="3"/>
  <c r="BW213" i="3"/>
  <c r="BX213" i="3"/>
  <c r="BY213" i="3"/>
  <c r="CC213" i="3"/>
  <c r="CD213" i="3"/>
  <c r="BU214" i="3"/>
  <c r="BV214" i="3"/>
  <c r="BW214" i="3"/>
  <c r="BX214" i="3"/>
  <c r="BY214" i="3"/>
  <c r="CA214" i="3"/>
  <c r="CB214" i="3"/>
  <c r="BU215" i="3"/>
  <c r="BV215" i="3"/>
  <c r="BW215" i="3"/>
  <c r="BX215" i="3"/>
  <c r="BY215" i="3"/>
  <c r="CA215" i="3"/>
  <c r="CB215" i="3"/>
  <c r="BU216" i="3"/>
  <c r="BV216" i="3"/>
  <c r="BW216" i="3"/>
  <c r="BX216" i="3"/>
  <c r="BY216" i="3"/>
  <c r="CB216" i="3"/>
  <c r="BU217" i="3"/>
  <c r="BV217" i="3"/>
  <c r="BW217" i="3"/>
  <c r="BX217" i="3"/>
  <c r="BY217" i="3"/>
  <c r="CA217" i="3"/>
  <c r="CB217" i="3"/>
  <c r="CC217" i="3"/>
  <c r="CD217" i="3"/>
  <c r="BU218" i="3"/>
  <c r="BV218" i="3"/>
  <c r="BW218" i="3"/>
  <c r="BX218" i="3"/>
  <c r="BY218" i="3"/>
  <c r="CB218" i="3"/>
  <c r="CC218" i="3"/>
  <c r="CD218" i="3"/>
  <c r="BU219" i="3"/>
  <c r="BV219" i="3"/>
  <c r="BW219" i="3"/>
  <c r="BX219" i="3"/>
  <c r="BY219" i="3"/>
  <c r="CA219" i="3"/>
  <c r="CB219" i="3"/>
  <c r="BU220" i="3"/>
  <c r="BV220" i="3"/>
  <c r="BW220" i="3"/>
  <c r="BX220" i="3"/>
  <c r="BY220" i="3"/>
  <c r="CA220" i="3"/>
  <c r="CB220" i="3"/>
  <c r="AE221" i="3"/>
  <c r="BU221" i="3"/>
  <c r="BV221" i="3"/>
  <c r="BW221" i="3"/>
  <c r="BX221" i="3"/>
  <c r="BY221" i="3"/>
  <c r="CB221" i="3"/>
  <c r="AE222" i="3"/>
  <c r="BU222" i="3"/>
  <c r="BV222" i="3"/>
  <c r="BW222" i="3"/>
  <c r="BX222" i="3"/>
  <c r="BY222" i="3"/>
  <c r="CB222" i="3"/>
  <c r="CC222" i="3"/>
  <c r="CD222" i="3"/>
  <c r="AE223" i="3"/>
  <c r="BU223" i="3"/>
  <c r="BV223" i="3"/>
  <c r="BW223" i="3"/>
  <c r="BX223" i="3"/>
  <c r="BY223" i="3"/>
  <c r="CA223" i="3"/>
  <c r="CB223" i="3"/>
  <c r="CC223" i="3"/>
  <c r="CD223" i="3"/>
  <c r="AE224" i="3"/>
  <c r="BU224" i="3"/>
  <c r="BV224" i="3"/>
  <c r="BW224" i="3"/>
  <c r="BX224" i="3"/>
  <c r="BY224" i="3"/>
  <c r="CC224" i="3"/>
  <c r="CD224" i="3"/>
  <c r="AE225" i="3"/>
  <c r="BU225" i="3"/>
  <c r="BV225" i="3"/>
  <c r="BW225" i="3"/>
  <c r="BX225" i="3"/>
  <c r="BY225" i="3"/>
  <c r="CA225" i="3"/>
  <c r="CB225" i="3"/>
  <c r="CC225" i="3"/>
  <c r="CD225" i="3"/>
  <c r="AE226" i="3"/>
  <c r="BU226" i="3"/>
  <c r="BV226" i="3"/>
  <c r="BW226" i="3"/>
  <c r="BX226" i="3"/>
  <c r="BY226" i="3"/>
  <c r="CB226" i="3"/>
  <c r="CC226" i="3"/>
  <c r="CD226" i="3"/>
  <c r="AE227" i="3"/>
  <c r="BU227" i="3"/>
  <c r="BV227" i="3"/>
  <c r="BW227" i="3"/>
  <c r="BX227" i="3"/>
  <c r="BY227" i="3"/>
  <c r="CB227" i="3"/>
  <c r="AE228" i="3"/>
  <c r="BU228" i="3"/>
  <c r="BV228" i="3"/>
  <c r="BW228" i="3"/>
  <c r="BX228" i="3"/>
  <c r="BY228" i="3"/>
  <c r="CB228" i="3"/>
  <c r="CC228" i="3"/>
  <c r="CD228" i="3"/>
  <c r="AE229" i="3"/>
  <c r="BU229" i="3"/>
  <c r="BV229" i="3"/>
  <c r="BW229" i="3"/>
  <c r="BX229" i="3"/>
  <c r="BY229" i="3"/>
  <c r="CB229" i="3"/>
  <c r="AE230" i="3"/>
  <c r="BU230" i="3"/>
  <c r="BV230" i="3"/>
  <c r="BW230" i="3"/>
  <c r="BX230" i="3"/>
  <c r="BY230" i="3"/>
  <c r="CA230" i="3"/>
  <c r="CB230" i="3"/>
  <c r="CC230" i="3"/>
  <c r="CD230" i="3"/>
  <c r="AE231" i="3"/>
  <c r="BU231" i="3"/>
  <c r="BV231" i="3"/>
  <c r="BW231" i="3"/>
  <c r="BX231" i="3"/>
  <c r="BY231" i="3"/>
  <c r="CA231" i="3"/>
  <c r="CB231" i="3"/>
  <c r="CC231" i="3"/>
  <c r="CD231" i="3"/>
  <c r="AE232" i="3"/>
  <c r="BU232" i="3"/>
  <c r="BV232" i="3"/>
  <c r="BW232" i="3"/>
  <c r="BX232" i="3"/>
  <c r="BY232" i="3"/>
  <c r="CA232" i="3"/>
  <c r="CB232" i="3"/>
  <c r="CC232" i="3"/>
  <c r="CD232" i="3"/>
  <c r="AE233" i="3"/>
  <c r="BU233" i="3"/>
  <c r="BV233" i="3"/>
  <c r="BX233" i="3"/>
  <c r="BY233" i="3"/>
  <c r="CB233" i="3"/>
  <c r="CC233" i="3"/>
  <c r="CD233" i="3"/>
  <c r="AE234" i="3"/>
  <c r="BU234" i="3"/>
  <c r="BY234" i="3"/>
  <c r="CA234" i="3"/>
  <c r="CB234" i="3"/>
  <c r="AE235" i="3"/>
  <c r="BU235" i="3"/>
  <c r="BY235" i="3"/>
  <c r="CA235" i="3"/>
  <c r="CB235" i="3"/>
  <c r="AE236" i="3"/>
  <c r="BU236" i="3"/>
  <c r="BY236" i="3"/>
  <c r="CA236" i="3"/>
  <c r="CB236" i="3"/>
  <c r="AE237" i="3"/>
  <c r="BU237" i="3"/>
  <c r="BY237" i="3"/>
  <c r="CA237" i="3"/>
  <c r="CB237" i="3"/>
  <c r="AE238" i="3"/>
  <c r="BU238" i="3"/>
  <c r="BY238" i="3"/>
  <c r="CA238" i="3"/>
  <c r="CB238" i="3"/>
  <c r="AE239" i="3"/>
  <c r="BU239" i="3"/>
  <c r="BY239" i="3"/>
  <c r="CB239" i="3"/>
  <c r="AE240" i="3"/>
  <c r="BU240" i="3"/>
  <c r="BY240" i="3"/>
  <c r="CA240" i="3"/>
  <c r="CB240" i="3"/>
  <c r="AE241" i="3"/>
  <c r="BU241" i="3"/>
  <c r="BY241" i="3"/>
  <c r="CA241" i="3"/>
  <c r="CB241" i="3"/>
  <c r="AE242" i="3"/>
  <c r="BU242" i="3"/>
  <c r="BY242" i="3"/>
  <c r="CA242" i="3"/>
  <c r="CB242" i="3"/>
  <c r="AE243" i="3"/>
  <c r="BU243" i="3"/>
  <c r="BY243" i="3"/>
  <c r="CA243" i="3"/>
  <c r="CB243" i="3"/>
  <c r="AE244" i="3"/>
  <c r="BU244" i="3"/>
  <c r="BY244" i="3"/>
  <c r="CB244" i="3"/>
  <c r="AE245" i="3"/>
  <c r="BU245" i="3"/>
  <c r="BY245" i="3"/>
  <c r="CB245" i="3"/>
  <c r="AE246" i="3"/>
  <c r="BU246" i="3"/>
  <c r="BY246" i="3"/>
  <c r="CB246" i="3"/>
  <c r="AE247" i="3"/>
  <c r="BU247" i="3"/>
  <c r="BY247" i="3"/>
  <c r="CB247" i="3"/>
  <c r="AE248" i="3"/>
  <c r="BU248" i="3"/>
  <c r="BY248" i="3"/>
  <c r="CB248" i="3"/>
  <c r="AE249" i="3"/>
  <c r="BU249" i="3"/>
  <c r="BY249" i="3"/>
  <c r="CB249" i="3"/>
  <c r="AE250" i="3"/>
  <c r="BU250" i="3"/>
  <c r="BY250" i="3"/>
  <c r="CB250" i="3"/>
  <c r="AE251" i="3"/>
  <c r="BU251" i="3"/>
  <c r="BY251" i="3"/>
  <c r="CB251" i="3"/>
  <c r="AE252" i="3"/>
  <c r="BU252" i="3"/>
  <c r="BY252" i="3"/>
  <c r="CB252" i="3"/>
  <c r="AE253" i="3"/>
  <c r="BU253" i="3"/>
  <c r="BY253" i="3"/>
  <c r="CB253" i="3"/>
  <c r="AE254" i="3"/>
  <c r="BU254" i="3"/>
  <c r="BY254" i="3"/>
  <c r="CB254" i="3"/>
  <c r="AE255" i="3"/>
  <c r="BU255" i="3"/>
  <c r="BY255" i="3"/>
  <c r="CB255" i="3"/>
  <c r="AE256" i="3"/>
  <c r="BU256" i="3"/>
  <c r="BY256" i="3"/>
  <c r="CB256" i="3"/>
  <c r="AE257" i="3"/>
  <c r="BU257" i="3"/>
  <c r="BY257" i="3"/>
  <c r="CB257" i="3"/>
  <c r="AE258" i="3"/>
  <c r="BU258" i="3"/>
  <c r="BY258" i="3"/>
  <c r="CB258" i="3"/>
  <c r="AE259" i="3"/>
  <c r="BU259" i="3"/>
  <c r="BY259" i="3"/>
  <c r="CB259" i="3"/>
  <c r="AE260" i="3"/>
  <c r="BU260" i="3"/>
  <c r="BY260" i="3"/>
  <c r="CB260" i="3"/>
  <c r="AE261" i="3"/>
  <c r="BU261" i="3"/>
  <c r="BY261" i="3"/>
  <c r="CB261" i="3"/>
  <c r="AE262" i="3"/>
  <c r="BU262" i="3"/>
  <c r="BY262" i="3"/>
  <c r="CB262" i="3"/>
  <c r="AE263" i="3"/>
  <c r="BU263" i="3"/>
  <c r="BY263" i="3"/>
  <c r="CB263" i="3"/>
  <c r="AE264" i="3"/>
  <c r="BU264" i="3"/>
  <c r="BY264" i="3"/>
  <c r="CB264" i="3"/>
  <c r="AE265" i="3"/>
  <c r="BU265" i="3"/>
  <c r="BY265" i="3"/>
  <c r="CB265" i="3"/>
  <c r="AE266" i="3"/>
  <c r="BU266" i="3"/>
  <c r="BY266" i="3"/>
  <c r="CB266" i="3"/>
  <c r="AE267" i="3"/>
  <c r="BU267" i="3"/>
  <c r="BY267" i="3"/>
  <c r="CB267" i="3"/>
  <c r="AE268" i="3"/>
  <c r="BU268" i="3"/>
  <c r="BY268" i="3"/>
  <c r="CB268" i="3"/>
  <c r="AE269" i="3"/>
  <c r="BU269" i="3"/>
  <c r="BY269" i="3"/>
  <c r="CB269" i="3"/>
  <c r="AE270" i="3"/>
  <c r="BU270" i="3"/>
  <c r="BY270" i="3"/>
  <c r="CB270" i="3"/>
  <c r="BU271" i="3"/>
  <c r="BY271" i="3"/>
  <c r="CB271" i="3"/>
  <c r="BU272" i="3"/>
  <c r="BY272" i="3"/>
  <c r="CB272" i="3"/>
  <c r="BU273" i="3"/>
  <c r="BY273" i="3"/>
  <c r="CB273" i="3"/>
  <c r="BU274" i="3"/>
  <c r="BY274" i="3"/>
  <c r="CB274" i="3"/>
  <c r="BU275" i="3"/>
  <c r="BY275" i="3"/>
  <c r="CB275" i="3"/>
  <c r="BU276" i="3"/>
  <c r="BY276" i="3"/>
  <c r="CB276" i="3"/>
  <c r="BU277" i="3"/>
  <c r="BY277" i="3"/>
  <c r="CB277" i="3"/>
  <c r="BU278" i="3"/>
  <c r="BY278" i="3"/>
  <c r="CB278" i="3"/>
  <c r="BU279" i="3"/>
  <c r="BY279" i="3"/>
  <c r="CB279" i="3"/>
  <c r="BU280" i="3"/>
  <c r="BY280" i="3"/>
  <c r="CB280" i="3"/>
  <c r="AU281" i="3"/>
  <c r="AV281" i="3"/>
  <c r="BU281" i="3"/>
  <c r="AY281" i="3"/>
  <c r="BA281" i="3"/>
  <c r="BC281" i="3"/>
  <c r="BG281" i="3"/>
  <c r="BP281" i="3"/>
  <c r="BQ281" i="3"/>
  <c r="BR281" i="3"/>
  <c r="BS281" i="3"/>
  <c r="BT281" i="3"/>
  <c r="CA281" i="3"/>
  <c r="CB281" i="3"/>
  <c r="AU282" i="3"/>
  <c r="AV282" i="3"/>
  <c r="BU282" i="3"/>
  <c r="AY282" i="3"/>
  <c r="BA282" i="3"/>
  <c r="BC282" i="3"/>
  <c r="BG282" i="3"/>
  <c r="BP282" i="3"/>
  <c r="BQ282" i="3"/>
  <c r="BR282" i="3"/>
  <c r="BS282" i="3"/>
  <c r="BT282" i="3"/>
  <c r="CA282" i="3"/>
  <c r="CB282" i="3"/>
  <c r="AU283" i="3"/>
  <c r="AV283" i="3"/>
  <c r="BU283" i="3"/>
  <c r="AY283" i="3"/>
  <c r="BA283" i="3"/>
  <c r="BC283" i="3"/>
  <c r="BG283" i="3"/>
  <c r="BP283" i="3"/>
  <c r="BQ283" i="3"/>
  <c r="BR283" i="3"/>
  <c r="BS283" i="3"/>
  <c r="BT283" i="3"/>
  <c r="CA283" i="3"/>
  <c r="CB283" i="3"/>
  <c r="AU284" i="3"/>
  <c r="AV284" i="3"/>
  <c r="BU284" i="3"/>
  <c r="AY284" i="3"/>
  <c r="BA284" i="3"/>
  <c r="BC284" i="3"/>
  <c r="BG284" i="3"/>
  <c r="BP284" i="3"/>
  <c r="BQ284" i="3"/>
  <c r="BR284" i="3"/>
  <c r="BS284" i="3"/>
  <c r="BT284" i="3"/>
  <c r="CA284" i="3"/>
  <c r="CB284" i="3"/>
  <c r="AU285" i="3"/>
  <c r="AV285" i="3"/>
  <c r="BU285" i="3"/>
  <c r="AY285" i="3"/>
  <c r="BA285" i="3"/>
  <c r="BC285" i="3"/>
  <c r="BG285" i="3"/>
  <c r="BP285" i="3"/>
  <c r="BQ285" i="3"/>
  <c r="BR285" i="3"/>
  <c r="BS285" i="3"/>
  <c r="BT285" i="3"/>
  <c r="CA285" i="3"/>
  <c r="CB285" i="3"/>
  <c r="AU286" i="3"/>
  <c r="AV286" i="3"/>
  <c r="BU286" i="3"/>
  <c r="AY286" i="3"/>
  <c r="BA286" i="3"/>
  <c r="BC286" i="3"/>
  <c r="BG286" i="3"/>
  <c r="BP286" i="3"/>
  <c r="BQ286" i="3"/>
  <c r="BR286" i="3"/>
  <c r="BS286" i="3"/>
  <c r="BT286" i="3"/>
  <c r="CA286" i="3"/>
  <c r="CB286" i="3"/>
  <c r="AU287" i="3"/>
  <c r="AV287" i="3"/>
  <c r="BU287" i="3"/>
  <c r="AY287" i="3"/>
  <c r="BA287" i="3"/>
  <c r="BC287" i="3"/>
  <c r="BG287" i="3"/>
  <c r="BP287" i="3"/>
  <c r="BQ287" i="3"/>
  <c r="BR287" i="3"/>
  <c r="BS287" i="3"/>
  <c r="BT287" i="3"/>
  <c r="CA287" i="3"/>
  <c r="CB287" i="3"/>
  <c r="AU288" i="3"/>
  <c r="AV288" i="3"/>
  <c r="BU288" i="3"/>
  <c r="AY288" i="3"/>
  <c r="BA288" i="3"/>
  <c r="BC288" i="3"/>
  <c r="BG288" i="3"/>
  <c r="BP288" i="3"/>
  <c r="BQ288" i="3"/>
  <c r="BR288" i="3"/>
  <c r="BS288" i="3"/>
  <c r="BT288" i="3"/>
  <c r="CA288" i="3"/>
  <c r="CB288" i="3"/>
  <c r="AU289" i="3"/>
  <c r="AV289" i="3"/>
  <c r="BU289" i="3"/>
  <c r="AY289" i="3"/>
  <c r="BA289" i="3"/>
  <c r="BC289" i="3"/>
  <c r="BG289" i="3"/>
  <c r="BP289" i="3"/>
  <c r="BQ289" i="3"/>
  <c r="BR289" i="3"/>
  <c r="BS289" i="3"/>
  <c r="BT289" i="3"/>
  <c r="CA289" i="3"/>
  <c r="CB289" i="3"/>
  <c r="AU290" i="3"/>
  <c r="AV290" i="3"/>
  <c r="BU290" i="3"/>
  <c r="AY290" i="3"/>
  <c r="BA290" i="3"/>
  <c r="BC290" i="3"/>
  <c r="BG290" i="3"/>
  <c r="BP290" i="3"/>
  <c r="BQ290" i="3"/>
  <c r="BR290" i="3"/>
  <c r="BS290" i="3"/>
  <c r="BT290" i="3"/>
  <c r="CA290" i="3"/>
  <c r="CB290" i="3"/>
  <c r="AU291" i="3"/>
  <c r="AV291" i="3"/>
  <c r="BU291" i="3"/>
  <c r="BA291" i="3"/>
  <c r="BQ291" i="3"/>
  <c r="BR291" i="3"/>
  <c r="CA291" i="3"/>
  <c r="CB291" i="3"/>
  <c r="AU292" i="3"/>
  <c r="AV292" i="3"/>
  <c r="BU292" i="3"/>
  <c r="AY292" i="3"/>
  <c r="BA292" i="3"/>
  <c r="BC292" i="3"/>
  <c r="BG292" i="3"/>
  <c r="BP292" i="3"/>
  <c r="BQ292" i="3"/>
  <c r="BT292" i="3"/>
  <c r="BR292" i="3"/>
  <c r="BS292" i="3"/>
  <c r="BV292" i="3"/>
  <c r="CA292" i="3"/>
  <c r="CB292" i="3"/>
  <c r="U293" i="3"/>
  <c r="W293" i="3"/>
  <c r="BC293" i="3"/>
  <c r="CN293" i="3"/>
  <c r="U294" i="3"/>
  <c r="W294" i="3"/>
  <c r="BC294" i="3"/>
  <c r="CN294" i="3"/>
  <c r="U295" i="3"/>
  <c r="W295" i="3"/>
  <c r="BC295" i="3"/>
  <c r="CN295" i="3"/>
  <c r="U296" i="3"/>
  <c r="W296" i="3"/>
  <c r="BC296" i="3"/>
  <c r="CN296" i="3"/>
  <c r="U297" i="3"/>
  <c r="W297" i="3"/>
  <c r="BC297" i="3"/>
  <c r="CN297" i="3"/>
  <c r="U298" i="3"/>
  <c r="W298" i="3"/>
  <c r="BC298" i="3"/>
  <c r="CN298" i="3"/>
  <c r="U299" i="3"/>
  <c r="W299" i="3"/>
  <c r="BC299" i="3"/>
  <c r="CN299" i="3"/>
  <c r="U300" i="3"/>
  <c r="W300" i="3"/>
  <c r="BC300" i="3"/>
  <c r="CN300" i="3"/>
  <c r="U301" i="3"/>
  <c r="W301" i="3"/>
  <c r="BC301" i="3"/>
  <c r="CN301" i="3"/>
  <c r="U302" i="3"/>
  <c r="W302" i="3"/>
  <c r="BC302" i="3"/>
  <c r="CN302" i="3"/>
  <c r="U303" i="3"/>
  <c r="W303" i="3"/>
  <c r="BC303" i="3"/>
  <c r="CN303" i="3"/>
  <c r="U304" i="3"/>
  <c r="W304" i="3"/>
  <c r="BC304" i="3"/>
  <c r="CN304" i="3"/>
  <c r="U305" i="3"/>
  <c r="W305" i="3"/>
  <c r="BC305" i="3"/>
  <c r="CN305" i="3"/>
  <c r="U306" i="3"/>
  <c r="W306" i="3"/>
  <c r="BC306" i="3"/>
  <c r="CN306" i="3"/>
  <c r="U307" i="3"/>
  <c r="W307" i="3"/>
  <c r="BC307" i="3"/>
  <c r="CN307" i="3"/>
  <c r="U308" i="3"/>
  <c r="W308" i="3"/>
  <c r="BC308" i="3"/>
  <c r="CN308" i="3"/>
  <c r="U309" i="3"/>
  <c r="W309" i="3"/>
  <c r="BC309" i="3"/>
  <c r="CN309" i="3"/>
  <c r="S310" i="3"/>
  <c r="U310" i="3"/>
  <c r="W310" i="3"/>
  <c r="AV310" i="3"/>
  <c r="BU310" i="3"/>
  <c r="CA310" i="3"/>
  <c r="CB310" i="3"/>
  <c r="CN310" i="3"/>
  <c r="S311" i="3"/>
  <c r="U311" i="3"/>
  <c r="W311" i="3"/>
  <c r="AV311" i="3"/>
  <c r="BU311" i="3"/>
  <c r="CA311" i="3"/>
  <c r="CB311" i="3"/>
  <c r="CN311" i="3"/>
  <c r="S312" i="3"/>
  <c r="U312" i="3"/>
  <c r="W312" i="3"/>
  <c r="AV312" i="3"/>
  <c r="BU312" i="3"/>
  <c r="CA312" i="3"/>
  <c r="CB312" i="3"/>
  <c r="CN312" i="3"/>
  <c r="S313" i="3"/>
  <c r="U313" i="3"/>
  <c r="W313" i="3"/>
  <c r="AV313" i="3"/>
  <c r="BU313" i="3"/>
  <c r="CA313" i="3"/>
  <c r="CB313" i="3"/>
  <c r="CN313" i="3"/>
  <c r="S314" i="3"/>
  <c r="U314" i="3"/>
  <c r="W314" i="3"/>
  <c r="AV314" i="3"/>
  <c r="BU314" i="3"/>
  <c r="CA314" i="3"/>
  <c r="CB314" i="3"/>
  <c r="CN314" i="3"/>
  <c r="S315" i="3"/>
  <c r="U315" i="3"/>
  <c r="W315" i="3"/>
  <c r="AV315" i="3"/>
  <c r="BU315" i="3"/>
  <c r="CA315" i="3"/>
  <c r="CB315" i="3"/>
  <c r="CN315" i="3"/>
  <c r="S316" i="3"/>
  <c r="U316" i="3"/>
  <c r="W316" i="3"/>
  <c r="AV316" i="3"/>
  <c r="BU316" i="3"/>
  <c r="CA316" i="3"/>
  <c r="CB316" i="3"/>
  <c r="CN316" i="3"/>
  <c r="S317" i="3"/>
  <c r="U317" i="3"/>
  <c r="CN317" i="3"/>
  <c r="W317" i="3"/>
  <c r="AV317" i="3"/>
  <c r="BU317" i="3"/>
  <c r="BX317" i="3"/>
  <c r="BY317" i="3"/>
  <c r="CA317" i="3"/>
  <c r="CB317" i="3"/>
  <c r="CC317" i="3"/>
  <c r="CD317" i="3"/>
  <c r="S318" i="3"/>
  <c r="U318" i="3"/>
  <c r="CN318" i="3"/>
  <c r="W318" i="3"/>
  <c r="AV318" i="3"/>
  <c r="BU318" i="3"/>
  <c r="BW318" i="3"/>
  <c r="BX318" i="3"/>
  <c r="BY318" i="3"/>
  <c r="CA318" i="3"/>
  <c r="CB318" i="3"/>
  <c r="CC318" i="3"/>
  <c r="CD318" i="3"/>
  <c r="S319" i="3"/>
  <c r="U319" i="3"/>
  <c r="CN319" i="3"/>
  <c r="W319" i="3"/>
  <c r="AV319" i="3"/>
  <c r="BU319" i="3"/>
  <c r="BW319" i="3"/>
  <c r="BX319" i="3"/>
  <c r="BY319" i="3"/>
  <c r="CA319" i="3"/>
  <c r="CB319" i="3"/>
  <c r="CC319" i="3"/>
  <c r="CD319" i="3"/>
  <c r="S320" i="3"/>
  <c r="U320" i="3"/>
  <c r="CN320" i="3"/>
  <c r="W320" i="3"/>
  <c r="AV320" i="3"/>
  <c r="BU320" i="3"/>
  <c r="BW320" i="3"/>
  <c r="BX320" i="3"/>
  <c r="BY320" i="3"/>
  <c r="CA320" i="3"/>
  <c r="CB320" i="3"/>
  <c r="CC320" i="3"/>
  <c r="CD320" i="3"/>
  <c r="S321" i="3"/>
  <c r="U321" i="3"/>
  <c r="CN321" i="3"/>
  <c r="W321" i="3"/>
  <c r="AV321" i="3"/>
  <c r="BU321" i="3"/>
  <c r="BW321" i="3"/>
  <c r="BX321" i="3"/>
  <c r="BY321" i="3"/>
  <c r="CA321" i="3"/>
  <c r="CB321" i="3"/>
  <c r="CC321" i="3"/>
  <c r="CD321" i="3"/>
  <c r="S322" i="3"/>
  <c r="U322" i="3"/>
  <c r="CN322" i="3"/>
  <c r="W322" i="3"/>
  <c r="AV322" i="3"/>
  <c r="BU322" i="3"/>
  <c r="BW322" i="3"/>
  <c r="BX322" i="3"/>
  <c r="BY322" i="3"/>
  <c r="CA322" i="3"/>
  <c r="CB322" i="3"/>
  <c r="CC322" i="3"/>
  <c r="CD322" i="3"/>
  <c r="S323" i="3"/>
  <c r="U323" i="3"/>
  <c r="CN323" i="3"/>
  <c r="W323" i="3"/>
  <c r="AV323" i="3"/>
  <c r="BU323" i="3"/>
  <c r="BW323" i="3"/>
  <c r="BX323" i="3"/>
  <c r="BY323" i="3"/>
  <c r="CA323" i="3"/>
  <c r="CB323" i="3"/>
  <c r="CC323" i="3"/>
  <c r="CD323" i="3"/>
  <c r="S324" i="3"/>
  <c r="U324" i="3"/>
  <c r="CN324" i="3"/>
  <c r="W324" i="3"/>
  <c r="AV324" i="3"/>
  <c r="BU324" i="3"/>
  <c r="BW324" i="3"/>
  <c r="BX324" i="3"/>
  <c r="BY324" i="3"/>
  <c r="CA324" i="3"/>
  <c r="CB324" i="3"/>
  <c r="CC324" i="3"/>
  <c r="CD324" i="3"/>
  <c r="S325" i="3"/>
  <c r="U325" i="3"/>
  <c r="CN325" i="3"/>
  <c r="W325" i="3"/>
  <c r="AV325" i="3"/>
  <c r="BU325" i="3"/>
  <c r="BW325" i="3"/>
  <c r="BX325" i="3"/>
  <c r="BY325" i="3"/>
  <c r="CA325" i="3"/>
  <c r="CB325" i="3"/>
  <c r="CC325" i="3"/>
  <c r="CD325" i="3"/>
  <c r="S326" i="3"/>
  <c r="U326" i="3"/>
  <c r="CN326" i="3"/>
  <c r="W326" i="3"/>
  <c r="AV326" i="3"/>
  <c r="BU326" i="3"/>
  <c r="BW326" i="3"/>
  <c r="BX326" i="3"/>
  <c r="BY326" i="3"/>
  <c r="CA326" i="3"/>
  <c r="CB326" i="3"/>
  <c r="CC326" i="3"/>
  <c r="CD326" i="3"/>
  <c r="S327" i="3"/>
  <c r="U327" i="3"/>
  <c r="CN327" i="3"/>
  <c r="W327" i="3"/>
  <c r="AV327" i="3"/>
  <c r="BU327" i="3"/>
  <c r="BW327" i="3"/>
  <c r="BX327" i="3"/>
  <c r="BY327" i="3"/>
  <c r="CA327" i="3"/>
  <c r="CB327" i="3"/>
  <c r="CC327" i="3"/>
  <c r="CD327" i="3"/>
  <c r="AV328" i="3"/>
  <c r="BU328" i="3"/>
  <c r="BW328" i="3"/>
  <c r="BX328" i="3"/>
  <c r="BY328" i="3"/>
  <c r="CA328" i="3"/>
  <c r="CB328" i="3"/>
  <c r="CC328" i="3"/>
  <c r="CD328" i="3"/>
  <c r="AV329" i="3"/>
  <c r="BU329" i="3"/>
  <c r="BW329" i="3"/>
  <c r="BX329" i="3"/>
  <c r="BY329" i="3"/>
  <c r="CA329" i="3"/>
  <c r="CB329" i="3"/>
  <c r="CC329" i="3"/>
  <c r="CD329" i="3"/>
  <c r="AV330" i="3"/>
  <c r="BU330" i="3"/>
  <c r="BW330" i="3"/>
  <c r="BX330" i="3"/>
  <c r="BY330" i="3"/>
  <c r="CA330" i="3"/>
  <c r="CB330" i="3"/>
  <c r="Y331" i="3"/>
  <c r="AA331" i="3"/>
  <c r="AV331" i="3"/>
  <c r="BU331" i="3"/>
  <c r="BW331" i="3"/>
  <c r="BX331" i="3"/>
  <c r="BY331" i="3"/>
  <c r="CA331" i="3"/>
  <c r="CB331" i="3"/>
  <c r="CC331" i="3"/>
  <c r="CD331" i="3"/>
  <c r="AV332" i="3"/>
  <c r="BU332" i="3"/>
  <c r="BW332" i="3"/>
  <c r="BX332" i="3"/>
  <c r="BY332" i="3"/>
  <c r="CA332" i="3"/>
  <c r="CB332" i="3"/>
  <c r="AV333" i="3"/>
  <c r="BU333" i="3"/>
  <c r="BW333" i="3"/>
  <c r="BX333" i="3"/>
  <c r="BY333" i="3"/>
  <c r="CA333" i="3"/>
  <c r="CB333" i="3"/>
  <c r="CC333" i="3"/>
  <c r="CD333" i="3"/>
  <c r="AV334" i="3"/>
  <c r="BU334" i="3"/>
  <c r="BW334" i="3"/>
  <c r="BX334" i="3"/>
  <c r="BY334" i="3"/>
  <c r="CA334" i="3"/>
  <c r="CB334" i="3"/>
  <c r="AV335" i="3"/>
  <c r="BU335" i="3"/>
  <c r="BW335" i="3"/>
  <c r="BX335" i="3"/>
  <c r="BY335" i="3"/>
  <c r="CA335" i="3"/>
  <c r="CB335" i="3"/>
  <c r="CC335" i="3"/>
  <c r="CD335" i="3"/>
  <c r="Y336" i="3"/>
  <c r="AA336" i="3"/>
  <c r="AV336" i="3"/>
  <c r="BU336" i="3"/>
  <c r="BW336" i="3"/>
  <c r="BX336" i="3"/>
  <c r="BY336" i="3"/>
  <c r="CA336" i="3"/>
  <c r="CB336" i="3"/>
  <c r="AV337" i="3"/>
  <c r="BU337" i="3"/>
  <c r="BW337" i="3"/>
  <c r="BX337" i="3"/>
  <c r="BY337" i="3"/>
  <c r="CA337" i="3"/>
  <c r="CB337" i="3"/>
  <c r="CC337" i="3"/>
  <c r="CD337" i="3"/>
  <c r="AV338" i="3"/>
  <c r="BU338" i="3"/>
  <c r="BW338" i="3"/>
  <c r="BX338" i="3"/>
  <c r="BY338" i="3"/>
  <c r="CA338" i="3"/>
  <c r="CB338" i="3"/>
  <c r="AV339" i="3"/>
  <c r="BU339" i="3"/>
  <c r="BW339" i="3"/>
  <c r="BX339" i="3"/>
  <c r="BY339" i="3"/>
  <c r="CA339" i="3"/>
  <c r="CB339" i="3"/>
  <c r="CC339" i="3"/>
  <c r="CD339" i="3"/>
  <c r="AV340" i="3"/>
  <c r="BU340" i="3"/>
  <c r="BW340" i="3"/>
  <c r="BX340" i="3"/>
  <c r="BY340" i="3"/>
  <c r="CA340" i="3"/>
  <c r="CB340" i="3"/>
  <c r="AV341" i="3"/>
  <c r="BU341" i="3"/>
  <c r="CN117" i="3"/>
  <c r="CK117" i="3"/>
  <c r="CN113" i="3"/>
  <c r="CK113" i="3"/>
  <c r="CN109" i="3"/>
  <c r="CK109" i="3"/>
  <c r="CN105" i="3"/>
  <c r="CK105" i="3"/>
  <c r="CK76" i="3"/>
  <c r="CN76" i="3"/>
  <c r="CK72" i="3"/>
  <c r="CN72" i="3"/>
  <c r="CN42" i="3"/>
  <c r="CK42" i="3"/>
  <c r="CK40" i="3"/>
  <c r="CN40" i="3"/>
  <c r="CK38" i="3"/>
  <c r="CN38" i="3"/>
  <c r="CK36" i="3"/>
  <c r="CN36" i="3"/>
  <c r="CK34" i="3"/>
  <c r="CN34" i="3"/>
  <c r="CK32" i="3"/>
  <c r="CN32" i="3"/>
  <c r="CK30" i="3"/>
  <c r="CN30" i="3"/>
  <c r="CK28" i="3"/>
  <c r="CN28" i="3"/>
  <c r="CK26" i="3"/>
  <c r="CN26" i="3"/>
  <c r="CK24" i="3"/>
  <c r="CN24" i="3"/>
  <c r="CN96" i="3"/>
  <c r="CK96" i="3"/>
  <c r="CN92" i="3"/>
  <c r="CK92" i="3"/>
  <c r="CK87" i="3"/>
  <c r="CN87" i="3"/>
  <c r="CK83" i="3"/>
  <c r="CN83" i="3"/>
  <c r="CK79" i="3"/>
  <c r="CN79" i="3"/>
  <c r="CN70" i="3"/>
  <c r="CK70" i="3"/>
  <c r="CK68" i="3"/>
  <c r="CN68" i="3"/>
  <c r="CK66" i="3"/>
  <c r="CN66" i="3"/>
  <c r="CK64" i="3"/>
  <c r="CN64" i="3"/>
  <c r="CK62" i="3"/>
  <c r="CN62" i="3"/>
  <c r="CK60" i="3"/>
  <c r="CN60" i="3"/>
  <c r="CK58" i="3"/>
  <c r="CN58" i="3"/>
  <c r="CK56" i="3"/>
  <c r="CN56" i="3"/>
  <c r="CK54" i="3"/>
  <c r="CN54" i="3"/>
  <c r="CK52" i="3"/>
  <c r="CN52" i="3"/>
  <c r="CK50" i="3"/>
  <c r="CN50" i="3"/>
  <c r="CK48" i="3"/>
  <c r="CN48" i="3"/>
  <c r="CK46" i="3"/>
  <c r="CN46" i="3"/>
  <c r="L199" i="3"/>
  <c r="M199" i="3"/>
  <c r="CK199" i="3"/>
  <c r="CK45" i="3"/>
  <c r="CN22" i="3"/>
  <c r="CB224" i="3"/>
  <c r="CB213" i="3"/>
  <c r="BS291" i="3"/>
  <c r="BT291" i="3"/>
  <c r="CK170" i="3"/>
  <c r="CK121" i="3"/>
  <c r="CK118" i="3"/>
  <c r="CN118" i="3"/>
  <c r="CK112" i="3"/>
  <c r="CN112" i="3"/>
  <c r="CK108" i="3"/>
  <c r="CN108" i="3"/>
  <c r="CK104" i="3"/>
  <c r="CN104" i="3"/>
  <c r="CK99" i="3"/>
  <c r="CN99" i="3"/>
  <c r="CK97" i="3"/>
  <c r="CN97" i="3"/>
  <c r="CK93" i="3"/>
  <c r="CN93" i="3"/>
  <c r="CK88" i="3"/>
  <c r="CN88" i="3"/>
  <c r="CK84" i="3"/>
  <c r="CN84" i="3"/>
  <c r="CK80" i="3"/>
  <c r="CN80" i="3"/>
  <c r="CK77" i="3"/>
  <c r="CN77" i="3"/>
  <c r="CK73" i="3"/>
  <c r="CN73" i="3"/>
  <c r="CN44" i="3"/>
  <c r="CK44" i="3"/>
  <c r="CN21" i="3"/>
  <c r="CK21" i="3"/>
  <c r="BV310" i="3"/>
  <c r="BV311" i="3"/>
  <c r="BV312" i="3"/>
  <c r="BV313" i="3"/>
  <c r="BV314" i="3"/>
  <c r="BV315" i="3"/>
  <c r="BV316" i="3"/>
  <c r="BV317" i="3"/>
  <c r="BV318" i="3"/>
  <c r="BV319" i="3"/>
  <c r="BV320" i="3"/>
  <c r="BV321" i="3"/>
  <c r="BV322" i="3"/>
  <c r="BV323" i="3"/>
  <c r="BV324" i="3"/>
  <c r="BV325" i="3"/>
  <c r="BV326" i="3"/>
  <c r="BV327" i="3"/>
  <c r="BV329" i="3"/>
  <c r="BV331" i="3"/>
  <c r="BV332" i="3"/>
  <c r="BV334" i="3"/>
  <c r="BV336" i="3"/>
  <c r="BV337" i="3"/>
  <c r="BV339" i="3"/>
  <c r="BV328" i="3"/>
  <c r="BV330" i="3"/>
  <c r="BV333" i="3"/>
  <c r="BV335" i="3"/>
  <c r="BV338" i="3"/>
  <c r="BV340" i="3"/>
  <c r="CK116" i="3"/>
  <c r="CN116" i="3"/>
  <c r="CK114" i="3"/>
  <c r="CN114" i="3"/>
  <c r="CK110" i="3"/>
  <c r="CN110" i="3"/>
  <c r="CK106" i="3"/>
  <c r="CN106" i="3"/>
  <c r="CK102" i="3"/>
  <c r="CN102" i="3"/>
  <c r="CK95" i="3"/>
  <c r="CN95" i="3"/>
  <c r="CK91" i="3"/>
  <c r="CN91" i="3"/>
  <c r="CK90" i="3"/>
  <c r="CN90" i="3"/>
  <c r="CK86" i="3"/>
  <c r="CN86" i="3"/>
  <c r="CK82" i="3"/>
  <c r="CN82" i="3"/>
  <c r="CK75" i="3"/>
  <c r="CN75" i="3"/>
  <c r="CK71" i="3"/>
  <c r="CN71" i="3"/>
  <c r="CN69" i="3"/>
  <c r="CK69" i="3"/>
  <c r="CN67" i="3"/>
  <c r="CK67" i="3"/>
  <c r="CN65" i="3"/>
  <c r="CK65" i="3"/>
  <c r="CN63" i="3"/>
  <c r="CK63" i="3"/>
  <c r="CN61" i="3"/>
  <c r="CK61" i="3"/>
  <c r="CN59" i="3"/>
  <c r="CK59" i="3"/>
  <c r="CN57" i="3"/>
  <c r="CK57" i="3"/>
  <c r="CN55" i="3"/>
  <c r="CK55" i="3"/>
  <c r="CN53" i="3"/>
  <c r="CK53" i="3"/>
  <c r="CN51" i="3"/>
  <c r="CK51" i="3"/>
  <c r="CN49" i="3"/>
  <c r="CK49" i="3"/>
  <c r="CN47" i="3"/>
  <c r="CK47" i="3"/>
  <c r="CN41" i="3"/>
  <c r="CK41" i="3"/>
  <c r="CN39" i="3"/>
  <c r="CK39" i="3"/>
  <c r="CN37" i="3"/>
  <c r="CK37" i="3"/>
  <c r="CN35" i="3"/>
  <c r="CK35" i="3"/>
  <c r="CN33" i="3"/>
  <c r="CK33" i="3"/>
  <c r="CN31" i="3"/>
  <c r="CK31" i="3"/>
  <c r="CN29" i="3"/>
  <c r="CK29" i="3"/>
  <c r="CN27" i="3"/>
  <c r="CK27" i="3"/>
  <c r="CN25" i="3"/>
  <c r="CK25" i="3"/>
  <c r="CN23" i="3"/>
  <c r="CK23" i="3"/>
  <c r="CK20" i="3"/>
  <c r="CN20" i="3"/>
  <c r="BV281" i="3"/>
  <c r="BV291" i="3"/>
  <c r="BV290" i="3"/>
  <c r="BV289" i="3"/>
  <c r="BV288" i="3"/>
  <c r="BV287" i="3"/>
  <c r="BV286" i="3"/>
  <c r="BV285" i="3"/>
  <c r="BV284" i="3"/>
  <c r="BV283" i="3"/>
  <c r="BV282" i="3"/>
  <c r="CN78" i="3"/>
  <c r="CC338" i="3"/>
  <c r="CD338" i="3"/>
  <c r="CC332" i="3"/>
  <c r="CD332" i="3"/>
  <c r="CC340" i="3"/>
  <c r="CD340" i="3"/>
  <c r="CC336" i="3"/>
  <c r="CD336" i="3"/>
  <c r="CC334" i="3"/>
  <c r="CD334" i="3"/>
  <c r="CC330" i="3"/>
  <c r="CD330" i="3"/>
  <c r="CC229" i="3"/>
  <c r="CD229" i="3"/>
  <c r="CC227" i="3"/>
  <c r="CD227" i="3"/>
  <c r="CC221" i="3"/>
  <c r="CD221" i="3"/>
  <c r="CD220" i="3"/>
  <c r="CC220" i="3"/>
  <c r="CC216" i="3"/>
  <c r="CD216" i="3"/>
  <c r="CC208" i="3"/>
  <c r="CD208" i="3"/>
  <c r="CC206" i="3"/>
  <c r="CD206" i="3"/>
  <c r="CC202" i="3"/>
  <c r="CD202" i="3"/>
  <c r="CC199" i="3"/>
  <c r="CD199" i="3"/>
  <c r="CC195" i="3"/>
  <c r="CD195" i="3"/>
  <c r="CD219" i="3"/>
  <c r="CC219" i="3"/>
  <c r="CD215" i="3"/>
  <c r="CC215" i="3"/>
  <c r="CD214" i="3"/>
  <c r="CC214" i="3"/>
  <c r="CC210" i="3"/>
  <c r="CD210" i="3"/>
  <c r="CC204" i="3"/>
  <c r="CD204" i="3"/>
  <c r="CD201" i="3"/>
  <c r="CC201" i="3"/>
  <c r="CC197" i="3"/>
  <c r="CD197" i="3"/>
  <c r="CC192" i="3"/>
  <c r="CD192" i="3"/>
  <c r="CD182" i="3"/>
  <c r="CC182" i="3"/>
  <c r="CD180" i="3"/>
  <c r="CC180" i="3"/>
  <c r="CD178" i="3"/>
  <c r="CC178" i="3"/>
  <c r="CC172" i="3"/>
  <c r="CD172" i="3"/>
  <c r="CC171" i="3"/>
  <c r="CD171" i="3"/>
  <c r="CD101" i="3"/>
  <c r="CC101" i="3"/>
  <c r="CD115" i="3"/>
  <c r="CC115" i="3"/>
  <c r="CD181" i="3"/>
  <c r="CC181" i="3"/>
  <c r="CD179" i="3"/>
  <c r="CC179" i="3"/>
  <c r="CC170" i="3"/>
  <c r="CD170" i="3"/>
  <c r="CC168" i="3"/>
  <c r="CD168" i="3"/>
  <c r="CC166" i="3"/>
  <c r="CD166" i="3"/>
  <c r="CC164" i="3"/>
  <c r="CD164" i="3"/>
  <c r="CC162" i="3"/>
  <c r="CD162" i="3"/>
  <c r="CC160" i="3"/>
  <c r="CD160" i="3"/>
  <c r="CC123" i="3"/>
  <c r="CD123" i="3"/>
  <c r="CC152" i="3"/>
  <c r="CC148" i="3"/>
  <c r="CC144" i="3"/>
  <c r="CD120" i="3"/>
  <c r="CC150" i="3"/>
  <c r="CC146" i="3"/>
  <c r="CC141" i="3"/>
  <c r="CC137" i="3"/>
  <c r="CC133" i="3"/>
  <c r="BV81" i="3"/>
  <c r="BV86" i="3"/>
  <c r="BV82" i="3"/>
  <c r="BV78" i="3"/>
  <c r="BV105" i="3"/>
  <c r="BX105" i="3"/>
  <c r="CC105" i="3"/>
  <c r="CD105" i="3"/>
  <c r="BV107" i="3"/>
  <c r="BX107" i="3"/>
  <c r="CC107" i="3"/>
  <c r="CD107" i="3"/>
  <c r="BV117" i="3"/>
  <c r="BX117" i="3"/>
  <c r="CC117" i="3"/>
  <c r="CD117" i="3"/>
  <c r="CC85" i="3"/>
  <c r="CD85" i="3"/>
  <c r="BX85" i="3"/>
  <c r="CC81" i="3"/>
  <c r="CD81" i="3"/>
  <c r="BX81" i="3"/>
  <c r="CC86" i="3"/>
  <c r="CD86" i="3"/>
  <c r="BX86" i="3"/>
  <c r="CD90" i="3"/>
  <c r="BX90" i="3"/>
  <c r="BV103" i="3"/>
  <c r="BV110" i="3"/>
  <c r="BV91" i="3"/>
  <c r="BV92" i="3"/>
  <c r="BV75" i="3"/>
  <c r="BV71" i="3"/>
  <c r="CD93" i="3"/>
  <c r="CC93" i="3"/>
  <c r="BX93" i="3"/>
  <c r="CC108" i="3"/>
  <c r="CD108" i="3"/>
  <c r="BX108" i="3"/>
  <c r="CD82" i="3"/>
  <c r="BX82" i="3"/>
  <c r="BV85" i="3"/>
  <c r="BV94" i="3"/>
  <c r="BV96" i="3"/>
  <c r="BV100" i="3"/>
  <c r="BV104" i="3"/>
  <c r="BV106" i="3"/>
  <c r="BV114" i="3"/>
  <c r="BV119" i="3"/>
  <c r="BV95" i="3"/>
  <c r="BV112" i="3"/>
  <c r="BV101" i="3"/>
  <c r="BV97" i="3"/>
  <c r="BV88" i="3"/>
  <c r="BV84" i="3"/>
  <c r="BV83" i="3"/>
  <c r="BV76" i="3"/>
  <c r="BV74" i="3"/>
  <c r="BV72" i="3"/>
  <c r="BV80" i="3"/>
  <c r="BV70" i="3"/>
  <c r="CD95" i="3"/>
  <c r="CC95" i="3"/>
  <c r="BX95" i="3"/>
  <c r="CD97" i="3"/>
  <c r="CC97" i="3"/>
  <c r="BX97" i="3"/>
  <c r="CD109" i="3"/>
  <c r="CC109" i="3"/>
  <c r="BX109" i="3"/>
  <c r="CC110" i="3"/>
  <c r="CD110" i="3"/>
  <c r="BX110" i="3"/>
  <c r="BV113" i="3"/>
  <c r="BV116" i="3"/>
  <c r="CD119" i="3"/>
  <c r="CC119" i="3"/>
  <c r="BX119" i="3"/>
  <c r="CC118" i="3"/>
  <c r="CD118" i="3"/>
  <c r="BX118" i="3"/>
  <c r="CC104" i="3"/>
  <c r="CD104" i="3"/>
  <c r="BX104" i="3"/>
  <c r="CD99" i="3"/>
  <c r="CC99" i="3"/>
  <c r="BX99" i="3"/>
  <c r="BV99" i="3"/>
  <c r="CC100" i="3"/>
  <c r="CD100" i="3"/>
  <c r="BX100" i="3"/>
  <c r="CC96" i="3"/>
  <c r="CD96" i="3"/>
  <c r="BX96" i="3"/>
  <c r="CC91" i="3"/>
  <c r="CD91" i="3"/>
  <c r="BX91" i="3"/>
  <c r="CC87" i="3"/>
  <c r="CD87" i="3"/>
  <c r="BX87" i="3"/>
  <c r="CC80" i="3"/>
  <c r="CD80" i="3"/>
  <c r="BX80" i="3"/>
  <c r="CD70" i="3"/>
  <c r="CC70" i="3"/>
  <c r="BX70" i="3"/>
  <c r="CD79" i="3"/>
  <c r="CC79" i="3"/>
  <c r="BV79" i="3"/>
  <c r="BX79" i="3"/>
  <c r="CD76" i="3"/>
  <c r="CC76" i="3"/>
  <c r="BX76" i="3"/>
  <c r="CD74" i="3"/>
  <c r="CC74" i="3"/>
  <c r="BX74" i="3"/>
  <c r="CD72" i="3"/>
  <c r="CC72" i="3"/>
  <c r="BX72" i="3"/>
  <c r="BV90" i="3"/>
  <c r="BV102" i="3"/>
  <c r="CC106" i="3"/>
  <c r="CD106" i="3"/>
  <c r="BX106" i="3"/>
  <c r="CC112" i="3"/>
  <c r="CD112" i="3"/>
  <c r="BX112" i="3"/>
  <c r="BV115" i="3"/>
  <c r="BV118" i="3"/>
  <c r="BV111" i="3"/>
  <c r="CC89" i="3"/>
  <c r="CD89" i="3"/>
  <c r="BX89" i="3"/>
  <c r="BV89" i="3"/>
  <c r="CD111" i="3"/>
  <c r="CC111" i="3"/>
  <c r="BX111" i="3"/>
  <c r="BV93" i="3"/>
  <c r="BV108" i="3"/>
  <c r="BV87" i="3"/>
  <c r="BV73" i="3"/>
  <c r="BV77" i="3"/>
  <c r="CC94" i="3"/>
  <c r="CD94" i="3"/>
  <c r="BX94" i="3"/>
  <c r="BV109" i="3"/>
  <c r="CD113" i="3"/>
  <c r="CC113" i="3"/>
  <c r="BX113" i="3"/>
  <c r="CC116" i="3"/>
  <c r="CD116" i="3"/>
  <c r="BX116" i="3"/>
  <c r="CD103" i="3"/>
  <c r="CC103" i="3"/>
  <c r="BX103" i="3"/>
  <c r="CC102" i="3"/>
  <c r="CD102" i="3"/>
  <c r="BX102" i="3"/>
  <c r="CC98" i="3"/>
  <c r="CD98" i="3"/>
  <c r="BX98" i="3"/>
  <c r="CD92" i="3"/>
  <c r="CC92" i="3"/>
  <c r="BX92" i="3"/>
  <c r="CC88" i="3"/>
  <c r="CD88" i="3"/>
  <c r="BX88" i="3"/>
  <c r="CC84" i="3"/>
  <c r="CD84" i="3"/>
  <c r="BX84" i="3"/>
  <c r="CD77" i="3"/>
  <c r="CC77" i="3"/>
  <c r="BX77" i="3"/>
  <c r="CC83" i="3"/>
  <c r="CD83" i="3"/>
  <c r="BX83" i="3"/>
  <c r="CD78" i="3"/>
  <c r="CC78" i="3"/>
  <c r="BX78" i="3"/>
  <c r="CD75" i="3"/>
  <c r="CC75" i="3"/>
  <c r="BX75" i="3"/>
  <c r="CD73" i="3"/>
  <c r="CC73" i="3"/>
  <c r="BX73" i="3"/>
  <c r="CD71" i="3"/>
  <c r="CC71" i="3"/>
  <c r="BX71" i="3"/>
  <c r="CC114" i="3"/>
  <c r="CD114" i="3"/>
  <c r="BX114" i="3"/>
  <c r="CC82" i="3"/>
  <c r="CC90" i="3"/>
  <c r="BV280" i="3"/>
  <c r="BV234" i="3"/>
  <c r="BV235" i="3"/>
  <c r="BV236" i="3"/>
  <c r="BV237" i="3"/>
  <c r="BV238" i="3"/>
  <c r="BV239" i="3"/>
  <c r="BV240" i="3"/>
  <c r="BV241" i="3"/>
  <c r="BV242" i="3"/>
  <c r="BV243" i="3"/>
  <c r="BV244" i="3"/>
  <c r="BV245" i="3"/>
  <c r="BV246" i="3"/>
  <c r="BV247" i="3"/>
  <c r="BV248" i="3"/>
  <c r="BV249" i="3"/>
  <c r="BV250" i="3"/>
  <c r="BV251" i="3"/>
  <c r="BV252" i="3"/>
  <c r="BV253" i="3"/>
  <c r="BV254" i="3"/>
  <c r="BV255" i="3"/>
  <c r="BV256" i="3"/>
  <c r="BV257" i="3"/>
  <c r="BV258" i="3"/>
  <c r="BV259" i="3"/>
  <c r="BV260" i="3"/>
  <c r="BV261" i="3"/>
  <c r="BV262" i="3"/>
  <c r="BV263" i="3"/>
  <c r="BV264" i="3"/>
  <c r="BV265" i="3"/>
  <c r="BV266" i="3"/>
  <c r="BV267" i="3"/>
  <c r="BV268" i="3"/>
  <c r="BV269" i="3"/>
  <c r="BV270" i="3"/>
  <c r="BV271" i="3"/>
  <c r="BV272" i="3"/>
  <c r="BV273" i="3"/>
  <c r="BV274" i="3"/>
  <c r="BV275" i="3"/>
  <c r="BV276" i="3"/>
  <c r="BV277" i="3"/>
  <c r="BV278" i="3"/>
  <c r="BV279" i="3"/>
  <c r="BW316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BW234" i="3"/>
  <c r="BW235" i="3"/>
  <c r="BW236" i="3"/>
  <c r="BW237" i="3"/>
  <c r="BW238" i="3"/>
  <c r="BW239" i="3"/>
  <c r="BW240" i="3"/>
  <c r="BW241" i="3"/>
  <c r="BW242" i="3"/>
  <c r="BW243" i="3"/>
  <c r="BW244" i="3"/>
  <c r="BW245" i="3"/>
  <c r="BW246" i="3"/>
  <c r="BW247" i="3"/>
  <c r="BW248" i="3"/>
  <c r="BW249" i="3"/>
  <c r="BW250" i="3"/>
  <c r="BW251" i="3"/>
  <c r="BW252" i="3"/>
  <c r="BW253" i="3"/>
  <c r="BW254" i="3"/>
  <c r="BW255" i="3"/>
  <c r="BW256" i="3"/>
  <c r="BW257" i="3"/>
  <c r="BW258" i="3"/>
  <c r="BW259" i="3"/>
  <c r="BW260" i="3"/>
  <c r="BW261" i="3"/>
  <c r="BW262" i="3"/>
  <c r="BW263" i="3"/>
  <c r="BW264" i="3"/>
  <c r="BW265" i="3"/>
  <c r="BW266" i="3"/>
  <c r="BW267" i="3"/>
  <c r="BW268" i="3"/>
  <c r="BW269" i="3"/>
  <c r="BW270" i="3"/>
  <c r="BW271" i="3"/>
  <c r="BW272" i="3"/>
  <c r="BW273" i="3"/>
  <c r="BW274" i="3"/>
  <c r="BW275" i="3"/>
  <c r="BW276" i="3"/>
  <c r="BW277" i="3"/>
  <c r="BW278" i="3"/>
  <c r="BW279" i="3"/>
  <c r="BW280" i="3"/>
  <c r="BW281" i="3"/>
  <c r="BW282" i="3"/>
  <c r="BW283" i="3"/>
  <c r="BW284" i="3"/>
  <c r="BW285" i="3"/>
  <c r="BW286" i="3"/>
  <c r="BW287" i="3"/>
  <c r="BW288" i="3"/>
  <c r="BW289" i="3"/>
  <c r="BW290" i="3"/>
  <c r="BW291" i="3"/>
  <c r="BW292" i="3"/>
  <c r="BW310" i="3"/>
  <c r="BW311" i="3"/>
  <c r="BW312" i="3"/>
  <c r="BW313" i="3"/>
  <c r="BW314" i="3"/>
  <c r="BW315" i="3"/>
  <c r="BY316" i="3"/>
  <c r="BX316" i="3"/>
  <c r="CC316" i="3"/>
  <c r="CD316" i="3"/>
  <c r="BY315" i="3"/>
  <c r="BY313" i="3"/>
  <c r="BY314" i="3"/>
  <c r="BY311" i="3"/>
  <c r="BY291" i="3"/>
  <c r="BX291" i="3"/>
  <c r="CC291" i="3"/>
  <c r="CD291" i="3"/>
  <c r="BY290" i="3"/>
  <c r="BX290" i="3"/>
  <c r="CC290" i="3"/>
  <c r="CD290" i="3"/>
  <c r="BY289" i="3"/>
  <c r="BX289" i="3"/>
  <c r="CC289" i="3"/>
  <c r="CD289" i="3"/>
  <c r="BY312" i="3"/>
  <c r="BY310" i="3"/>
  <c r="BY292" i="3"/>
  <c r="BY288" i="3"/>
  <c r="BY287" i="3"/>
  <c r="BY286" i="3"/>
  <c r="BY285" i="3"/>
  <c r="BY284" i="3"/>
  <c r="BY283" i="3"/>
  <c r="BX283" i="3"/>
  <c r="CC283" i="3"/>
  <c r="CD283" i="3"/>
  <c r="BY282" i="3"/>
  <c r="BY281" i="3"/>
  <c r="CD238" i="3"/>
  <c r="BX238" i="3"/>
  <c r="CC238" i="3"/>
  <c r="CD246" i="3"/>
  <c r="BX246" i="3"/>
  <c r="CC246" i="3"/>
  <c r="CD248" i="3"/>
  <c r="BX248" i="3"/>
  <c r="CD254" i="3"/>
  <c r="BX254" i="3"/>
  <c r="CC254" i="3"/>
  <c r="CD260" i="3"/>
  <c r="BX260" i="3"/>
  <c r="CC260" i="3"/>
  <c r="CD262" i="3"/>
  <c r="BX262" i="3"/>
  <c r="CC262" i="3"/>
  <c r="CD264" i="3"/>
  <c r="BX264" i="3"/>
  <c r="CD266" i="3"/>
  <c r="BX266" i="3"/>
  <c r="CC266" i="3"/>
  <c r="CD268" i="3"/>
  <c r="BX268" i="3"/>
  <c r="CC268" i="3"/>
  <c r="CD235" i="3"/>
  <c r="BX235" i="3"/>
  <c r="CD237" i="3"/>
  <c r="BX237" i="3"/>
  <c r="CD239" i="3"/>
  <c r="BX239" i="3"/>
  <c r="CD241" i="3"/>
  <c r="BX241" i="3"/>
  <c r="CD243" i="3"/>
  <c r="BX243" i="3"/>
  <c r="CC243" i="3"/>
  <c r="CD245" i="3"/>
  <c r="BX245" i="3"/>
  <c r="CD247" i="3"/>
  <c r="BX247" i="3"/>
  <c r="CD249" i="3"/>
  <c r="BX249" i="3"/>
  <c r="CD251" i="3"/>
  <c r="BX251" i="3"/>
  <c r="CC251" i="3"/>
  <c r="CD253" i="3"/>
  <c r="BX253" i="3"/>
  <c r="CC253" i="3"/>
  <c r="CD255" i="3"/>
  <c r="BX255" i="3"/>
  <c r="CD257" i="3"/>
  <c r="BX257" i="3"/>
  <c r="CD259" i="3"/>
  <c r="BX259" i="3"/>
  <c r="CC259" i="3"/>
  <c r="CD261" i="3"/>
  <c r="BX261" i="3"/>
  <c r="CD263" i="3"/>
  <c r="BX263" i="3"/>
  <c r="CD265" i="3"/>
  <c r="BX265" i="3"/>
  <c r="CD267" i="3"/>
  <c r="BX267" i="3"/>
  <c r="CC267" i="3"/>
  <c r="CD269" i="3"/>
  <c r="BX269" i="3"/>
  <c r="CC269" i="3"/>
  <c r="CD271" i="3"/>
  <c r="BX271" i="3"/>
  <c r="CD273" i="3"/>
  <c r="BX273" i="3"/>
  <c r="CC273" i="3"/>
  <c r="CD275" i="3"/>
  <c r="BX275" i="3"/>
  <c r="CC275" i="3"/>
  <c r="CD277" i="3"/>
  <c r="BX277" i="3"/>
  <c r="CD279" i="3"/>
  <c r="BX279" i="3"/>
  <c r="CD281" i="3"/>
  <c r="BX281" i="3"/>
  <c r="CD282" i="3"/>
  <c r="BX282" i="3"/>
  <c r="CC282" i="3"/>
  <c r="CD284" i="3"/>
  <c r="BX284" i="3"/>
  <c r="CC284" i="3"/>
  <c r="CD285" i="3"/>
  <c r="BX285" i="3"/>
  <c r="CD286" i="3"/>
  <c r="BX286" i="3"/>
  <c r="CC286" i="3"/>
  <c r="CD287" i="3"/>
  <c r="BX287" i="3"/>
  <c r="CD288" i="3"/>
  <c r="BX288" i="3"/>
  <c r="CD292" i="3"/>
  <c r="BX292" i="3"/>
  <c r="CD310" i="3"/>
  <c r="BX310" i="3"/>
  <c r="CC310" i="3"/>
  <c r="CD312" i="3"/>
  <c r="BX312" i="3"/>
  <c r="CC312" i="3"/>
  <c r="CD313" i="3"/>
  <c r="BX313" i="3"/>
  <c r="CD315" i="3"/>
  <c r="BX315" i="3"/>
  <c r="CD311" i="3"/>
  <c r="BX311" i="3"/>
  <c r="CC311" i="3"/>
  <c r="CD234" i="3"/>
  <c r="BX234" i="3"/>
  <c r="CC234" i="3"/>
  <c r="CD236" i="3"/>
  <c r="BX236" i="3"/>
  <c r="CD240" i="3"/>
  <c r="BX240" i="3"/>
  <c r="CD242" i="3"/>
  <c r="BX242" i="3"/>
  <c r="CD244" i="3"/>
  <c r="BX244" i="3"/>
  <c r="CC244" i="3"/>
  <c r="CD250" i="3"/>
  <c r="BX250" i="3"/>
  <c r="CD252" i="3"/>
  <c r="BX252" i="3"/>
  <c r="CD256" i="3"/>
  <c r="BX256" i="3"/>
  <c r="CC256" i="3"/>
  <c r="CD258" i="3"/>
  <c r="BX258" i="3"/>
  <c r="CD270" i="3"/>
  <c r="BX270" i="3"/>
  <c r="CD272" i="3"/>
  <c r="BX272" i="3"/>
  <c r="CC272" i="3"/>
  <c r="CD274" i="3"/>
  <c r="BX274" i="3"/>
  <c r="CC274" i="3"/>
  <c r="CD276" i="3"/>
  <c r="BX276" i="3"/>
  <c r="CD278" i="3"/>
  <c r="BX278" i="3"/>
  <c r="CD280" i="3"/>
  <c r="BX280" i="3"/>
  <c r="CD314" i="3"/>
  <c r="BX314" i="3"/>
  <c r="CC314" i="3"/>
  <c r="CC278" i="3"/>
  <c r="CC270" i="3"/>
  <c r="CC250" i="3"/>
  <c r="CC240" i="3"/>
  <c r="CC236" i="3"/>
  <c r="CC292" i="3"/>
  <c r="CC277" i="3"/>
  <c r="CC265" i="3"/>
  <c r="CC261" i="3"/>
  <c r="CC257" i="3"/>
  <c r="CC249" i="3"/>
  <c r="CC245" i="3"/>
  <c r="CC241" i="3"/>
  <c r="CC235" i="3"/>
  <c r="CC280" i="3"/>
  <c r="CC276" i="3"/>
  <c r="CC258" i="3"/>
  <c r="CC252" i="3"/>
  <c r="CC242" i="3"/>
  <c r="CC315" i="3"/>
  <c r="CC313" i="3"/>
  <c r="CC288" i="3"/>
  <c r="CC287" i="3"/>
  <c r="CC285" i="3"/>
  <c r="CC281" i="3"/>
  <c r="CC279" i="3"/>
  <c r="CC271" i="3"/>
  <c r="CC263" i="3"/>
  <c r="CC255" i="3"/>
  <c r="CC247" i="3"/>
  <c r="CC239" i="3"/>
  <c r="CC237" i="3"/>
  <c r="CC264" i="3"/>
  <c r="CC248" i="3"/>
  <c r="CB91" i="3"/>
  <c r="CB92" i="3"/>
  <c r="CB93" i="3"/>
  <c r="CB96" i="3"/>
  <c r="CB98" i="3"/>
  <c r="CB99" i="3"/>
  <c r="CB102" i="3"/>
  <c r="CB103" i="3"/>
  <c r="CB106" i="3"/>
  <c r="CB107" i="3"/>
  <c r="CB108" i="3"/>
  <c r="CB109" i="3"/>
  <c r="CB111" i="3"/>
  <c r="CB113" i="3"/>
  <c r="CB114" i="3"/>
  <c r="CB117" i="3"/>
  <c r="CB124" i="3"/>
  <c r="CB127" i="3"/>
  <c r="CB128" i="3"/>
  <c r="CB129" i="3"/>
  <c r="CB130" i="3"/>
  <c r="CB133" i="3"/>
  <c r="CB134" i="3"/>
  <c r="CB135" i="3"/>
  <c r="CB136" i="3"/>
  <c r="CB138" i="3"/>
  <c r="CB141" i="3"/>
  <c r="CB142" i="3"/>
  <c r="CB143" i="3"/>
  <c r="CB144" i="3"/>
  <c r="CB145" i="3"/>
  <c r="CB146" i="3"/>
  <c r="CB147" i="3"/>
  <c r="CB148" i="3"/>
  <c r="CB149" i="3"/>
  <c r="CB155" i="3"/>
  <c r="CB157" i="3"/>
  <c r="CB158" i="3"/>
  <c r="CB159" i="3"/>
  <c r="CB160" i="3"/>
  <c r="CB161" i="3"/>
  <c r="CB163" i="3"/>
  <c r="CB164" i="3"/>
  <c r="CB165" i="3"/>
  <c r="CB166" i="3"/>
  <c r="CB169" i="3"/>
  <c r="CB171" i="3"/>
  <c r="CB173" i="3"/>
  <c r="CB176" i="3"/>
  <c r="CB177" i="3"/>
  <c r="CB178" i="3"/>
  <c r="CB179" i="3"/>
  <c r="CA181" i="3"/>
  <c r="CA182" i="3"/>
  <c r="CB183" i="3"/>
  <c r="CB184" i="3"/>
  <c r="CA185" i="3"/>
  <c r="CB185" i="3"/>
  <c r="CA187" i="3"/>
  <c r="CA191" i="3"/>
  <c r="CA193" i="3"/>
  <c r="CA195" i="3"/>
  <c r="CA197" i="3"/>
  <c r="CA199" i="3"/>
  <c r="CA202" i="3"/>
  <c r="CA204" i="3"/>
  <c r="CA206" i="3"/>
  <c r="CA208" i="3"/>
  <c r="CA210" i="3"/>
  <c r="CA212" i="3"/>
  <c r="CA216" i="3"/>
  <c r="CA221" i="3"/>
  <c r="CA224" i="3"/>
  <c r="CA226" i="3"/>
  <c r="CA227" i="3"/>
  <c r="CA228" i="3"/>
  <c r="CA229" i="3"/>
  <c r="CA239" i="3"/>
  <c r="CA272" i="3"/>
  <c r="CA274" i="3"/>
  <c r="CA276" i="3"/>
  <c r="CA280" i="3"/>
  <c r="CB115" i="3"/>
  <c r="CB137" i="3"/>
  <c r="CB167" i="3"/>
  <c r="CB175" i="3"/>
  <c r="CB182" i="3"/>
  <c r="CA189" i="3"/>
  <c r="CA247" i="3"/>
  <c r="CB122" i="3"/>
  <c r="CB118" i="3"/>
  <c r="CB116" i="3"/>
  <c r="CB131" i="3"/>
  <c r="CB105" i="3"/>
  <c r="CB90" i="3"/>
  <c r="CB70" i="3"/>
  <c r="CB152" i="3"/>
  <c r="CB156" i="3"/>
  <c r="CB132" i="3"/>
  <c r="CB181" i="3"/>
  <c r="CB180" i="3"/>
  <c r="CB174" i="3"/>
  <c r="CB172" i="3"/>
  <c r="CB170" i="3"/>
  <c r="CB168" i="3"/>
  <c r="CB162" i="3"/>
  <c r="CB154" i="3"/>
  <c r="CB150" i="3"/>
  <c r="CB126" i="3"/>
  <c r="CB112" i="3"/>
  <c r="CB110" i="3"/>
  <c r="CA245" i="3"/>
  <c r="CB153" i="3"/>
  <c r="CB151" i="3"/>
  <c r="CB139" i="3"/>
  <c r="CB120" i="3"/>
  <c r="CB119" i="3"/>
  <c r="CB94" i="3"/>
  <c r="CB97" i="3"/>
  <c r="CB95" i="3"/>
  <c r="CA278" i="3"/>
  <c r="CB140" i="3"/>
  <c r="CB104" i="3"/>
  <c r="CB101" i="3"/>
  <c r="CB100" i="3"/>
  <c r="BZ320" i="3"/>
  <c r="CG320" i="3"/>
  <c r="CP320" i="3"/>
  <c r="BZ321" i="3"/>
  <c r="CG321" i="3"/>
  <c r="CP321" i="3"/>
  <c r="BZ324" i="3"/>
  <c r="CG324" i="3"/>
  <c r="CP324" i="3"/>
  <c r="BZ329" i="3"/>
  <c r="CG329" i="3"/>
  <c r="BZ335" i="3"/>
  <c r="CG335" i="3"/>
  <c r="CH324" i="3"/>
  <c r="CQ324" i="3"/>
  <c r="CA233" i="3"/>
  <c r="CA222" i="3"/>
  <c r="CA211" i="3"/>
  <c r="CA207" i="3"/>
  <c r="BZ207" i="3"/>
  <c r="CH207" i="3"/>
  <c r="CA203" i="3"/>
  <c r="CA200" i="3"/>
  <c r="CA196" i="3"/>
  <c r="CA192" i="3"/>
  <c r="CA188" i="3"/>
  <c r="CA184" i="3"/>
  <c r="CA218" i="3"/>
  <c r="BZ218" i="3"/>
  <c r="CH218" i="3"/>
  <c r="CA209" i="3"/>
  <c r="CA205" i="3"/>
  <c r="CA198" i="3"/>
  <c r="CA194" i="3"/>
  <c r="CA190" i="3"/>
  <c r="CA186" i="3"/>
  <c r="BZ334" i="3"/>
  <c r="CH334" i="3"/>
  <c r="CH320" i="3"/>
  <c r="CQ320" i="3"/>
  <c r="BZ331" i="3"/>
  <c r="CH331" i="3"/>
  <c r="BZ337" i="3"/>
  <c r="CH337" i="3"/>
  <c r="BZ317" i="3"/>
  <c r="CH317" i="3"/>
  <c r="CQ317" i="3"/>
  <c r="BZ322" i="3"/>
  <c r="CH322" i="3"/>
  <c r="CQ322" i="3"/>
  <c r="BZ326" i="3"/>
  <c r="CH326" i="3"/>
  <c r="CQ326" i="3"/>
  <c r="CG337" i="3"/>
  <c r="CG331" i="3"/>
  <c r="BZ327" i="3"/>
  <c r="CG327" i="3"/>
  <c r="CP327" i="3"/>
  <c r="BZ325" i="3"/>
  <c r="CG325" i="3"/>
  <c r="CP325" i="3"/>
  <c r="BZ319" i="3"/>
  <c r="CG319" i="3"/>
  <c r="CP319" i="3"/>
  <c r="CG317" i="3"/>
  <c r="CP317" i="3"/>
  <c r="BZ214" i="3"/>
  <c r="CH214" i="3"/>
  <c r="CA109" i="3"/>
  <c r="CA113" i="3"/>
  <c r="CA118" i="3"/>
  <c r="BZ328" i="3"/>
  <c r="CG328" i="3"/>
  <c r="CA153" i="3"/>
  <c r="CA177" i="3"/>
  <c r="CA83" i="3"/>
  <c r="BZ191" i="3"/>
  <c r="CH191" i="3"/>
  <c r="BZ195" i="3"/>
  <c r="CG195" i="3"/>
  <c r="BZ192" i="3"/>
  <c r="CG192" i="3"/>
  <c r="BZ210" i="3"/>
  <c r="CG210" i="3"/>
  <c r="BZ219" i="3"/>
  <c r="CG219" i="3"/>
  <c r="BZ323" i="3"/>
  <c r="CG323" i="3"/>
  <c r="CP323" i="3"/>
  <c r="CA170" i="3"/>
  <c r="CA150" i="3"/>
  <c r="CA126" i="3"/>
  <c r="CA102" i="3"/>
  <c r="CA77" i="3"/>
  <c r="CA105" i="3"/>
  <c r="BZ105" i="3"/>
  <c r="CG105" i="3"/>
  <c r="CL105" i="3"/>
  <c r="CA107" i="3"/>
  <c r="CA108" i="3"/>
  <c r="CA93" i="3"/>
  <c r="CA117" i="3"/>
  <c r="CA120" i="3"/>
  <c r="BZ120" i="3"/>
  <c r="CH120" i="3"/>
  <c r="CA124" i="3"/>
  <c r="BZ124" i="3"/>
  <c r="CG124" i="3"/>
  <c r="CA162" i="3"/>
  <c r="CA130" i="3"/>
  <c r="CA143" i="3"/>
  <c r="CA147" i="3"/>
  <c r="CA151" i="3"/>
  <c r="CA133" i="3"/>
  <c r="CA159" i="3"/>
  <c r="CA111" i="3"/>
  <c r="CA97" i="3"/>
  <c r="CA92" i="3"/>
  <c r="CA85" i="3"/>
  <c r="CA73" i="3"/>
  <c r="BZ187" i="3"/>
  <c r="CG187" i="3"/>
  <c r="BZ189" i="3"/>
  <c r="CH189" i="3"/>
  <c r="BZ206" i="3"/>
  <c r="CG206" i="3"/>
  <c r="CH206" i="3"/>
  <c r="BZ229" i="3"/>
  <c r="CH229" i="3"/>
  <c r="CA86" i="3"/>
  <c r="CA94" i="3"/>
  <c r="CA148" i="3"/>
  <c r="CA157" i="3"/>
  <c r="CA166" i="3"/>
  <c r="BZ166" i="3"/>
  <c r="CG166" i="3"/>
  <c r="CA172" i="3"/>
  <c r="CA128" i="3"/>
  <c r="CA119" i="3"/>
  <c r="CA141" i="3"/>
  <c r="CA156" i="3"/>
  <c r="CA175" i="3"/>
  <c r="CA179" i="3"/>
  <c r="BZ179" i="3"/>
  <c r="CG179" i="3"/>
  <c r="CA114" i="3"/>
  <c r="CA110" i="3"/>
  <c r="CA98" i="3"/>
  <c r="CA87" i="3"/>
  <c r="CA90" i="3"/>
  <c r="CA70" i="3"/>
  <c r="CA75" i="3"/>
  <c r="CA71" i="3"/>
  <c r="CA174" i="3"/>
  <c r="CA165" i="3"/>
  <c r="CA167" i="3"/>
  <c r="CA169" i="3"/>
  <c r="BZ169" i="3"/>
  <c r="CG169" i="3"/>
  <c r="BZ339" i="3"/>
  <c r="CG339" i="3"/>
  <c r="CG326" i="3"/>
  <c r="CP326" i="3"/>
  <c r="CG322" i="3"/>
  <c r="CP322" i="3"/>
  <c r="BZ318" i="3"/>
  <c r="CG318" i="3"/>
  <c r="CP318" i="3"/>
  <c r="CA78" i="3"/>
  <c r="CA82" i="3"/>
  <c r="CA81" i="3"/>
  <c r="CA106" i="3"/>
  <c r="CA95" i="3"/>
  <c r="CA103" i="3"/>
  <c r="CA132" i="3"/>
  <c r="BZ132" i="3"/>
  <c r="CG132" i="3"/>
  <c r="CA135" i="3"/>
  <c r="CA144" i="3"/>
  <c r="BZ144" i="3"/>
  <c r="CG144" i="3"/>
  <c r="CA152" i="3"/>
  <c r="CA155" i="3"/>
  <c r="CA164" i="3"/>
  <c r="CA171" i="3"/>
  <c r="BZ171" i="3"/>
  <c r="CG171" i="3"/>
  <c r="CA173" i="3"/>
  <c r="CA134" i="3"/>
  <c r="CA138" i="3"/>
  <c r="CA142" i="3"/>
  <c r="CA99" i="3"/>
  <c r="CA115" i="3"/>
  <c r="CA122" i="3"/>
  <c r="CA137" i="3"/>
  <c r="CA154" i="3"/>
  <c r="CA161" i="3"/>
  <c r="CA180" i="3"/>
  <c r="CA121" i="3"/>
  <c r="CA125" i="3"/>
  <c r="CA127" i="3"/>
  <c r="CA136" i="3"/>
  <c r="CA140" i="3"/>
  <c r="CA145" i="3"/>
  <c r="CA149" i="3"/>
  <c r="CA123" i="3"/>
  <c r="CA116" i="3"/>
  <c r="CA101" i="3"/>
  <c r="CA112" i="3"/>
  <c r="CA104" i="3"/>
  <c r="CA100" i="3"/>
  <c r="CA96" i="3"/>
  <c r="CA88" i="3"/>
  <c r="CA84" i="3"/>
  <c r="CA91" i="3"/>
  <c r="CA89" i="3"/>
  <c r="CA80" i="3"/>
  <c r="CA79" i="3"/>
  <c r="CA76" i="3"/>
  <c r="CA74" i="3"/>
  <c r="CA72" i="3"/>
  <c r="BZ333" i="3"/>
  <c r="CG333" i="3"/>
  <c r="BZ340" i="3"/>
  <c r="CG340" i="3"/>
  <c r="BZ338" i="3"/>
  <c r="CG338" i="3"/>
  <c r="CH340" i="3"/>
  <c r="BZ332" i="3"/>
  <c r="CH332" i="3"/>
  <c r="BZ173" i="3"/>
  <c r="CH173" i="3"/>
  <c r="CB123" i="3"/>
  <c r="CA244" i="3"/>
  <c r="CA248" i="3"/>
  <c r="CA249" i="3"/>
  <c r="CA251" i="3"/>
  <c r="CA253" i="3"/>
  <c r="CA255" i="3"/>
  <c r="CA257" i="3"/>
  <c r="CA259" i="3"/>
  <c r="CA261" i="3"/>
  <c r="CA263" i="3"/>
  <c r="CA265" i="3"/>
  <c r="CA267" i="3"/>
  <c r="CA269" i="3"/>
  <c r="CA271" i="3"/>
  <c r="CA273" i="3"/>
  <c r="CA277" i="3"/>
  <c r="CA246" i="3"/>
  <c r="CA250" i="3"/>
  <c r="CA252" i="3"/>
  <c r="CA254" i="3"/>
  <c r="CA256" i="3"/>
  <c r="CA258" i="3"/>
  <c r="CA260" i="3"/>
  <c r="CA262" i="3"/>
  <c r="CA264" i="3"/>
  <c r="CA266" i="3"/>
  <c r="CA268" i="3"/>
  <c r="CA270" i="3"/>
  <c r="CA275" i="3"/>
  <c r="CA279" i="3"/>
  <c r="BZ137" i="3"/>
  <c r="CH137" i="3"/>
  <c r="CG334" i="3"/>
  <c r="CH328" i="3"/>
  <c r="CH333" i="3"/>
  <c r="CH319" i="3"/>
  <c r="CQ319" i="3"/>
  <c r="CH323" i="3"/>
  <c r="CQ323" i="3"/>
  <c r="CH327" i="3"/>
  <c r="CQ327" i="3"/>
  <c r="CH339" i="3"/>
  <c r="CH335" i="3"/>
  <c r="CH338" i="3"/>
  <c r="BZ94" i="3"/>
  <c r="CG94" i="3"/>
  <c r="CP94" i="3"/>
  <c r="BZ113" i="3"/>
  <c r="CG113" i="3"/>
  <c r="CP113" i="3"/>
  <c r="BZ88" i="3"/>
  <c r="CG88" i="3"/>
  <c r="CP88" i="3"/>
  <c r="BZ75" i="3"/>
  <c r="CG75" i="3"/>
  <c r="CP75" i="3"/>
  <c r="BZ71" i="3"/>
  <c r="CG71" i="3"/>
  <c r="CL71" i="3"/>
  <c r="BZ153" i="3"/>
  <c r="CH153" i="3"/>
  <c r="CB121" i="3"/>
  <c r="CB125" i="3"/>
  <c r="CG214" i="3"/>
  <c r="CH192" i="3"/>
  <c r="BZ336" i="3"/>
  <c r="CG336" i="3"/>
  <c r="CG332" i="3"/>
  <c r="BZ180" i="3"/>
  <c r="CH180" i="3"/>
  <c r="CH318" i="3"/>
  <c r="CQ318" i="3"/>
  <c r="CH321" i="3"/>
  <c r="CQ321" i="3"/>
  <c r="CH325" i="3"/>
  <c r="CQ325" i="3"/>
  <c r="CH329" i="3"/>
  <c r="CH336" i="3"/>
  <c r="CH171" i="3"/>
  <c r="CG191" i="3"/>
  <c r="BZ164" i="3"/>
  <c r="CH164" i="3"/>
  <c r="BZ172" i="3"/>
  <c r="CH172" i="3"/>
  <c r="CG180" i="3"/>
  <c r="CH210" i="3"/>
  <c r="CG172" i="3"/>
  <c r="CH195" i="3"/>
  <c r="CG229" i="3"/>
  <c r="CG164" i="3"/>
  <c r="BZ148" i="3"/>
  <c r="CG148" i="3"/>
  <c r="BZ141" i="3"/>
  <c r="CG141" i="3"/>
  <c r="CH219" i="3"/>
  <c r="CH166" i="3"/>
  <c r="CH187" i="3"/>
  <c r="CH144" i="3"/>
  <c r="BZ221" i="3"/>
  <c r="CH221" i="3"/>
  <c r="BZ204" i="3"/>
  <c r="CH204" i="3"/>
  <c r="BZ216" i="3"/>
  <c r="CG216" i="3"/>
  <c r="CH179" i="3"/>
  <c r="CG189" i="3"/>
  <c r="BZ174" i="3"/>
  <c r="CG174" i="3"/>
  <c r="CH148" i="3"/>
  <c r="CH141" i="3"/>
  <c r="CA178" i="3"/>
  <c r="CA131" i="3"/>
  <c r="BZ131" i="3"/>
  <c r="CH131" i="3"/>
  <c r="CG131" i="3"/>
  <c r="BZ77" i="3"/>
  <c r="CH77" i="3"/>
  <c r="CQ77" i="3"/>
  <c r="BZ79" i="3"/>
  <c r="CH79" i="3"/>
  <c r="CQ79" i="3"/>
  <c r="BZ99" i="3"/>
  <c r="CH99" i="3"/>
  <c r="CQ99" i="3"/>
  <c r="BZ93" i="3"/>
  <c r="CG93" i="3"/>
  <c r="CP93" i="3"/>
  <c r="BZ233" i="3"/>
  <c r="CG233" i="3"/>
  <c r="BZ228" i="3"/>
  <c r="CH228" i="3"/>
  <c r="BZ222" i="3"/>
  <c r="CH222" i="3"/>
  <c r="BZ209" i="3"/>
  <c r="CH209" i="3"/>
  <c r="BZ151" i="3"/>
  <c r="CH151" i="3"/>
  <c r="BZ143" i="3"/>
  <c r="CH143" i="3"/>
  <c r="BZ154" i="3"/>
  <c r="CH154" i="3"/>
  <c r="BZ145" i="3"/>
  <c r="CG145" i="3"/>
  <c r="BZ118" i="3"/>
  <c r="CH118" i="3"/>
  <c r="CQ118" i="3"/>
  <c r="CH94" i="3"/>
  <c r="CQ94" i="3"/>
  <c r="BZ98" i="3"/>
  <c r="CG98" i="3"/>
  <c r="CP98" i="3"/>
  <c r="CG173" i="3"/>
  <c r="BZ102" i="3"/>
  <c r="CG102" i="3"/>
  <c r="CL102" i="3"/>
  <c r="CH113" i="3"/>
  <c r="CQ113" i="3"/>
  <c r="BZ74" i="3"/>
  <c r="CH74" i="3"/>
  <c r="CQ74" i="3"/>
  <c r="BZ83" i="3"/>
  <c r="CG83" i="3"/>
  <c r="CL83" i="3"/>
  <c r="BZ97" i="3"/>
  <c r="CG97" i="3"/>
  <c r="CP97" i="3"/>
  <c r="BZ101" i="3"/>
  <c r="CH101" i="3"/>
  <c r="CQ101" i="3"/>
  <c r="BZ119" i="3"/>
  <c r="CH119" i="3"/>
  <c r="CQ119" i="3"/>
  <c r="BZ114" i="3"/>
  <c r="CG114" i="3"/>
  <c r="CP114" i="3"/>
  <c r="CH75" i="3"/>
  <c r="CQ75" i="3"/>
  <c r="BZ91" i="3"/>
  <c r="CG91" i="3"/>
  <c r="CP91" i="3"/>
  <c r="CH91" i="3"/>
  <c r="CQ91" i="3"/>
  <c r="CH105" i="3"/>
  <c r="CQ105" i="3"/>
  <c r="BZ117" i="3"/>
  <c r="CG117" i="3"/>
  <c r="CP117" i="3"/>
  <c r="CH117" i="3"/>
  <c r="CQ117" i="3"/>
  <c r="BZ103" i="3"/>
  <c r="CH103" i="3"/>
  <c r="CQ103" i="3"/>
  <c r="CG153" i="3"/>
  <c r="CG120" i="3"/>
  <c r="BZ73" i="3"/>
  <c r="CH73" i="3"/>
  <c r="CQ73" i="3"/>
  <c r="BZ232" i="3"/>
  <c r="CH232" i="3"/>
  <c r="BZ226" i="3"/>
  <c r="CH226" i="3"/>
  <c r="BZ211" i="3"/>
  <c r="CH211" i="3"/>
  <c r="BZ198" i="3"/>
  <c r="CH198" i="3"/>
  <c r="BZ157" i="3"/>
  <c r="CH157" i="3"/>
  <c r="BZ142" i="3"/>
  <c r="CG142" i="3"/>
  <c r="BZ127" i="3"/>
  <c r="CG127" i="3"/>
  <c r="BZ177" i="3"/>
  <c r="CH177" i="3"/>
  <c r="BZ140" i="3"/>
  <c r="CG140" i="3"/>
  <c r="BZ123" i="3"/>
  <c r="CG123" i="3"/>
  <c r="BZ111" i="3"/>
  <c r="CG111" i="3"/>
  <c r="CL111" i="3"/>
  <c r="CH111" i="3"/>
  <c r="CQ111" i="3"/>
  <c r="BZ115" i="3"/>
  <c r="CG115" i="3"/>
  <c r="CL115" i="3"/>
  <c r="CH115" i="3"/>
  <c r="CQ115" i="3"/>
  <c r="BZ70" i="3"/>
  <c r="CG70" i="3"/>
  <c r="CP70" i="3"/>
  <c r="CH70" i="3"/>
  <c r="CQ70" i="3"/>
  <c r="BZ72" i="3"/>
  <c r="CH72" i="3"/>
  <c r="CQ72" i="3"/>
  <c r="BZ76" i="3"/>
  <c r="CG76" i="3"/>
  <c r="CP76" i="3"/>
  <c r="CH76" i="3"/>
  <c r="CQ76" i="3"/>
  <c r="CH88" i="3"/>
  <c r="CQ88" i="3"/>
  <c r="BZ107" i="3"/>
  <c r="CG107" i="3"/>
  <c r="CP107" i="3"/>
  <c r="CH107" i="3"/>
  <c r="CQ107" i="3"/>
  <c r="BZ95" i="3"/>
  <c r="CH95" i="3"/>
  <c r="CQ95" i="3"/>
  <c r="BZ104" i="3"/>
  <c r="CG104" i="3"/>
  <c r="CP104" i="3"/>
  <c r="CH104" i="3"/>
  <c r="CQ104" i="3"/>
  <c r="CH124" i="3"/>
  <c r="CH71" i="3"/>
  <c r="CQ71" i="3"/>
  <c r="BZ92" i="3"/>
  <c r="CG92" i="3"/>
  <c r="CL92" i="3"/>
  <c r="CH92" i="3"/>
  <c r="CQ92" i="3"/>
  <c r="BZ110" i="3"/>
  <c r="CH110" i="3"/>
  <c r="CQ110" i="3"/>
  <c r="BZ183" i="3"/>
  <c r="CG183" i="3"/>
  <c r="CH183" i="3"/>
  <c r="BZ199" i="3"/>
  <c r="CG199" i="3"/>
  <c r="CL199" i="3"/>
  <c r="CH199" i="3"/>
  <c r="CH216" i="3"/>
  <c r="CG204" i="3"/>
  <c r="CG221" i="3"/>
  <c r="BZ106" i="3"/>
  <c r="CG106" i="3"/>
  <c r="CL106" i="3"/>
  <c r="CL94" i="3"/>
  <c r="CL98" i="3"/>
  <c r="CP92" i="3"/>
  <c r="CL107" i="3"/>
  <c r="CL76" i="3"/>
  <c r="CL70" i="3"/>
  <c r="CP115" i="3"/>
  <c r="CG118" i="3"/>
  <c r="CL118" i="3"/>
  <c r="CP118" i="3"/>
  <c r="CP111" i="3"/>
  <c r="CH123" i="3"/>
  <c r="CH140" i="3"/>
  <c r="BZ149" i="3"/>
  <c r="CG149" i="3"/>
  <c r="CH149" i="3"/>
  <c r="CH127" i="3"/>
  <c r="BZ134" i="3"/>
  <c r="CG134" i="3"/>
  <c r="CH134" i="3"/>
  <c r="CH142" i="3"/>
  <c r="BZ188" i="3"/>
  <c r="CG188" i="3"/>
  <c r="CL188" i="3"/>
  <c r="CH188" i="3"/>
  <c r="BZ82" i="3"/>
  <c r="CG82" i="3"/>
  <c r="CL82" i="3"/>
  <c r="CL114" i="3"/>
  <c r="BZ112" i="3"/>
  <c r="CG112" i="3"/>
  <c r="CP112" i="3"/>
  <c r="CL112" i="3"/>
  <c r="CG101" i="3"/>
  <c r="CP101" i="3"/>
  <c r="CL101" i="3"/>
  <c r="CL97" i="3"/>
  <c r="CP83" i="3"/>
  <c r="CG74" i="3"/>
  <c r="CP74" i="3"/>
  <c r="CL74" i="3"/>
  <c r="BZ80" i="3"/>
  <c r="CG80" i="3"/>
  <c r="CL80" i="3"/>
  <c r="CP80" i="3"/>
  <c r="CL113" i="3"/>
  <c r="CP102" i="3"/>
  <c r="CH145" i="3"/>
  <c r="BZ121" i="3"/>
  <c r="CG121" i="3"/>
  <c r="CL121" i="3"/>
  <c r="CH121" i="3"/>
  <c r="BZ128" i="3"/>
  <c r="CG128" i="3"/>
  <c r="CH128" i="3"/>
  <c r="BZ138" i="3"/>
  <c r="CG138" i="3"/>
  <c r="CH138" i="3"/>
  <c r="BZ185" i="3"/>
  <c r="CG185" i="3"/>
  <c r="CH185" i="3"/>
  <c r="BZ156" i="3"/>
  <c r="CG156" i="3"/>
  <c r="CH156" i="3"/>
  <c r="BZ159" i="3"/>
  <c r="CG159" i="3"/>
  <c r="CH159" i="3"/>
  <c r="BZ175" i="3"/>
  <c r="CG175" i="3"/>
  <c r="CH175" i="3"/>
  <c r="CG177" i="3"/>
  <c r="BZ147" i="3"/>
  <c r="CG147" i="3"/>
  <c r="CH147" i="3"/>
  <c r="CG157" i="3"/>
  <c r="BZ190" i="3"/>
  <c r="CG190" i="3"/>
  <c r="CH190" i="3"/>
  <c r="BZ194" i="3"/>
  <c r="CG194" i="3"/>
  <c r="CH194" i="3"/>
  <c r="CG198" i="3"/>
  <c r="BZ203" i="3"/>
  <c r="CG203" i="3"/>
  <c r="CH203" i="3"/>
  <c r="CG207" i="3"/>
  <c r="CG211" i="3"/>
  <c r="CG218" i="3"/>
  <c r="BZ223" i="3"/>
  <c r="CH223" i="3"/>
  <c r="CG223" i="3"/>
  <c r="CG226" i="3"/>
  <c r="BZ230" i="3"/>
  <c r="CG230" i="3"/>
  <c r="CH230" i="3"/>
  <c r="CG232" i="3"/>
  <c r="CL117" i="3"/>
  <c r="CP105" i="3"/>
  <c r="CL91" i="3"/>
  <c r="CL75" i="3"/>
  <c r="CG154" i="3"/>
  <c r="BZ130" i="3"/>
  <c r="CG130" i="3"/>
  <c r="CH130" i="3"/>
  <c r="CG143" i="3"/>
  <c r="CG151" i="3"/>
  <c r="BZ186" i="3"/>
  <c r="CG186" i="3"/>
  <c r="CH186" i="3"/>
  <c r="BZ193" i="3"/>
  <c r="CG193" i="3"/>
  <c r="CH193" i="3"/>
  <c r="BZ196" i="3"/>
  <c r="CG196" i="3"/>
  <c r="CH196" i="3"/>
  <c r="BZ200" i="3"/>
  <c r="CG200" i="3"/>
  <c r="CH200" i="3"/>
  <c r="BZ205" i="3"/>
  <c r="CG205" i="3"/>
  <c r="CH205" i="3"/>
  <c r="CG209" i="3"/>
  <c r="BZ217" i="3"/>
  <c r="CG217" i="3"/>
  <c r="CH217" i="3"/>
  <c r="CG222" i="3"/>
  <c r="BZ225" i="3"/>
  <c r="CH225" i="3"/>
  <c r="CG225" i="3"/>
  <c r="CG228" i="3"/>
  <c r="BZ231" i="3"/>
  <c r="CH231" i="3"/>
  <c r="CG231" i="3"/>
  <c r="CH233" i="3"/>
  <c r="CL93" i="3"/>
  <c r="CG99" i="3"/>
  <c r="CL99" i="3"/>
  <c r="CP99" i="3"/>
  <c r="CG79" i="3"/>
  <c r="CP79" i="3"/>
  <c r="CL79" i="3"/>
  <c r="BZ90" i="3"/>
  <c r="CG90" i="3"/>
  <c r="CP90" i="3"/>
  <c r="CH98" i="3"/>
  <c r="CQ98" i="3"/>
  <c r="CG110" i="3"/>
  <c r="CL110" i="3"/>
  <c r="CP110" i="3"/>
  <c r="CP71" i="3"/>
  <c r="CL104" i="3"/>
  <c r="CL88" i="3"/>
  <c r="CG72" i="3"/>
  <c r="CL72" i="3"/>
  <c r="CP72" i="3"/>
  <c r="CP106" i="3"/>
  <c r="CL90" i="3"/>
  <c r="BZ316" i="3"/>
  <c r="CG316" i="3"/>
  <c r="CP316" i="3"/>
  <c r="BZ291" i="3"/>
  <c r="CF291" i="3"/>
  <c r="BZ290" i="3"/>
  <c r="CG290" i="3"/>
  <c r="BZ289" i="3"/>
  <c r="CH289" i="3"/>
  <c r="BZ283" i="3"/>
  <c r="CG283" i="3"/>
  <c r="BZ238" i="3"/>
  <c r="CH238" i="3"/>
  <c r="BZ246" i="3"/>
  <c r="CH246" i="3"/>
  <c r="BZ254" i="3"/>
  <c r="CH254" i="3"/>
  <c r="BZ260" i="3"/>
  <c r="CH260" i="3"/>
  <c r="BZ262" i="3"/>
  <c r="CG262" i="3"/>
  <c r="BZ266" i="3"/>
  <c r="CH266" i="3"/>
  <c r="BZ268" i="3"/>
  <c r="CH268" i="3"/>
  <c r="BZ243" i="3"/>
  <c r="CG243" i="3"/>
  <c r="BZ251" i="3"/>
  <c r="CG251" i="3"/>
  <c r="BZ253" i="3"/>
  <c r="CG253" i="3"/>
  <c r="BZ259" i="3"/>
  <c r="CG259" i="3"/>
  <c r="BZ267" i="3"/>
  <c r="CG267" i="3"/>
  <c r="BZ269" i="3"/>
  <c r="CG269" i="3"/>
  <c r="BZ273" i="3"/>
  <c r="CG273" i="3"/>
  <c r="BZ275" i="3"/>
  <c r="CG275" i="3"/>
  <c r="BZ282" i="3"/>
  <c r="CG282" i="3"/>
  <c r="BZ284" i="3"/>
  <c r="CH284" i="3"/>
  <c r="BZ286" i="3"/>
  <c r="CF286" i="3"/>
  <c r="BZ294" i="3"/>
  <c r="CF294" i="3"/>
  <c r="CO294" i="3"/>
  <c r="BZ297" i="3"/>
  <c r="CF297" i="3"/>
  <c r="CO297" i="3"/>
  <c r="BZ298" i="3"/>
  <c r="CF298" i="3"/>
  <c r="CO298" i="3"/>
  <c r="BZ300" i="3"/>
  <c r="CG300" i="3"/>
  <c r="CP300" i="3"/>
  <c r="BZ301" i="3"/>
  <c r="CH301" i="3"/>
  <c r="CQ301" i="3"/>
  <c r="BZ306" i="3"/>
  <c r="CF306" i="3"/>
  <c r="CO306" i="3"/>
  <c r="BZ308" i="3"/>
  <c r="CH308" i="3"/>
  <c r="CQ308" i="3"/>
  <c r="BZ310" i="3"/>
  <c r="CH310" i="3"/>
  <c r="CQ310" i="3"/>
  <c r="BZ312" i="3"/>
  <c r="CG312" i="3"/>
  <c r="CP312" i="3"/>
  <c r="BZ296" i="3"/>
  <c r="CH296" i="3"/>
  <c r="CQ296" i="3"/>
  <c r="BZ304" i="3"/>
  <c r="CH304" i="3"/>
  <c r="CQ304" i="3"/>
  <c r="BZ307" i="3"/>
  <c r="CH307" i="3"/>
  <c r="CQ307" i="3"/>
  <c r="BZ311" i="3"/>
  <c r="CH311" i="3"/>
  <c r="CQ311" i="3"/>
  <c r="BZ234" i="3"/>
  <c r="CH234" i="3"/>
  <c r="BZ244" i="3"/>
  <c r="CH244" i="3"/>
  <c r="BZ256" i="3"/>
  <c r="CG256" i="3"/>
  <c r="BZ272" i="3"/>
  <c r="CH272" i="3"/>
  <c r="BZ274" i="3"/>
  <c r="CG274" i="3"/>
  <c r="BZ314" i="3"/>
  <c r="CG314" i="3"/>
  <c r="CP314" i="3"/>
  <c r="CH290" i="3"/>
  <c r="BZ278" i="3"/>
  <c r="CH278" i="3"/>
  <c r="CH274" i="3"/>
  <c r="BZ270" i="3"/>
  <c r="CH270" i="3"/>
  <c r="CH256" i="3"/>
  <c r="BZ250" i="3"/>
  <c r="CH250" i="3"/>
  <c r="BZ240" i="3"/>
  <c r="CG240" i="3"/>
  <c r="BZ236" i="3"/>
  <c r="CG236" i="3"/>
  <c r="CG311" i="3"/>
  <c r="CP311" i="3"/>
  <c r="CF307" i="3"/>
  <c r="CO307" i="3"/>
  <c r="CG304" i="3"/>
  <c r="CP304" i="3"/>
  <c r="CF296" i="3"/>
  <c r="CO296" i="3"/>
  <c r="CH312" i="3"/>
  <c r="CQ312" i="3"/>
  <c r="CG310" i="3"/>
  <c r="CP310" i="3"/>
  <c r="CG308" i="3"/>
  <c r="CP308" i="3"/>
  <c r="CH306" i="3"/>
  <c r="CQ306" i="3"/>
  <c r="BZ303" i="3"/>
  <c r="CH303" i="3"/>
  <c r="CQ303" i="3"/>
  <c r="CG301" i="3"/>
  <c r="CP301" i="3"/>
  <c r="CH300" i="3"/>
  <c r="CQ300" i="3"/>
  <c r="BZ299" i="3"/>
  <c r="CF299" i="3"/>
  <c r="CO299" i="3"/>
  <c r="CG298" i="3"/>
  <c r="CP298" i="3"/>
  <c r="CG297" i="3"/>
  <c r="CP297" i="3"/>
  <c r="CG294" i="3"/>
  <c r="CP294" i="3"/>
  <c r="BZ292" i="3"/>
  <c r="CG292" i="3"/>
  <c r="BZ277" i="3"/>
  <c r="CH277" i="3"/>
  <c r="CH273" i="3"/>
  <c r="CH269" i="3"/>
  <c r="BZ265" i="3"/>
  <c r="CH265" i="3"/>
  <c r="BZ261" i="3"/>
  <c r="CH261" i="3"/>
  <c r="BZ257" i="3"/>
  <c r="CH257" i="3"/>
  <c r="CH253" i="3"/>
  <c r="BZ249" i="3"/>
  <c r="CG249" i="3"/>
  <c r="BZ245" i="3"/>
  <c r="CG245" i="3"/>
  <c r="BZ241" i="3"/>
  <c r="CG241" i="3"/>
  <c r="BZ235" i="3"/>
  <c r="CG235" i="3"/>
  <c r="CH262" i="3"/>
  <c r="CH316" i="3"/>
  <c r="CQ316" i="3"/>
  <c r="CH314" i="3"/>
  <c r="CQ314" i="3"/>
  <c r="BZ280" i="3"/>
  <c r="CH280" i="3"/>
  <c r="BZ276" i="3"/>
  <c r="CH276" i="3"/>
  <c r="BZ258" i="3"/>
  <c r="CH258" i="3"/>
  <c r="BZ252" i="3"/>
  <c r="CH252" i="3"/>
  <c r="CG244" i="3"/>
  <c r="BZ242" i="3"/>
  <c r="CH242" i="3"/>
  <c r="BZ309" i="3"/>
  <c r="CH309" i="3"/>
  <c r="CQ309" i="3"/>
  <c r="BZ305" i="3"/>
  <c r="CF305" i="3"/>
  <c r="CO305" i="3"/>
  <c r="BZ302" i="3"/>
  <c r="CH302" i="3"/>
  <c r="CQ302" i="3"/>
  <c r="BZ315" i="3"/>
  <c r="CH315" i="3"/>
  <c r="CQ315" i="3"/>
  <c r="BZ313" i="3"/>
  <c r="CH313" i="3"/>
  <c r="CQ313" i="3"/>
  <c r="BZ295" i="3"/>
  <c r="CF295" i="3"/>
  <c r="CO295" i="3"/>
  <c r="BZ293" i="3"/>
  <c r="CG293" i="3"/>
  <c r="CP293" i="3"/>
  <c r="BZ288" i="3"/>
  <c r="CF288" i="3"/>
  <c r="BZ287" i="3"/>
  <c r="CG287" i="3"/>
  <c r="CH286" i="3"/>
  <c r="BZ285" i="3"/>
  <c r="CG285" i="3"/>
  <c r="CG284" i="3"/>
  <c r="CH283" i="3"/>
  <c r="CH282" i="3"/>
  <c r="BZ281" i="3"/>
  <c r="CH281" i="3"/>
  <c r="BZ279" i="3"/>
  <c r="CH279" i="3"/>
  <c r="CH275" i="3"/>
  <c r="BZ271" i="3"/>
  <c r="CH271" i="3"/>
  <c r="CH267" i="3"/>
  <c r="BZ263" i="3"/>
  <c r="CH263" i="3"/>
  <c r="CH259" i="3"/>
  <c r="BZ255" i="3"/>
  <c r="CG255" i="3"/>
  <c r="CH251" i="3"/>
  <c r="BZ247" i="3"/>
  <c r="CH247" i="3"/>
  <c r="CH243" i="3"/>
  <c r="BZ239" i="3"/>
  <c r="CH239" i="3"/>
  <c r="BZ237" i="3"/>
  <c r="CH237" i="3"/>
  <c r="BZ264" i="3"/>
  <c r="CH264" i="3"/>
  <c r="BZ248" i="3"/>
  <c r="CG248" i="3"/>
  <c r="CF308" i="3"/>
  <c r="CO308" i="3"/>
  <c r="CH240" i="3"/>
  <c r="CH292" i="3"/>
  <c r="CG291" i="3"/>
  <c r="CF292" i="3"/>
  <c r="CG280" i="3"/>
  <c r="CG252" i="3"/>
  <c r="CH241" i="3"/>
  <c r="CH294" i="3"/>
  <c r="CQ294" i="3"/>
  <c r="CG234" i="3"/>
  <c r="CG254" i="3"/>
  <c r="CG265" i="3"/>
  <c r="CG288" i="3"/>
  <c r="CG258" i="3"/>
  <c r="CG246" i="3"/>
  <c r="CH245" i="3"/>
  <c r="CG261" i="3"/>
  <c r="CG277" i="3"/>
  <c r="CH288" i="3"/>
  <c r="CH248" i="3"/>
  <c r="CG264" i="3"/>
  <c r="CG239" i="3"/>
  <c r="CG247" i="3"/>
  <c r="CH255" i="3"/>
  <c r="CG263" i="3"/>
  <c r="CG271" i="3"/>
  <c r="CG279" i="3"/>
  <c r="CF282" i="3"/>
  <c r="CG286" i="3"/>
  <c r="CG237" i="3"/>
  <c r="CG281" i="3"/>
  <c r="CF283" i="3"/>
  <c r="CH285" i="3"/>
  <c r="CF287" i="3"/>
  <c r="CH287" i="3"/>
  <c r="CH293" i="3"/>
  <c r="CQ293" i="3"/>
  <c r="CG295" i="3"/>
  <c r="CP295" i="3"/>
  <c r="CH295" i="3"/>
  <c r="CQ295" i="3"/>
  <c r="CH297" i="3"/>
  <c r="CQ297" i="3"/>
  <c r="CG299" i="3"/>
  <c r="CP299" i="3"/>
  <c r="CH299" i="3"/>
  <c r="CQ299" i="3"/>
  <c r="CF301" i="3"/>
  <c r="CO301" i="3"/>
  <c r="CG303" i="3"/>
  <c r="CP303" i="3"/>
  <c r="CF303" i="3"/>
  <c r="CO303" i="3"/>
  <c r="CG313" i="3"/>
  <c r="CP313" i="3"/>
  <c r="CG315" i="3"/>
  <c r="CP315" i="3"/>
  <c r="CF302" i="3"/>
  <c r="CO302" i="3"/>
  <c r="CH305" i="3"/>
  <c r="CQ305" i="3"/>
  <c r="CG305" i="3"/>
  <c r="CP305" i="3"/>
  <c r="CF309" i="3"/>
  <c r="CO309" i="3"/>
  <c r="CH236" i="3"/>
  <c r="CG250" i="3"/>
  <c r="CG270" i="3"/>
  <c r="CG278" i="3"/>
  <c r="CF290" i="3"/>
  <c r="CF281" i="3"/>
  <c r="CF285" i="3"/>
  <c r="CF293" i="3"/>
  <c r="CO293" i="3"/>
  <c r="CG302" i="3"/>
  <c r="CP302" i="3"/>
  <c r="CG309" i="3"/>
  <c r="CP309" i="3"/>
  <c r="CA176" i="3"/>
  <c r="CA158" i="3"/>
  <c r="CA146" i="3"/>
  <c r="CA129" i="3"/>
  <c r="BZ129" i="3"/>
  <c r="CH129" i="3"/>
  <c r="CA168" i="3"/>
  <c r="CA160" i="3"/>
  <c r="CA139" i="3"/>
  <c r="BZ167" i="3"/>
  <c r="CH167" i="3"/>
  <c r="CG167" i="3"/>
  <c r="CA163" i="3"/>
  <c r="BZ86" i="3"/>
  <c r="CH86" i="3"/>
  <c r="CQ86" i="3"/>
  <c r="BZ170" i="3"/>
  <c r="CH170" i="3"/>
  <c r="CQ170" i="3"/>
  <c r="BZ212" i="3"/>
  <c r="CG212" i="3"/>
  <c r="CH212" i="3"/>
  <c r="BZ208" i="3"/>
  <c r="CG208" i="3"/>
  <c r="CH208" i="3"/>
  <c r="BZ89" i="3"/>
  <c r="CH89" i="3"/>
  <c r="CQ89" i="3"/>
  <c r="BZ220" i="3"/>
  <c r="CG220" i="3"/>
  <c r="CH220" i="3"/>
  <c r="CA213" i="3"/>
  <c r="CG129" i="3"/>
  <c r="CH93" i="3"/>
  <c r="CQ93" i="3"/>
  <c r="CH90" i="3"/>
  <c r="CQ90" i="3"/>
  <c r="CH82" i="3"/>
  <c r="CQ82" i="3"/>
  <c r="BZ96" i="3"/>
  <c r="CH96" i="3"/>
  <c r="CQ96" i="3"/>
  <c r="BZ116" i="3"/>
  <c r="CH116" i="3"/>
  <c r="CQ116" i="3"/>
  <c r="BZ78" i="3"/>
  <c r="CH78" i="3"/>
  <c r="CQ78" i="3"/>
  <c r="BZ125" i="3"/>
  <c r="CG125" i="3"/>
  <c r="CH125" i="3"/>
  <c r="BZ87" i="3"/>
  <c r="CH87" i="3"/>
  <c r="CQ87" i="3"/>
  <c r="BZ108" i="3"/>
  <c r="CH108" i="3"/>
  <c r="CQ108" i="3"/>
  <c r="CG242" i="3"/>
  <c r="CG268" i="3"/>
  <c r="CG260" i="3"/>
  <c r="CG238" i="3"/>
  <c r="CF284" i="3"/>
  <c r="CG276" i="3"/>
  <c r="CH249" i="3"/>
  <c r="CG272" i="3"/>
  <c r="CG266" i="3"/>
  <c r="CG257" i="3"/>
  <c r="CH291" i="3"/>
  <c r="CG307" i="3"/>
  <c r="CP307" i="3"/>
  <c r="CG296" i="3"/>
  <c r="CP296" i="3"/>
  <c r="CG306" i="3"/>
  <c r="CP306" i="3"/>
  <c r="CH298" i="3"/>
  <c r="CQ298" i="3"/>
  <c r="CH235" i="3"/>
  <c r="CF289" i="3"/>
  <c r="CF304" i="3"/>
  <c r="CO304" i="3"/>
  <c r="CF300" i="3"/>
  <c r="CO300" i="3"/>
  <c r="CG289" i="3"/>
  <c r="CP82" i="3"/>
  <c r="BZ100" i="3"/>
  <c r="CH100" i="3"/>
  <c r="CQ100" i="3"/>
  <c r="BZ84" i="3"/>
  <c r="CH84" i="3"/>
  <c r="CQ84" i="3"/>
  <c r="BZ224" i="3"/>
  <c r="CG224" i="3"/>
  <c r="CH224" i="3"/>
  <c r="BZ197" i="3"/>
  <c r="CH197" i="3"/>
  <c r="CG197" i="3"/>
  <c r="BZ150" i="3"/>
  <c r="CG150" i="3"/>
  <c r="CH150" i="3"/>
  <c r="BZ133" i="3"/>
  <c r="CG133" i="3"/>
  <c r="CH133" i="3"/>
  <c r="CH83" i="3"/>
  <c r="CQ83" i="3"/>
  <c r="CH106" i="3"/>
  <c r="CQ106" i="3"/>
  <c r="CH102" i="3"/>
  <c r="CQ102" i="3"/>
  <c r="CH80" i="3"/>
  <c r="CQ80" i="3"/>
  <c r="CH97" i="3"/>
  <c r="CQ97" i="3"/>
  <c r="CH112" i="3"/>
  <c r="CQ112" i="3"/>
  <c r="CH114" i="3"/>
  <c r="CQ114" i="3"/>
  <c r="BZ330" i="3"/>
  <c r="CG330" i="3"/>
  <c r="CH330" i="3"/>
  <c r="CH174" i="3"/>
  <c r="CG137" i="3"/>
  <c r="CH169" i="3"/>
  <c r="CH132" i="3"/>
  <c r="BZ152" i="3"/>
  <c r="CG152" i="3"/>
  <c r="CH152" i="3"/>
  <c r="BZ227" i="3"/>
  <c r="CG227" i="3"/>
  <c r="CH227" i="3"/>
  <c r="BZ182" i="3"/>
  <c r="CG182" i="3"/>
  <c r="CH182" i="3"/>
  <c r="BZ215" i="3"/>
  <c r="CH215" i="3"/>
  <c r="CG215" i="3"/>
  <c r="BZ202" i="3"/>
  <c r="CG202" i="3"/>
  <c r="CH202" i="3"/>
  <c r="BZ160" i="3"/>
  <c r="CH160" i="3"/>
  <c r="CG160" i="3"/>
  <c r="BZ168" i="3"/>
  <c r="CG168" i="3"/>
  <c r="CH168" i="3"/>
  <c r="CG84" i="3"/>
  <c r="CL84" i="3"/>
  <c r="CP84" i="3"/>
  <c r="BZ161" i="3"/>
  <c r="CH161" i="3"/>
  <c r="CG161" i="3"/>
  <c r="CG73" i="3"/>
  <c r="CP73" i="3"/>
  <c r="CL73" i="3"/>
  <c r="CG78" i="3"/>
  <c r="CP78" i="3"/>
  <c r="CL78" i="3"/>
  <c r="BZ162" i="3"/>
  <c r="CG162" i="3"/>
  <c r="CH162" i="3"/>
  <c r="CG86" i="3"/>
  <c r="CL86" i="3"/>
  <c r="CP86" i="3"/>
  <c r="BZ139" i="3"/>
  <c r="CH139" i="3"/>
  <c r="CG139" i="3"/>
  <c r="BZ146" i="3"/>
  <c r="CG146" i="3"/>
  <c r="CH146" i="3"/>
  <c r="BZ158" i="3"/>
  <c r="CH158" i="3"/>
  <c r="CG158" i="3"/>
  <c r="BZ176" i="3"/>
  <c r="CH176" i="3"/>
  <c r="CG176" i="3"/>
  <c r="BZ85" i="3"/>
  <c r="CG85" i="3"/>
  <c r="CP85" i="3"/>
  <c r="CL85" i="3"/>
  <c r="BZ135" i="3"/>
  <c r="CG135" i="3"/>
  <c r="CH135" i="3"/>
  <c r="BZ178" i="3"/>
  <c r="CH178" i="3"/>
  <c r="CG178" i="3"/>
  <c r="BZ109" i="3"/>
  <c r="CH109" i="3"/>
  <c r="CQ109" i="3"/>
  <c r="CG77" i="3"/>
  <c r="CP77" i="3"/>
  <c r="CL77" i="3"/>
  <c r="CG108" i="3"/>
  <c r="CL108" i="3"/>
  <c r="CP108" i="3"/>
  <c r="BZ213" i="3"/>
  <c r="CH213" i="3"/>
  <c r="CG213" i="3"/>
  <c r="BZ155" i="3"/>
  <c r="CG155" i="3"/>
  <c r="CH155" i="3"/>
  <c r="BZ81" i="3"/>
  <c r="CH81" i="3"/>
  <c r="CQ81" i="3"/>
  <c r="BZ165" i="3"/>
  <c r="CH165" i="3"/>
  <c r="CG165" i="3"/>
  <c r="BZ201" i="3"/>
  <c r="CG201" i="3"/>
  <c r="CH201" i="3"/>
  <c r="CG119" i="3"/>
  <c r="CL119" i="3"/>
  <c r="CP119" i="3"/>
  <c r="BZ136" i="3"/>
  <c r="CG136" i="3"/>
  <c r="CH136" i="3"/>
  <c r="CG100" i="3"/>
  <c r="CP100" i="3"/>
  <c r="CL100" i="3"/>
  <c r="CG89" i="3"/>
  <c r="CL89" i="3"/>
  <c r="CP89" i="3"/>
  <c r="CG103" i="3"/>
  <c r="CL103" i="3"/>
  <c r="CP103" i="3"/>
  <c r="BZ122" i="3"/>
  <c r="CH122" i="3"/>
  <c r="CG122" i="3"/>
  <c r="CG87" i="3"/>
  <c r="CP87" i="3"/>
  <c r="CL87" i="3"/>
  <c r="CG116" i="3"/>
  <c r="CP116" i="3"/>
  <c r="CL116" i="3"/>
  <c r="CG96" i="3"/>
  <c r="CL96" i="3"/>
  <c r="CP96" i="3"/>
  <c r="CG95" i="3"/>
  <c r="CL95" i="3"/>
  <c r="CP95" i="3"/>
  <c r="BZ184" i="3"/>
  <c r="CG184" i="3"/>
  <c r="CH184" i="3"/>
  <c r="CG170" i="3"/>
  <c r="CL170" i="3"/>
  <c r="CP170" i="3"/>
  <c r="BZ126" i="3"/>
  <c r="CG126" i="3"/>
  <c r="CH126" i="3"/>
  <c r="BZ181" i="3"/>
  <c r="CH181" i="3"/>
  <c r="CG181" i="3"/>
  <c r="BZ163" i="3"/>
  <c r="CH163" i="3"/>
  <c r="CG163" i="3"/>
  <c r="CH85" i="3"/>
  <c r="CQ85" i="3"/>
  <c r="CG109" i="3"/>
  <c r="CL109" i="3"/>
  <c r="CP109" i="3"/>
  <c r="CG81" i="3"/>
  <c r="CP81" i="3"/>
  <c r="CL81" i="3"/>
  <c r="DR284" i="2"/>
  <c r="EI214" i="2"/>
  <c r="EI225" i="2"/>
  <c r="EC11" i="2"/>
  <c r="EG11" i="2"/>
  <c r="DH21" i="2"/>
  <c r="A22" i="2"/>
  <c r="DH22" i="2"/>
  <c r="ES22" i="2"/>
  <c r="A23" i="2"/>
  <c r="DH23" i="2"/>
  <c r="ES23" i="2"/>
  <c r="A24" i="2"/>
  <c r="DH24" i="2"/>
  <c r="ES24" i="2"/>
  <c r="A25" i="2"/>
  <c r="DH25" i="2"/>
  <c r="ES25" i="2"/>
  <c r="A26" i="2"/>
  <c r="DH26" i="2"/>
  <c r="ES26" i="2"/>
  <c r="A27" i="2"/>
  <c r="DH27" i="2"/>
  <c r="ES27" i="2"/>
  <c r="A28" i="2"/>
  <c r="DH28" i="2"/>
  <c r="ES28" i="2"/>
  <c r="A29" i="2"/>
  <c r="DH29" i="2"/>
  <c r="ES29" i="2"/>
  <c r="A30" i="2"/>
  <c r="U30" i="2"/>
  <c r="DH30" i="2"/>
  <c r="EA30" i="2"/>
  <c r="ES30" i="2"/>
  <c r="A31" i="2"/>
  <c r="DH31" i="2"/>
  <c r="EA31" i="2"/>
  <c r="ES31" i="2"/>
  <c r="A32" i="2"/>
  <c r="U32" i="2"/>
  <c r="BE32" i="2"/>
  <c r="DW32" i="2"/>
  <c r="DH32" i="2"/>
  <c r="EA32" i="2"/>
  <c r="ES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DH33" i="2"/>
  <c r="DX33" i="2"/>
  <c r="EB33" i="2"/>
  <c r="DY33" i="2"/>
  <c r="EA33" i="2"/>
  <c r="DZ33" i="2"/>
  <c r="EC33" i="2"/>
  <c r="ES33" i="2"/>
  <c r="ES34" i="2"/>
  <c r="ES35" i="2"/>
  <c r="ES36" i="2"/>
  <c r="ES37" i="2"/>
  <c r="ES38" i="2"/>
  <c r="ES39" i="2"/>
  <c r="ES40" i="2"/>
  <c r="ES41" i="2"/>
  <c r="ES42" i="2"/>
  <c r="ES43" i="2"/>
  <c r="ES44" i="2"/>
  <c r="ES45" i="2"/>
  <c r="ES46" i="2"/>
  <c r="ES47" i="2"/>
  <c r="ES48" i="2"/>
  <c r="ES49" i="2"/>
  <c r="ES50" i="2"/>
  <c r="ES51" i="2"/>
  <c r="ES52" i="2"/>
  <c r="ES53" i="2"/>
  <c r="ES54" i="2"/>
  <c r="ES55" i="2"/>
  <c r="ES56" i="2"/>
  <c r="ES57" i="2"/>
  <c r="ES58" i="2"/>
  <c r="ES59" i="2"/>
  <c r="ES60" i="2"/>
  <c r="ES61" i="2"/>
  <c r="ES62" i="2"/>
  <c r="ES63" i="2"/>
  <c r="ES64" i="2"/>
  <c r="ES65" i="2"/>
  <c r="ES66" i="2"/>
  <c r="ES67" i="2"/>
  <c r="ES68" i="2"/>
  <c r="ES69" i="2"/>
  <c r="ES70" i="2"/>
  <c r="ES71" i="2"/>
  <c r="ES72" i="2"/>
  <c r="ES73" i="2"/>
  <c r="ES74" i="2"/>
  <c r="ES75" i="2"/>
  <c r="ES76" i="2"/>
  <c r="ES77" i="2"/>
  <c r="ES78" i="2"/>
  <c r="ES79" i="2"/>
  <c r="ES80" i="2"/>
  <c r="ES81" i="2"/>
  <c r="ES82" i="2"/>
  <c r="ES83" i="2"/>
  <c r="ES84" i="2"/>
  <c r="ES85" i="2"/>
  <c r="ES86" i="2"/>
  <c r="ES87" i="2"/>
  <c r="ES88" i="2"/>
  <c r="ES89" i="2"/>
  <c r="ES90" i="2"/>
  <c r="ES91" i="2"/>
  <c r="ES92" i="2"/>
  <c r="ES93" i="2"/>
  <c r="ES94" i="2"/>
  <c r="ES95" i="2"/>
  <c r="ES96" i="2"/>
  <c r="ES97" i="2"/>
  <c r="DH34" i="2"/>
  <c r="DX34" i="2"/>
  <c r="EA34" i="2"/>
  <c r="EB34" i="2"/>
  <c r="DY34" i="2"/>
  <c r="EC34" i="2"/>
  <c r="DH35" i="2"/>
  <c r="DX35" i="2"/>
  <c r="EB35" i="2"/>
  <c r="DY35" i="2"/>
  <c r="EA35" i="2"/>
  <c r="DZ35" i="2"/>
  <c r="EC35" i="2"/>
  <c r="U36" i="2"/>
  <c r="EA36" i="2"/>
  <c r="CP36" i="2"/>
  <c r="DH36" i="2"/>
  <c r="DX36" i="2"/>
  <c r="EB36" i="2"/>
  <c r="DY36" i="2"/>
  <c r="EC36" i="2"/>
  <c r="ED36" i="2"/>
  <c r="G37" i="2"/>
  <c r="DH37" i="2"/>
  <c r="DX37" i="2"/>
  <c r="EB37" i="2"/>
  <c r="DY37" i="2"/>
  <c r="EA37" i="2"/>
  <c r="DZ37" i="2"/>
  <c r="EC37" i="2"/>
  <c r="EQ37" i="2"/>
  <c r="DH38" i="2"/>
  <c r="DX38" i="2"/>
  <c r="EA38" i="2"/>
  <c r="EB38" i="2"/>
  <c r="DY38" i="2"/>
  <c r="EC38" i="2"/>
  <c r="AO39" i="2"/>
  <c r="CP39" i="2"/>
  <c r="ED39" i="2"/>
  <c r="DH39" i="2"/>
  <c r="DX39" i="2"/>
  <c r="EB39" i="2"/>
  <c r="DY39" i="2"/>
  <c r="EA39" i="2"/>
  <c r="DZ39" i="2"/>
  <c r="EC39" i="2"/>
  <c r="AO40" i="2"/>
  <c r="BE40" i="2"/>
  <c r="DW40" i="2"/>
  <c r="DH40" i="2"/>
  <c r="EA40" i="2"/>
  <c r="DD41" i="2"/>
  <c r="DF41" i="2"/>
  <c r="DH41" i="2"/>
  <c r="DX41" i="2"/>
  <c r="EB41" i="2"/>
  <c r="DY41" i="2"/>
  <c r="EA41" i="2"/>
  <c r="DZ41" i="2"/>
  <c r="EC41" i="2"/>
  <c r="EI41" i="2"/>
  <c r="CP42" i="2"/>
  <c r="ED42" i="2"/>
  <c r="DD42" i="2"/>
  <c r="DF42" i="2"/>
  <c r="DH42" i="2"/>
  <c r="DX42" i="2"/>
  <c r="EB42" i="2"/>
  <c r="DY42" i="2"/>
  <c r="EA42" i="2"/>
  <c r="DZ42" i="2"/>
  <c r="EC42" i="2"/>
  <c r="EI42" i="2"/>
  <c r="DD43" i="2"/>
  <c r="DF43" i="2"/>
  <c r="DH43" i="2"/>
  <c r="DX43" i="2"/>
  <c r="EB43" i="2"/>
  <c r="DY43" i="2"/>
  <c r="EA43" i="2"/>
  <c r="DZ43" i="2"/>
  <c r="EC43" i="2"/>
  <c r="EI43" i="2"/>
  <c r="G44" i="2"/>
  <c r="BE44" i="2"/>
  <c r="CP44" i="2"/>
  <c r="DD44" i="2"/>
  <c r="DF44" i="2"/>
  <c r="DH44" i="2"/>
  <c r="DW44" i="2"/>
  <c r="DX44" i="2"/>
  <c r="EA44" i="2"/>
  <c r="EB44" i="2"/>
  <c r="DY44" i="2"/>
  <c r="EC44" i="2"/>
  <c r="ED44" i="2"/>
  <c r="EI44" i="2"/>
  <c r="EQ44" i="2"/>
  <c r="U45" i="2"/>
  <c r="DD45" i="2"/>
  <c r="DF45" i="2"/>
  <c r="DH45" i="2"/>
  <c r="DX45" i="2"/>
  <c r="EB45" i="2"/>
  <c r="DY45" i="2"/>
  <c r="EA45" i="2"/>
  <c r="DZ45" i="2"/>
  <c r="EC45" i="2"/>
  <c r="EI45" i="2"/>
  <c r="DD46" i="2"/>
  <c r="DF46" i="2"/>
  <c r="DH46" i="2"/>
  <c r="DX46" i="2"/>
  <c r="EA46" i="2"/>
  <c r="EB46" i="2"/>
  <c r="DY46" i="2"/>
  <c r="EC46" i="2"/>
  <c r="DD47" i="2"/>
  <c r="DF47" i="2"/>
  <c r="DH47" i="2"/>
  <c r="DX47" i="2"/>
  <c r="EB47" i="2"/>
  <c r="DY47" i="2"/>
  <c r="EA47" i="2"/>
  <c r="DZ47" i="2"/>
  <c r="EC47" i="2"/>
  <c r="EI47" i="2"/>
  <c r="BE48" i="2"/>
  <c r="DW48" i="2"/>
  <c r="DD48" i="2"/>
  <c r="DF48" i="2"/>
  <c r="DH48" i="2"/>
  <c r="EA48" i="2"/>
  <c r="EI48" i="2"/>
  <c r="DD49" i="2"/>
  <c r="DF49" i="2"/>
  <c r="DH49" i="2"/>
  <c r="DX49" i="2"/>
  <c r="EB49" i="2"/>
  <c r="DY49" i="2"/>
  <c r="EA49" i="2"/>
  <c r="DZ49" i="2"/>
  <c r="EC49" i="2"/>
  <c r="EI49" i="2"/>
  <c r="BE50" i="2"/>
  <c r="DW50" i="2"/>
  <c r="DD50" i="2"/>
  <c r="DF50" i="2"/>
  <c r="DH50" i="2"/>
  <c r="EA50" i="2"/>
  <c r="EI50" i="2"/>
  <c r="BE51" i="2"/>
  <c r="DD51" i="2"/>
  <c r="DF51" i="2"/>
  <c r="DH51" i="2"/>
  <c r="DW51" i="2"/>
  <c r="DX51" i="2"/>
  <c r="EA51" i="2"/>
  <c r="EC51" i="2"/>
  <c r="EI51" i="2"/>
  <c r="U52" i="2"/>
  <c r="AO52" i="2"/>
  <c r="BE52" i="2"/>
  <c r="CP52" i="2"/>
  <c r="DD52" i="2"/>
  <c r="DF52" i="2"/>
  <c r="DH52" i="2"/>
  <c r="DW52" i="2"/>
  <c r="DX52" i="2"/>
  <c r="EA52" i="2"/>
  <c r="EC52" i="2"/>
  <c r="ED52" i="2"/>
  <c r="U53" i="2"/>
  <c r="AO53" i="2"/>
  <c r="BE53" i="2"/>
  <c r="CP53" i="2"/>
  <c r="DD53" i="2"/>
  <c r="DF53" i="2"/>
  <c r="DH53" i="2"/>
  <c r="DW53" i="2"/>
  <c r="DX53" i="2"/>
  <c r="EA53" i="2"/>
  <c r="EB53" i="2"/>
  <c r="DY53" i="2"/>
  <c r="EC53" i="2"/>
  <c r="ED53" i="2"/>
  <c r="EI53" i="2"/>
  <c r="U54" i="2"/>
  <c r="EA54" i="2"/>
  <c r="AO54" i="2"/>
  <c r="BE54" i="2"/>
  <c r="DW54" i="2"/>
  <c r="DD54" i="2"/>
  <c r="DF54" i="2"/>
  <c r="DH54" i="2"/>
  <c r="EI54" i="2"/>
  <c r="G55" i="2"/>
  <c r="AO55" i="2"/>
  <c r="BE55" i="2"/>
  <c r="DD55" i="2"/>
  <c r="DF55" i="2"/>
  <c r="DH55" i="2"/>
  <c r="DW55" i="2"/>
  <c r="DX55" i="2"/>
  <c r="EA55" i="2"/>
  <c r="EC55" i="2"/>
  <c r="EI55" i="2"/>
  <c r="EQ55" i="2"/>
  <c r="BE56" i="2"/>
  <c r="DW56" i="2"/>
  <c r="DD56" i="2"/>
  <c r="DF56" i="2"/>
  <c r="DH56" i="2"/>
  <c r="EA56" i="2"/>
  <c r="EI56" i="2"/>
  <c r="G57" i="2"/>
  <c r="U57" i="2"/>
  <c r="EA57" i="2"/>
  <c r="AO57" i="2"/>
  <c r="DD57" i="2"/>
  <c r="DF57" i="2"/>
  <c r="DH57" i="2"/>
  <c r="DX57" i="2"/>
  <c r="EB57" i="2"/>
  <c r="DY57" i="2"/>
  <c r="EC57" i="2"/>
  <c r="EI57" i="2"/>
  <c r="EQ57" i="2"/>
  <c r="DD58" i="2"/>
  <c r="DF58" i="2"/>
  <c r="DH58" i="2"/>
  <c r="DX58" i="2"/>
  <c r="EA58" i="2"/>
  <c r="EB58" i="2"/>
  <c r="DZ58" i="2"/>
  <c r="EC58" i="2"/>
  <c r="DD59" i="2"/>
  <c r="DF59" i="2"/>
  <c r="DH59" i="2"/>
  <c r="DX59" i="2"/>
  <c r="EB59" i="2"/>
  <c r="DY59" i="2"/>
  <c r="EA59" i="2"/>
  <c r="DZ59" i="2"/>
  <c r="EC59" i="2"/>
  <c r="EI59" i="2"/>
  <c r="DD60" i="2"/>
  <c r="DF60" i="2"/>
  <c r="DH60" i="2"/>
  <c r="DX60" i="2"/>
  <c r="EB60" i="2"/>
  <c r="DY60" i="2"/>
  <c r="EA60" i="2"/>
  <c r="DZ60" i="2"/>
  <c r="EC60" i="2"/>
  <c r="EI60" i="2"/>
  <c r="DF61" i="2"/>
  <c r="DH61" i="2"/>
  <c r="DX61" i="2"/>
  <c r="EB61" i="2"/>
  <c r="DY61" i="2"/>
  <c r="EA61" i="2"/>
  <c r="DZ61" i="2"/>
  <c r="EC61" i="2"/>
  <c r="EQ61" i="2"/>
  <c r="U62" i="2"/>
  <c r="BE62" i="2"/>
  <c r="CP62" i="2"/>
  <c r="ED62" i="2"/>
  <c r="DF62" i="2"/>
  <c r="DH62" i="2"/>
  <c r="DW62" i="2"/>
  <c r="DX62" i="2"/>
  <c r="EA62" i="2"/>
  <c r="EC62" i="2"/>
  <c r="U63" i="2"/>
  <c r="AO63" i="2"/>
  <c r="BE63" i="2"/>
  <c r="CP63" i="2"/>
  <c r="ED63" i="2"/>
  <c r="DF63" i="2"/>
  <c r="DH63" i="2"/>
  <c r="DW63" i="2"/>
  <c r="DX63" i="2"/>
  <c r="EA63" i="2"/>
  <c r="EC63" i="2"/>
  <c r="U64" i="2"/>
  <c r="AO64" i="2"/>
  <c r="BE64" i="2"/>
  <c r="CP64" i="2"/>
  <c r="ED64" i="2"/>
  <c r="DF64" i="2"/>
  <c r="DH64" i="2"/>
  <c r="DW64" i="2"/>
  <c r="DX64" i="2"/>
  <c r="EA64" i="2"/>
  <c r="EC64" i="2"/>
  <c r="U65" i="2"/>
  <c r="AO65" i="2"/>
  <c r="BE65" i="2"/>
  <c r="CP65" i="2"/>
  <c r="ED65" i="2"/>
  <c r="DF65" i="2"/>
  <c r="DH65" i="2"/>
  <c r="DW65" i="2"/>
  <c r="DX65" i="2"/>
  <c r="EA65" i="2"/>
  <c r="EC65" i="2"/>
  <c r="U66" i="2"/>
  <c r="AO66" i="2"/>
  <c r="BE66" i="2"/>
  <c r="CP66" i="2"/>
  <c r="ED66" i="2"/>
  <c r="DF66" i="2"/>
  <c r="DH66" i="2"/>
  <c r="DW66" i="2"/>
  <c r="DX66" i="2"/>
  <c r="EA66" i="2"/>
  <c r="EC66" i="2"/>
  <c r="DF67" i="2"/>
  <c r="DH67" i="2"/>
  <c r="EA67" i="2"/>
  <c r="DF68" i="2"/>
  <c r="DH68" i="2"/>
  <c r="EA68" i="2"/>
  <c r="DF69" i="2"/>
  <c r="DH69" i="2"/>
  <c r="EA69" i="2"/>
  <c r="DF70" i="2"/>
  <c r="DH70" i="2"/>
  <c r="EA70" i="2"/>
  <c r="DF71" i="2"/>
  <c r="DH71" i="2"/>
  <c r="EA71" i="2"/>
  <c r="EF71" i="2"/>
  <c r="EI71" i="2"/>
  <c r="EA72" i="2"/>
  <c r="EF72" i="2"/>
  <c r="EA73" i="2"/>
  <c r="EF73" i="2"/>
  <c r="EA74" i="2"/>
  <c r="EF74" i="2"/>
  <c r="EA75" i="2"/>
  <c r="EF75" i="2"/>
  <c r="EA76" i="2"/>
  <c r="EF76" i="2"/>
  <c r="EA77" i="2"/>
  <c r="EF77" i="2"/>
  <c r="U78" i="2"/>
  <c r="EA78" i="2"/>
  <c r="EF78" i="2"/>
  <c r="EA79" i="2"/>
  <c r="EF79" i="2"/>
  <c r="G80" i="2"/>
  <c r="BG80" i="2"/>
  <c r="EA80" i="2"/>
  <c r="EF80" i="2"/>
  <c r="EQ80" i="2"/>
  <c r="EA81" i="2"/>
  <c r="EF81" i="2"/>
  <c r="BG82" i="2"/>
  <c r="EA82" i="2"/>
  <c r="EF82" i="2"/>
  <c r="BG83" i="2"/>
  <c r="EA83" i="2"/>
  <c r="EF83" i="2"/>
  <c r="EA84" i="2"/>
  <c r="EF84" i="2"/>
  <c r="EA85" i="2"/>
  <c r="EF85" i="2"/>
  <c r="EA86" i="2"/>
  <c r="EF86" i="2"/>
  <c r="EA87" i="2"/>
  <c r="EF87" i="2"/>
  <c r="EA88" i="2"/>
  <c r="EF88" i="2"/>
  <c r="EA89" i="2"/>
  <c r="EF89" i="2"/>
  <c r="EA90" i="2"/>
  <c r="EF90" i="2"/>
  <c r="DD91" i="2"/>
  <c r="DF91" i="2"/>
  <c r="DH91" i="2"/>
  <c r="EA91" i="2"/>
  <c r="EF91" i="2"/>
  <c r="EI91" i="2"/>
  <c r="DD92" i="2"/>
  <c r="DF92" i="2"/>
  <c r="DH92" i="2"/>
  <c r="EA92" i="2"/>
  <c r="EF92" i="2"/>
  <c r="EI92" i="2"/>
  <c r="DD93" i="2"/>
  <c r="DF93" i="2"/>
  <c r="DH93" i="2"/>
  <c r="EA93" i="2"/>
  <c r="EF93" i="2"/>
  <c r="EI93" i="2"/>
  <c r="DD94" i="2"/>
  <c r="DF94" i="2"/>
  <c r="DH94" i="2"/>
  <c r="EA94" i="2"/>
  <c r="EF94" i="2"/>
  <c r="EI94" i="2"/>
  <c r="DD95" i="2"/>
  <c r="DF95" i="2"/>
  <c r="DH95" i="2"/>
  <c r="EA95" i="2"/>
  <c r="EF95" i="2"/>
  <c r="EI95" i="2"/>
  <c r="DD96" i="2"/>
  <c r="DF96" i="2"/>
  <c r="DH96" i="2"/>
  <c r="EA96" i="2"/>
  <c r="EF96" i="2"/>
  <c r="EI96" i="2"/>
  <c r="DD97" i="2"/>
  <c r="DF97" i="2"/>
  <c r="DH97" i="2"/>
  <c r="EA97" i="2"/>
  <c r="EF97" i="2"/>
  <c r="EI97" i="2"/>
  <c r="DD98" i="2"/>
  <c r="DF98" i="2"/>
  <c r="DH98" i="2"/>
  <c r="EA98" i="2"/>
  <c r="EF98" i="2"/>
  <c r="EI98" i="2"/>
  <c r="ES98" i="2"/>
  <c r="DD99" i="2"/>
  <c r="DF99" i="2"/>
  <c r="DH99" i="2"/>
  <c r="EA99" i="2"/>
  <c r="EF99" i="2"/>
  <c r="ES99" i="2"/>
  <c r="ES100" i="2"/>
  <c r="ES101" i="2"/>
  <c r="ES102" i="2"/>
  <c r="ES103" i="2"/>
  <c r="ES104" i="2"/>
  <c r="ES105" i="2"/>
  <c r="ES106" i="2"/>
  <c r="ES107" i="2"/>
  <c r="ES108" i="2"/>
  <c r="ES109" i="2"/>
  <c r="ES110" i="2"/>
  <c r="ES111" i="2"/>
  <c r="ES112" i="2"/>
  <c r="ES113" i="2"/>
  <c r="ES114" i="2"/>
  <c r="ES115" i="2"/>
  <c r="ES116" i="2"/>
  <c r="ES117" i="2"/>
  <c r="ES118" i="2"/>
  <c r="ES119" i="2"/>
  <c r="ES120" i="2"/>
  <c r="ES121" i="2"/>
  <c r="ES122" i="2"/>
  <c r="ES123" i="2"/>
  <c r="ES124" i="2"/>
  <c r="ES125" i="2"/>
  <c r="ES126" i="2"/>
  <c r="ES127" i="2"/>
  <c r="ES128" i="2"/>
  <c r="ES129" i="2"/>
  <c r="ES130" i="2"/>
  <c r="ES131" i="2"/>
  <c r="ES132" i="2"/>
  <c r="ES133" i="2"/>
  <c r="ES134" i="2"/>
  <c r="ES135" i="2"/>
  <c r="ES136" i="2"/>
  <c r="ES137" i="2"/>
  <c r="ES138" i="2"/>
  <c r="ES139" i="2"/>
  <c r="ES140" i="2"/>
  <c r="ES141" i="2"/>
  <c r="ES142" i="2"/>
  <c r="ES143" i="2"/>
  <c r="ES144" i="2"/>
  <c r="ES145" i="2"/>
  <c r="ES146" i="2"/>
  <c r="ES147" i="2"/>
  <c r="ES148" i="2"/>
  <c r="ES149" i="2"/>
  <c r="ES150" i="2"/>
  <c r="ES151" i="2"/>
  <c r="ES152" i="2"/>
  <c r="ES153" i="2"/>
  <c r="ES154" i="2"/>
  <c r="ES155" i="2"/>
  <c r="ES156" i="2"/>
  <c r="ES157" i="2"/>
  <c r="ES158" i="2"/>
  <c r="ES159" i="2"/>
  <c r="ES160" i="2"/>
  <c r="ES161" i="2"/>
  <c r="ES162" i="2"/>
  <c r="ES163" i="2"/>
  <c r="ES164" i="2"/>
  <c r="ES165" i="2"/>
  <c r="ES166" i="2"/>
  <c r="ES167" i="2"/>
  <c r="ES168" i="2"/>
  <c r="ES169" i="2"/>
  <c r="ES170" i="2"/>
  <c r="ES171" i="2"/>
  <c r="ES172" i="2"/>
  <c r="ES173" i="2"/>
  <c r="ES174" i="2"/>
  <c r="ES175" i="2"/>
  <c r="ES176" i="2"/>
  <c r="ES177" i="2"/>
  <c r="ES178" i="2"/>
  <c r="ES179" i="2"/>
  <c r="ES180" i="2"/>
  <c r="ES181" i="2"/>
  <c r="ES182" i="2"/>
  <c r="ES183" i="2"/>
  <c r="ES184" i="2"/>
  <c r="ES185" i="2"/>
  <c r="ES186" i="2"/>
  <c r="ES187" i="2"/>
  <c r="ES188" i="2"/>
  <c r="ES189" i="2"/>
  <c r="ES190" i="2"/>
  <c r="ES191" i="2"/>
  <c r="ES192" i="2"/>
  <c r="ES193" i="2"/>
  <c r="ES194" i="2"/>
  <c r="ES195" i="2"/>
  <c r="ES196" i="2"/>
  <c r="ES197" i="2"/>
  <c r="ES198" i="2"/>
  <c r="ES199" i="2"/>
  <c r="ES200" i="2"/>
  <c r="ES201" i="2"/>
  <c r="ES202" i="2"/>
  <c r="ES203" i="2"/>
  <c r="ES204" i="2"/>
  <c r="ES205" i="2"/>
  <c r="ES206" i="2"/>
  <c r="ES207" i="2"/>
  <c r="ES208" i="2"/>
  <c r="ES209" i="2"/>
  <c r="ES210" i="2"/>
  <c r="ES211" i="2"/>
  <c r="ES212" i="2"/>
  <c r="ES213" i="2"/>
  <c r="ES214" i="2"/>
  <c r="ES215" i="2"/>
  <c r="ES216" i="2"/>
  <c r="ES217" i="2"/>
  <c r="ES218" i="2"/>
  <c r="DD100" i="2"/>
  <c r="DF100" i="2"/>
  <c r="DH100" i="2"/>
  <c r="EA100" i="2"/>
  <c r="EF100" i="2"/>
  <c r="EI100" i="2"/>
  <c r="DD101" i="2"/>
  <c r="DF101" i="2"/>
  <c r="DH101" i="2"/>
  <c r="EA101" i="2"/>
  <c r="EF101" i="2"/>
  <c r="DD102" i="2"/>
  <c r="DF102" i="2"/>
  <c r="DH102" i="2"/>
  <c r="EA102" i="2"/>
  <c r="EF102" i="2"/>
  <c r="EI102" i="2"/>
  <c r="DD103" i="2"/>
  <c r="DF103" i="2"/>
  <c r="DH103" i="2"/>
  <c r="EA103" i="2"/>
  <c r="EF103" i="2"/>
  <c r="DD104" i="2"/>
  <c r="DF104" i="2"/>
  <c r="DH104" i="2"/>
  <c r="EA104" i="2"/>
  <c r="EF104" i="2"/>
  <c r="EI104" i="2"/>
  <c r="DD105" i="2"/>
  <c r="DF105" i="2"/>
  <c r="DH105" i="2"/>
  <c r="EA105" i="2"/>
  <c r="EF105" i="2"/>
  <c r="EI105" i="2"/>
  <c r="DD106" i="2"/>
  <c r="DF106" i="2"/>
  <c r="DH106" i="2"/>
  <c r="EA106" i="2"/>
  <c r="EF106" i="2"/>
  <c r="EI106" i="2"/>
  <c r="DD107" i="2"/>
  <c r="DF107" i="2"/>
  <c r="DH107" i="2"/>
  <c r="EA107" i="2"/>
  <c r="EF107" i="2"/>
  <c r="EI107" i="2"/>
  <c r="DD108" i="2"/>
  <c r="DF108" i="2"/>
  <c r="DH108" i="2"/>
  <c r="EA108" i="2"/>
  <c r="EF108" i="2"/>
  <c r="EI108" i="2"/>
  <c r="DD109" i="2"/>
  <c r="DF109" i="2"/>
  <c r="DH109" i="2"/>
  <c r="EA109" i="2"/>
  <c r="EF109" i="2"/>
  <c r="EI109" i="2"/>
  <c r="G110" i="2"/>
  <c r="DD110" i="2"/>
  <c r="DF110" i="2"/>
  <c r="DH110" i="2"/>
  <c r="EA110" i="2"/>
  <c r="EF110" i="2"/>
  <c r="EI110" i="2"/>
  <c r="EQ110" i="2"/>
  <c r="DD111" i="2"/>
  <c r="DF111" i="2"/>
  <c r="DH111" i="2"/>
  <c r="EA111" i="2"/>
  <c r="EF111" i="2"/>
  <c r="EI111" i="2"/>
  <c r="DD112" i="2"/>
  <c r="DF112" i="2"/>
  <c r="DH112" i="2"/>
  <c r="EA112" i="2"/>
  <c r="EF112" i="2"/>
  <c r="EI112" i="2"/>
  <c r="DD113" i="2"/>
  <c r="DF113" i="2"/>
  <c r="DH113" i="2"/>
  <c r="EA113" i="2"/>
  <c r="EF113" i="2"/>
  <c r="EI113" i="2"/>
  <c r="U114" i="2"/>
  <c r="AO114" i="2"/>
  <c r="DD114" i="2"/>
  <c r="DF114" i="2"/>
  <c r="DH114" i="2"/>
  <c r="EA114" i="2"/>
  <c r="EF114" i="2"/>
  <c r="EI114" i="2"/>
  <c r="U115" i="2"/>
  <c r="EA115" i="2"/>
  <c r="AO115" i="2"/>
  <c r="BE115" i="2"/>
  <c r="DW115" i="2"/>
  <c r="DD115" i="2"/>
  <c r="DF115" i="2"/>
  <c r="DH115" i="2"/>
  <c r="EF115" i="2"/>
  <c r="EI115" i="2"/>
  <c r="DD116" i="2"/>
  <c r="DF116" i="2"/>
  <c r="DH116" i="2"/>
  <c r="EA116" i="2"/>
  <c r="EF116" i="2"/>
  <c r="EI116" i="2"/>
  <c r="DD117" i="2"/>
  <c r="DF117" i="2"/>
  <c r="DH117" i="2"/>
  <c r="EA117" i="2"/>
  <c r="EF117" i="2"/>
  <c r="EI117" i="2"/>
  <c r="DD118" i="2"/>
  <c r="DF118" i="2"/>
  <c r="DH118" i="2"/>
  <c r="EA118" i="2"/>
  <c r="EF118" i="2"/>
  <c r="EI118" i="2"/>
  <c r="DD119" i="2"/>
  <c r="DF119" i="2"/>
  <c r="DH119" i="2"/>
  <c r="EA119" i="2"/>
  <c r="EF119" i="2"/>
  <c r="EI119" i="2"/>
  <c r="DD120" i="2"/>
  <c r="DF120" i="2"/>
  <c r="DH120" i="2"/>
  <c r="EA120" i="2"/>
  <c r="EF120" i="2"/>
  <c r="EI120" i="2"/>
  <c r="U121" i="2"/>
  <c r="CP121" i="2"/>
  <c r="ED121" i="2"/>
  <c r="DF121" i="2"/>
  <c r="DH121" i="2"/>
  <c r="EA121" i="2"/>
  <c r="EF121" i="2"/>
  <c r="EI121" i="2"/>
  <c r="DF122" i="2"/>
  <c r="DH122" i="2"/>
  <c r="EA122" i="2"/>
  <c r="EF122" i="2"/>
  <c r="DF123" i="2"/>
  <c r="DH123" i="2"/>
  <c r="EA123" i="2"/>
  <c r="EF123" i="2"/>
  <c r="EI123" i="2"/>
  <c r="DF124" i="2"/>
  <c r="DH124" i="2"/>
  <c r="EA124" i="2"/>
  <c r="EF124" i="2"/>
  <c r="DF125" i="2"/>
  <c r="DH125" i="2"/>
  <c r="EA125" i="2"/>
  <c r="EF125" i="2"/>
  <c r="EI125" i="2"/>
  <c r="DF126" i="2"/>
  <c r="DH126" i="2"/>
  <c r="EA126" i="2"/>
  <c r="EF126" i="2"/>
  <c r="DF127" i="2"/>
  <c r="DH127" i="2"/>
  <c r="EA127" i="2"/>
  <c r="EF127" i="2"/>
  <c r="EI127" i="2"/>
  <c r="DD128" i="2"/>
  <c r="DF128" i="2"/>
  <c r="DH128" i="2"/>
  <c r="EA128" i="2"/>
  <c r="EF128" i="2"/>
  <c r="EI128" i="2"/>
  <c r="DD129" i="2"/>
  <c r="DF129" i="2"/>
  <c r="DH129" i="2"/>
  <c r="EA129" i="2"/>
  <c r="EF129" i="2"/>
  <c r="EI129" i="2"/>
  <c r="DD130" i="2"/>
  <c r="DF130" i="2"/>
  <c r="DH130" i="2"/>
  <c r="EA130" i="2"/>
  <c r="EF130" i="2"/>
  <c r="EI130" i="2"/>
  <c r="DD131" i="2"/>
  <c r="DF131" i="2"/>
  <c r="DH131" i="2"/>
  <c r="EA131" i="2"/>
  <c r="EF131" i="2"/>
  <c r="EI131" i="2"/>
  <c r="DD132" i="2"/>
  <c r="DF132" i="2"/>
  <c r="DH132" i="2"/>
  <c r="EA132" i="2"/>
  <c r="EF132" i="2"/>
  <c r="EI132" i="2"/>
  <c r="DD133" i="2"/>
  <c r="DF133" i="2"/>
  <c r="DH133" i="2"/>
  <c r="EA133" i="2"/>
  <c r="EF133" i="2"/>
  <c r="EI133" i="2"/>
  <c r="DD134" i="2"/>
  <c r="DF134" i="2"/>
  <c r="DH134" i="2"/>
  <c r="EA134" i="2"/>
  <c r="EF134" i="2"/>
  <c r="EI134" i="2"/>
  <c r="DD135" i="2"/>
  <c r="DF135" i="2"/>
  <c r="DH135" i="2"/>
  <c r="EA135" i="2"/>
  <c r="EF135" i="2"/>
  <c r="EI135" i="2"/>
  <c r="DD136" i="2"/>
  <c r="DF136" i="2"/>
  <c r="DH136" i="2"/>
  <c r="EA136" i="2"/>
  <c r="EF136" i="2"/>
  <c r="EI136" i="2"/>
  <c r="DD137" i="2"/>
  <c r="DF137" i="2"/>
  <c r="DH137" i="2"/>
  <c r="EA137" i="2"/>
  <c r="EF137" i="2"/>
  <c r="EI137" i="2"/>
  <c r="DD138" i="2"/>
  <c r="DF138" i="2"/>
  <c r="DH138" i="2"/>
  <c r="EA138" i="2"/>
  <c r="EF138" i="2"/>
  <c r="EI138" i="2"/>
  <c r="DD139" i="2"/>
  <c r="DF139" i="2"/>
  <c r="DH139" i="2"/>
  <c r="EA139" i="2"/>
  <c r="EF139" i="2"/>
  <c r="EI139" i="2"/>
  <c r="DD140" i="2"/>
  <c r="DF140" i="2"/>
  <c r="DH140" i="2"/>
  <c r="EA140" i="2"/>
  <c r="EF140" i="2"/>
  <c r="EI140" i="2"/>
  <c r="DD141" i="2"/>
  <c r="DF141" i="2"/>
  <c r="DH141" i="2"/>
  <c r="EA141" i="2"/>
  <c r="EF141" i="2"/>
  <c r="EI141" i="2"/>
  <c r="DD142" i="2"/>
  <c r="DF142" i="2"/>
  <c r="DH142" i="2"/>
  <c r="EA142" i="2"/>
  <c r="EF142" i="2"/>
  <c r="EI142" i="2"/>
  <c r="DD143" i="2"/>
  <c r="DF143" i="2"/>
  <c r="DH143" i="2"/>
  <c r="EA143" i="2"/>
  <c r="EF143" i="2"/>
  <c r="EI143" i="2"/>
  <c r="DD144" i="2"/>
  <c r="DF144" i="2"/>
  <c r="DH144" i="2"/>
  <c r="EA144" i="2"/>
  <c r="EF144" i="2"/>
  <c r="EI144" i="2"/>
  <c r="DD145" i="2"/>
  <c r="DF145" i="2"/>
  <c r="DH145" i="2"/>
  <c r="EA145" i="2"/>
  <c r="EF145" i="2"/>
  <c r="EI145" i="2"/>
  <c r="DD146" i="2"/>
  <c r="DF146" i="2"/>
  <c r="DH146" i="2"/>
  <c r="EA146" i="2"/>
  <c r="EF146" i="2"/>
  <c r="EI146" i="2"/>
  <c r="DD147" i="2"/>
  <c r="DF147" i="2"/>
  <c r="DH147" i="2"/>
  <c r="EA147" i="2"/>
  <c r="EF147" i="2"/>
  <c r="EI147" i="2"/>
  <c r="DD148" i="2"/>
  <c r="DF148" i="2"/>
  <c r="DH148" i="2"/>
  <c r="EA148" i="2"/>
  <c r="EF148" i="2"/>
  <c r="EI148" i="2"/>
  <c r="DD149" i="2"/>
  <c r="DF149" i="2"/>
  <c r="DH149" i="2"/>
  <c r="EA149" i="2"/>
  <c r="EF149" i="2"/>
  <c r="EI149" i="2"/>
  <c r="DD150" i="2"/>
  <c r="DF150" i="2"/>
  <c r="DH150" i="2"/>
  <c r="EA150" i="2"/>
  <c r="EF150" i="2"/>
  <c r="EI150" i="2"/>
  <c r="DD151" i="2"/>
  <c r="DF151" i="2"/>
  <c r="DH151" i="2"/>
  <c r="EA151" i="2"/>
  <c r="EF151" i="2"/>
  <c r="EI151" i="2"/>
  <c r="DD152" i="2"/>
  <c r="DF152" i="2"/>
  <c r="DH152" i="2"/>
  <c r="EA152" i="2"/>
  <c r="EF152" i="2"/>
  <c r="EI152" i="2"/>
  <c r="DD153" i="2"/>
  <c r="DF153" i="2"/>
  <c r="DH153" i="2"/>
  <c r="EA153" i="2"/>
  <c r="EF153" i="2"/>
  <c r="EI153" i="2"/>
  <c r="DD154" i="2"/>
  <c r="DF154" i="2"/>
  <c r="DH154" i="2"/>
  <c r="EA154" i="2"/>
  <c r="EF154" i="2"/>
  <c r="EI154" i="2"/>
  <c r="DD155" i="2"/>
  <c r="DF155" i="2"/>
  <c r="DH155" i="2"/>
  <c r="EA155" i="2"/>
  <c r="EF155" i="2"/>
  <c r="EI155" i="2"/>
  <c r="DD156" i="2"/>
  <c r="DF156" i="2"/>
  <c r="DH156" i="2"/>
  <c r="EA156" i="2"/>
  <c r="EF156" i="2"/>
  <c r="EI156" i="2"/>
  <c r="DD157" i="2"/>
  <c r="DF157" i="2"/>
  <c r="DH157" i="2"/>
  <c r="EA157" i="2"/>
  <c r="EF157" i="2"/>
  <c r="EI157" i="2"/>
  <c r="DD158" i="2"/>
  <c r="DF158" i="2"/>
  <c r="DH158" i="2"/>
  <c r="EA158" i="2"/>
  <c r="EF158" i="2"/>
  <c r="EI158" i="2"/>
  <c r="DD159" i="2"/>
  <c r="DF159" i="2"/>
  <c r="DH159" i="2"/>
  <c r="EA159" i="2"/>
  <c r="EF159" i="2"/>
  <c r="EI159" i="2"/>
  <c r="DD160" i="2"/>
  <c r="DF160" i="2"/>
  <c r="DH160" i="2"/>
  <c r="EA160" i="2"/>
  <c r="EF160" i="2"/>
  <c r="EI160" i="2"/>
  <c r="DD161" i="2"/>
  <c r="DF161" i="2"/>
  <c r="DH161" i="2"/>
  <c r="EA161" i="2"/>
  <c r="EF161" i="2"/>
  <c r="EI161" i="2"/>
  <c r="DD162" i="2"/>
  <c r="DF162" i="2"/>
  <c r="DH162" i="2"/>
  <c r="EA162" i="2"/>
  <c r="EF162" i="2"/>
  <c r="EI162" i="2"/>
  <c r="DD163" i="2"/>
  <c r="DF163" i="2"/>
  <c r="DH163" i="2"/>
  <c r="EA163" i="2"/>
  <c r="EF163" i="2"/>
  <c r="EI163" i="2"/>
  <c r="DD164" i="2"/>
  <c r="DF164" i="2"/>
  <c r="DH164" i="2"/>
  <c r="EA164" i="2"/>
  <c r="EF164" i="2"/>
  <c r="EI164" i="2"/>
  <c r="DD165" i="2"/>
  <c r="DF165" i="2"/>
  <c r="DH165" i="2"/>
  <c r="EA165" i="2"/>
  <c r="EF165" i="2"/>
  <c r="EI165" i="2"/>
  <c r="DD166" i="2"/>
  <c r="DF166" i="2"/>
  <c r="DH166" i="2"/>
  <c r="EA166" i="2"/>
  <c r="EF166" i="2"/>
  <c r="EI166" i="2"/>
  <c r="DD167" i="2"/>
  <c r="DF167" i="2"/>
  <c r="DH167" i="2"/>
  <c r="EA167" i="2"/>
  <c r="EF167" i="2"/>
  <c r="EI167" i="2"/>
  <c r="DD168" i="2"/>
  <c r="DF168" i="2"/>
  <c r="DH168" i="2"/>
  <c r="EA168" i="2"/>
  <c r="EF168" i="2"/>
  <c r="EI168" i="2"/>
  <c r="DD169" i="2"/>
  <c r="DF169" i="2"/>
  <c r="DH169" i="2"/>
  <c r="EA169" i="2"/>
  <c r="EF169" i="2"/>
  <c r="EI169" i="2"/>
  <c r="DD170" i="2"/>
  <c r="DF170" i="2"/>
  <c r="DH170" i="2"/>
  <c r="EA170" i="2"/>
  <c r="EF170" i="2"/>
  <c r="EI170" i="2"/>
  <c r="DD171" i="2"/>
  <c r="DF171" i="2"/>
  <c r="DH171" i="2"/>
  <c r="EA171" i="2"/>
  <c r="EF171" i="2"/>
  <c r="EI171" i="2"/>
  <c r="DD172" i="2"/>
  <c r="DF172" i="2"/>
  <c r="DH172" i="2"/>
  <c r="EA172" i="2"/>
  <c r="EF172" i="2"/>
  <c r="EI172" i="2"/>
  <c r="DD173" i="2"/>
  <c r="DF173" i="2"/>
  <c r="DH173" i="2"/>
  <c r="EA173" i="2"/>
  <c r="EF173" i="2"/>
  <c r="EI173" i="2"/>
  <c r="DD174" i="2"/>
  <c r="DF174" i="2"/>
  <c r="DH174" i="2"/>
  <c r="EA174" i="2"/>
  <c r="EF174" i="2"/>
  <c r="EI174" i="2"/>
  <c r="DD175" i="2"/>
  <c r="DF175" i="2"/>
  <c r="DH175" i="2"/>
  <c r="EA175" i="2"/>
  <c r="EF175" i="2"/>
  <c r="EI175" i="2"/>
  <c r="DD176" i="2"/>
  <c r="DF176" i="2"/>
  <c r="DH176" i="2"/>
  <c r="EA176" i="2"/>
  <c r="EF176" i="2"/>
  <c r="EI176" i="2"/>
  <c r="DD177" i="2"/>
  <c r="DF177" i="2"/>
  <c r="DH177" i="2"/>
  <c r="EA177" i="2"/>
  <c r="EF177" i="2"/>
  <c r="EI177" i="2"/>
  <c r="DD178" i="2"/>
  <c r="DF178" i="2"/>
  <c r="DH178" i="2"/>
  <c r="EA178" i="2"/>
  <c r="EF178" i="2"/>
  <c r="EI178" i="2"/>
  <c r="DD179" i="2"/>
  <c r="DF179" i="2"/>
  <c r="DH179" i="2"/>
  <c r="EA179" i="2"/>
  <c r="EF179" i="2"/>
  <c r="EI179" i="2"/>
  <c r="DD180" i="2"/>
  <c r="DF180" i="2"/>
  <c r="DH180" i="2"/>
  <c r="EA180" i="2"/>
  <c r="EF180" i="2"/>
  <c r="EI180" i="2"/>
  <c r="DD181" i="2"/>
  <c r="DF181" i="2"/>
  <c r="DH181" i="2"/>
  <c r="EA181" i="2"/>
  <c r="EF181" i="2"/>
  <c r="EI181" i="2"/>
  <c r="W182" i="2"/>
  <c r="EA182" i="2"/>
  <c r="AQ182" i="2"/>
  <c r="BZ182" i="2"/>
  <c r="CG182" i="2"/>
  <c r="CK182" i="2"/>
  <c r="EC182" i="2"/>
  <c r="CR182" i="2"/>
  <c r="CW182" i="2"/>
  <c r="EE182" i="2"/>
  <c r="DD182" i="2"/>
  <c r="DF182" i="2"/>
  <c r="DH182" i="2"/>
  <c r="DW182" i="2"/>
  <c r="DX182" i="2"/>
  <c r="EB182" i="2"/>
  <c r="DY182" i="2"/>
  <c r="ED182" i="2"/>
  <c r="EF182" i="2"/>
  <c r="EH182" i="2"/>
  <c r="EI182" i="2"/>
  <c r="AQ183" i="2"/>
  <c r="BZ183" i="2"/>
  <c r="CG183" i="2"/>
  <c r="CK183" i="2"/>
  <c r="EC183" i="2"/>
  <c r="DD183" i="2"/>
  <c r="DF183" i="2"/>
  <c r="DH183" i="2"/>
  <c r="DW183" i="2"/>
  <c r="DX183" i="2"/>
  <c r="EA183" i="2"/>
  <c r="EB183" i="2"/>
  <c r="DY183" i="2"/>
  <c r="EF183" i="2"/>
  <c r="EH183" i="2"/>
  <c r="EI183" i="2"/>
  <c r="EJ183" i="2"/>
  <c r="EK183" i="2"/>
  <c r="BZ184" i="2"/>
  <c r="CG184" i="2"/>
  <c r="CK184" i="2"/>
  <c r="CW184" i="2"/>
  <c r="DD184" i="2"/>
  <c r="DF184" i="2"/>
  <c r="DH184" i="2"/>
  <c r="DW184" i="2"/>
  <c r="DX184" i="2"/>
  <c r="EA184" i="2"/>
  <c r="EB184" i="2"/>
  <c r="DY184" i="2"/>
  <c r="EC184" i="2"/>
  <c r="EE184" i="2"/>
  <c r="EK184" i="2"/>
  <c r="EF184" i="2"/>
  <c r="EI184" i="2"/>
  <c r="EJ184" i="2"/>
  <c r="W185" i="2"/>
  <c r="AQ185" i="2"/>
  <c r="BZ185" i="2"/>
  <c r="CG185" i="2"/>
  <c r="CK185" i="2"/>
  <c r="CR185" i="2"/>
  <c r="ED185" i="2"/>
  <c r="CW185" i="2"/>
  <c r="DD185" i="2"/>
  <c r="DF185" i="2"/>
  <c r="DH185" i="2"/>
  <c r="DW185" i="2"/>
  <c r="DX185" i="2"/>
  <c r="EB185" i="2"/>
  <c r="DY185" i="2"/>
  <c r="EA185" i="2"/>
  <c r="DZ185" i="2"/>
  <c r="EC185" i="2"/>
  <c r="EE185" i="2"/>
  <c r="EJ185" i="2"/>
  <c r="EF185" i="2"/>
  <c r="EI185" i="2"/>
  <c r="EK185" i="2"/>
  <c r="W186" i="2"/>
  <c r="EA186" i="2"/>
  <c r="AQ186" i="2"/>
  <c r="BZ186" i="2"/>
  <c r="CG186" i="2"/>
  <c r="CK186" i="2"/>
  <c r="EC186" i="2"/>
  <c r="CR186" i="2"/>
  <c r="CW186" i="2"/>
  <c r="EE186" i="2"/>
  <c r="DD186" i="2"/>
  <c r="DF186" i="2"/>
  <c r="DH186" i="2"/>
  <c r="DW186" i="2"/>
  <c r="DX186" i="2"/>
  <c r="EB186" i="2"/>
  <c r="DY186" i="2"/>
  <c r="ED186" i="2"/>
  <c r="EF186" i="2"/>
  <c r="EH186" i="2"/>
  <c r="EI186" i="2"/>
  <c r="W187" i="2"/>
  <c r="AQ187" i="2"/>
  <c r="BZ187" i="2"/>
  <c r="CG187" i="2"/>
  <c r="CK187" i="2"/>
  <c r="CR187" i="2"/>
  <c r="ED187" i="2"/>
  <c r="CW187" i="2"/>
  <c r="DC187" i="2"/>
  <c r="DD187" i="2"/>
  <c r="DE187" i="2"/>
  <c r="DF187" i="2"/>
  <c r="DG187" i="2"/>
  <c r="DH187" i="2"/>
  <c r="DW187" i="2"/>
  <c r="DX187" i="2"/>
  <c r="EB187" i="2"/>
  <c r="DY187" i="2"/>
  <c r="EA187" i="2"/>
  <c r="DZ187" i="2"/>
  <c r="EC187" i="2"/>
  <c r="EE187" i="2"/>
  <c r="EJ187" i="2"/>
  <c r="EF187" i="2"/>
  <c r="EI187" i="2"/>
  <c r="EK187" i="2"/>
  <c r="W188" i="2"/>
  <c r="EA188" i="2"/>
  <c r="AQ188" i="2"/>
  <c r="BZ188" i="2"/>
  <c r="CG188" i="2"/>
  <c r="CK188" i="2"/>
  <c r="EC188" i="2"/>
  <c r="CR188" i="2"/>
  <c r="CW188" i="2"/>
  <c r="EE188" i="2"/>
  <c r="DC188" i="2"/>
  <c r="DD188" i="2"/>
  <c r="DE188" i="2"/>
  <c r="DF188" i="2"/>
  <c r="DG188" i="2"/>
  <c r="DH188" i="2"/>
  <c r="DW188" i="2"/>
  <c r="DX188" i="2"/>
  <c r="EB188" i="2"/>
  <c r="DY188" i="2"/>
  <c r="ED188" i="2"/>
  <c r="EF188" i="2"/>
  <c r="EH188" i="2"/>
  <c r="EI188" i="2"/>
  <c r="W189" i="2"/>
  <c r="AQ189" i="2"/>
  <c r="BZ189" i="2"/>
  <c r="CG189" i="2"/>
  <c r="CK189" i="2"/>
  <c r="CR189" i="2"/>
  <c r="ED189" i="2"/>
  <c r="CW189" i="2"/>
  <c r="DC189" i="2"/>
  <c r="DD189" i="2"/>
  <c r="DE189" i="2"/>
  <c r="DF189" i="2"/>
  <c r="DG189" i="2"/>
  <c r="DH189" i="2"/>
  <c r="DW189" i="2"/>
  <c r="DX189" i="2"/>
  <c r="EB189" i="2"/>
  <c r="DY189" i="2"/>
  <c r="EA189" i="2"/>
  <c r="DZ189" i="2"/>
  <c r="EC189" i="2"/>
  <c r="EE189" i="2"/>
  <c r="EJ189" i="2"/>
  <c r="EF189" i="2"/>
  <c r="EI189" i="2"/>
  <c r="EK189" i="2"/>
  <c r="W190" i="2"/>
  <c r="EA190" i="2"/>
  <c r="AQ190" i="2"/>
  <c r="BZ190" i="2"/>
  <c r="CG190" i="2"/>
  <c r="CK190" i="2"/>
  <c r="EC190" i="2"/>
  <c r="CR190" i="2"/>
  <c r="CW190" i="2"/>
  <c r="EE190" i="2"/>
  <c r="DC190" i="2"/>
  <c r="DD190" i="2"/>
  <c r="DE190" i="2"/>
  <c r="DF190" i="2"/>
  <c r="DG190" i="2"/>
  <c r="DH190" i="2"/>
  <c r="DW190" i="2"/>
  <c r="DX190" i="2"/>
  <c r="EB190" i="2"/>
  <c r="DY190" i="2"/>
  <c r="ED190" i="2"/>
  <c r="EF190" i="2"/>
  <c r="EH190" i="2"/>
  <c r="EI190" i="2"/>
  <c r="W191" i="2"/>
  <c r="AQ191" i="2"/>
  <c r="BZ191" i="2"/>
  <c r="CG191" i="2"/>
  <c r="CK191" i="2"/>
  <c r="CR191" i="2"/>
  <c r="ED191" i="2"/>
  <c r="CW191" i="2"/>
  <c r="DC191" i="2"/>
  <c r="DD191" i="2"/>
  <c r="DE191" i="2"/>
  <c r="DF191" i="2"/>
  <c r="DG191" i="2"/>
  <c r="DH191" i="2"/>
  <c r="DW191" i="2"/>
  <c r="DX191" i="2"/>
  <c r="EB191" i="2"/>
  <c r="DY191" i="2"/>
  <c r="EA191" i="2"/>
  <c r="DZ191" i="2"/>
  <c r="EC191" i="2"/>
  <c r="EE191" i="2"/>
  <c r="EJ191" i="2"/>
  <c r="EF191" i="2"/>
  <c r="EI191" i="2"/>
  <c r="EK191" i="2"/>
  <c r="W192" i="2"/>
  <c r="EA192" i="2"/>
  <c r="AQ192" i="2"/>
  <c r="BZ192" i="2"/>
  <c r="CG192" i="2"/>
  <c r="CK192" i="2"/>
  <c r="EC192" i="2"/>
  <c r="CR192" i="2"/>
  <c r="CW192" i="2"/>
  <c r="EE192" i="2"/>
  <c r="DC192" i="2"/>
  <c r="DD192" i="2"/>
  <c r="DE192" i="2"/>
  <c r="DF192" i="2"/>
  <c r="DG192" i="2"/>
  <c r="DH192" i="2"/>
  <c r="DW192" i="2"/>
  <c r="DX192" i="2"/>
  <c r="EB192" i="2"/>
  <c r="DY192" i="2"/>
  <c r="ED192" i="2"/>
  <c r="EF192" i="2"/>
  <c r="EH192" i="2"/>
  <c r="EI192" i="2"/>
  <c r="W193" i="2"/>
  <c r="AQ193" i="2"/>
  <c r="BZ193" i="2"/>
  <c r="CG193" i="2"/>
  <c r="CK193" i="2"/>
  <c r="CR193" i="2"/>
  <c r="ED193" i="2"/>
  <c r="CW193" i="2"/>
  <c r="DC193" i="2"/>
  <c r="DD193" i="2"/>
  <c r="DE193" i="2"/>
  <c r="DF193" i="2"/>
  <c r="DG193" i="2"/>
  <c r="DH193" i="2"/>
  <c r="DW193" i="2"/>
  <c r="DX193" i="2"/>
  <c r="EB193" i="2"/>
  <c r="DY193" i="2"/>
  <c r="EA193" i="2"/>
  <c r="DZ193" i="2"/>
  <c r="EC193" i="2"/>
  <c r="EE193" i="2"/>
  <c r="EJ193" i="2"/>
  <c r="EF193" i="2"/>
  <c r="EI193" i="2"/>
  <c r="EK193" i="2"/>
  <c r="W194" i="2"/>
  <c r="EA194" i="2"/>
  <c r="AQ194" i="2"/>
  <c r="BZ194" i="2"/>
  <c r="CG194" i="2"/>
  <c r="CK194" i="2"/>
  <c r="EC194" i="2"/>
  <c r="CR194" i="2"/>
  <c r="CW194" i="2"/>
  <c r="EE194" i="2"/>
  <c r="DC194" i="2"/>
  <c r="DD194" i="2"/>
  <c r="DE194" i="2"/>
  <c r="DF194" i="2"/>
  <c r="DG194" i="2"/>
  <c r="DH194" i="2"/>
  <c r="DW194" i="2"/>
  <c r="DX194" i="2"/>
  <c r="EB194" i="2"/>
  <c r="DY194" i="2"/>
  <c r="ED194" i="2"/>
  <c r="EF194" i="2"/>
  <c r="EH194" i="2"/>
  <c r="EI194" i="2"/>
  <c r="W195" i="2"/>
  <c r="AQ195" i="2"/>
  <c r="BZ195" i="2"/>
  <c r="CG195" i="2"/>
  <c r="CK195" i="2"/>
  <c r="CR195" i="2"/>
  <c r="ED195" i="2"/>
  <c r="CW195" i="2"/>
  <c r="DC195" i="2"/>
  <c r="DD195" i="2"/>
  <c r="DE195" i="2"/>
  <c r="DF195" i="2"/>
  <c r="DG195" i="2"/>
  <c r="DH195" i="2"/>
  <c r="DW195" i="2"/>
  <c r="DX195" i="2"/>
  <c r="EB195" i="2"/>
  <c r="DY195" i="2"/>
  <c r="EA195" i="2"/>
  <c r="DZ195" i="2"/>
  <c r="EC195" i="2"/>
  <c r="EE195" i="2"/>
  <c r="EJ195" i="2"/>
  <c r="EF195" i="2"/>
  <c r="EI195" i="2"/>
  <c r="EK195" i="2"/>
  <c r="W196" i="2"/>
  <c r="EA196" i="2"/>
  <c r="AQ196" i="2"/>
  <c r="BZ196" i="2"/>
  <c r="CG196" i="2"/>
  <c r="CK196" i="2"/>
  <c r="EC196" i="2"/>
  <c r="CR196" i="2"/>
  <c r="CW196" i="2"/>
  <c r="EE196" i="2"/>
  <c r="DC196" i="2"/>
  <c r="DD196" i="2"/>
  <c r="DE196" i="2"/>
  <c r="DF196" i="2"/>
  <c r="DG196" i="2"/>
  <c r="DH196" i="2"/>
  <c r="DW196" i="2"/>
  <c r="DX196" i="2"/>
  <c r="EB196" i="2"/>
  <c r="DY196" i="2"/>
  <c r="ED196" i="2"/>
  <c r="EF196" i="2"/>
  <c r="EH196" i="2"/>
  <c r="EI196" i="2"/>
  <c r="W197" i="2"/>
  <c r="AQ197" i="2"/>
  <c r="BZ197" i="2"/>
  <c r="CG197" i="2"/>
  <c r="CK197" i="2"/>
  <c r="CR197" i="2"/>
  <c r="ED197" i="2"/>
  <c r="CW197" i="2"/>
  <c r="DC197" i="2"/>
  <c r="DD197" i="2"/>
  <c r="DE197" i="2"/>
  <c r="DF197" i="2"/>
  <c r="DG197" i="2"/>
  <c r="DH197" i="2"/>
  <c r="DW197" i="2"/>
  <c r="DX197" i="2"/>
  <c r="EB197" i="2"/>
  <c r="DY197" i="2"/>
  <c r="EA197" i="2"/>
  <c r="DZ197" i="2"/>
  <c r="EC197" i="2"/>
  <c r="EE197" i="2"/>
  <c r="EJ197" i="2"/>
  <c r="EF197" i="2"/>
  <c r="EI197" i="2"/>
  <c r="EK197" i="2"/>
  <c r="W198" i="2"/>
  <c r="EA198" i="2"/>
  <c r="AQ198" i="2"/>
  <c r="BZ198" i="2"/>
  <c r="CG198" i="2"/>
  <c r="CK198" i="2"/>
  <c r="EC198" i="2"/>
  <c r="CR198" i="2"/>
  <c r="CW198" i="2"/>
  <c r="EE198" i="2"/>
  <c r="DC198" i="2"/>
  <c r="DD198" i="2"/>
  <c r="DE198" i="2"/>
  <c r="DF198" i="2"/>
  <c r="DG198" i="2"/>
  <c r="DH198" i="2"/>
  <c r="DW198" i="2"/>
  <c r="DX198" i="2"/>
  <c r="EB198" i="2"/>
  <c r="DY198" i="2"/>
  <c r="ED198" i="2"/>
  <c r="EF198" i="2"/>
  <c r="EH198" i="2"/>
  <c r="EI198" i="2"/>
  <c r="W199" i="2"/>
  <c r="AQ199" i="2"/>
  <c r="BZ199" i="2"/>
  <c r="CG199" i="2"/>
  <c r="CK199" i="2"/>
  <c r="CR199" i="2"/>
  <c r="ED199" i="2"/>
  <c r="CW199" i="2"/>
  <c r="DC199" i="2"/>
  <c r="DD199" i="2"/>
  <c r="DE199" i="2"/>
  <c r="DF199" i="2"/>
  <c r="DG199" i="2"/>
  <c r="DH199" i="2"/>
  <c r="DW199" i="2"/>
  <c r="DX199" i="2"/>
  <c r="EB199" i="2"/>
  <c r="DY199" i="2"/>
  <c r="EA199" i="2"/>
  <c r="DZ199" i="2"/>
  <c r="EC199" i="2"/>
  <c r="EE199" i="2"/>
  <c r="EJ199" i="2"/>
  <c r="EF199" i="2"/>
  <c r="EI199" i="2"/>
  <c r="EK199" i="2"/>
  <c r="W200" i="2"/>
  <c r="EA200" i="2"/>
  <c r="AQ200" i="2"/>
  <c r="BZ200" i="2"/>
  <c r="CG200" i="2"/>
  <c r="CK200" i="2"/>
  <c r="EC200" i="2"/>
  <c r="CR200" i="2"/>
  <c r="CW200" i="2"/>
  <c r="EE200" i="2"/>
  <c r="DC200" i="2"/>
  <c r="DD200" i="2"/>
  <c r="DE200" i="2"/>
  <c r="DF200" i="2"/>
  <c r="DG200" i="2"/>
  <c r="DH200" i="2"/>
  <c r="DW200" i="2"/>
  <c r="DX200" i="2"/>
  <c r="EB200" i="2"/>
  <c r="DY200" i="2"/>
  <c r="ED200" i="2"/>
  <c r="EF200" i="2"/>
  <c r="EH200" i="2"/>
  <c r="EI200" i="2"/>
  <c r="W201" i="2"/>
  <c r="AQ201" i="2"/>
  <c r="BZ201" i="2"/>
  <c r="CG201" i="2"/>
  <c r="CK201" i="2"/>
  <c r="CR201" i="2"/>
  <c r="ED201" i="2"/>
  <c r="CW201" i="2"/>
  <c r="DC201" i="2"/>
  <c r="DD201" i="2"/>
  <c r="DE201" i="2"/>
  <c r="DF201" i="2"/>
  <c r="DG201" i="2"/>
  <c r="DH201" i="2"/>
  <c r="DW201" i="2"/>
  <c r="DX201" i="2"/>
  <c r="EB201" i="2"/>
  <c r="DY201" i="2"/>
  <c r="EA201" i="2"/>
  <c r="DZ201" i="2"/>
  <c r="EC201" i="2"/>
  <c r="EE201" i="2"/>
  <c r="EJ201" i="2"/>
  <c r="EF201" i="2"/>
  <c r="EI201" i="2"/>
  <c r="EK201" i="2"/>
  <c r="W202" i="2"/>
  <c r="EA202" i="2"/>
  <c r="AQ202" i="2"/>
  <c r="BZ202" i="2"/>
  <c r="CG202" i="2"/>
  <c r="CK202" i="2"/>
  <c r="EC202" i="2"/>
  <c r="CR202" i="2"/>
  <c r="CW202" i="2"/>
  <c r="EE202" i="2"/>
  <c r="DC202" i="2"/>
  <c r="DD202" i="2"/>
  <c r="DE202" i="2"/>
  <c r="DF202" i="2"/>
  <c r="DG202" i="2"/>
  <c r="DH202" i="2"/>
  <c r="DW202" i="2"/>
  <c r="DX202" i="2"/>
  <c r="EB202" i="2"/>
  <c r="DY202" i="2"/>
  <c r="ED202" i="2"/>
  <c r="EF202" i="2"/>
  <c r="EI202" i="2"/>
  <c r="W203" i="2"/>
  <c r="EA203" i="2"/>
  <c r="AQ203" i="2"/>
  <c r="BZ203" i="2"/>
  <c r="CG203" i="2"/>
  <c r="CK203" i="2"/>
  <c r="EC203" i="2"/>
  <c r="CR203" i="2"/>
  <c r="CW203" i="2"/>
  <c r="EE203" i="2"/>
  <c r="DC203" i="2"/>
  <c r="DD203" i="2"/>
  <c r="DE203" i="2"/>
  <c r="DF203" i="2"/>
  <c r="DG203" i="2"/>
  <c r="DH203" i="2"/>
  <c r="DW203" i="2"/>
  <c r="DX203" i="2"/>
  <c r="EB203" i="2"/>
  <c r="DY203" i="2"/>
  <c r="ED203" i="2"/>
  <c r="EF203" i="2"/>
  <c r="EH203" i="2"/>
  <c r="EI203" i="2"/>
  <c r="W204" i="2"/>
  <c r="AQ204" i="2"/>
  <c r="BZ204" i="2"/>
  <c r="CG204" i="2"/>
  <c r="CK204" i="2"/>
  <c r="CR204" i="2"/>
  <c r="ED204" i="2"/>
  <c r="CW204" i="2"/>
  <c r="DE204" i="2"/>
  <c r="DF204" i="2"/>
  <c r="DG204" i="2"/>
  <c r="DH204" i="2"/>
  <c r="DW204" i="2"/>
  <c r="DX204" i="2"/>
  <c r="EB204" i="2"/>
  <c r="DY204" i="2"/>
  <c r="EA204" i="2"/>
  <c r="DZ204" i="2"/>
  <c r="EC204" i="2"/>
  <c r="EE204" i="2"/>
  <c r="EJ204" i="2"/>
  <c r="EF204" i="2"/>
  <c r="EI204" i="2"/>
  <c r="EK204" i="2"/>
  <c r="W205" i="2"/>
  <c r="EA205" i="2"/>
  <c r="AQ205" i="2"/>
  <c r="BZ205" i="2"/>
  <c r="CG205" i="2"/>
  <c r="CK205" i="2"/>
  <c r="EC205" i="2"/>
  <c r="CR205" i="2"/>
  <c r="CW205" i="2"/>
  <c r="EE205" i="2"/>
  <c r="DE205" i="2"/>
  <c r="DF205" i="2"/>
  <c r="DG205" i="2"/>
  <c r="DH205" i="2"/>
  <c r="DW205" i="2"/>
  <c r="DX205" i="2"/>
  <c r="EB205" i="2"/>
  <c r="DY205" i="2"/>
  <c r="ED205" i="2"/>
  <c r="EF205" i="2"/>
  <c r="EH205" i="2"/>
  <c r="EI205" i="2"/>
  <c r="W206" i="2"/>
  <c r="AQ206" i="2"/>
  <c r="BZ206" i="2"/>
  <c r="CG206" i="2"/>
  <c r="CK206" i="2"/>
  <c r="CR206" i="2"/>
  <c r="ED206" i="2"/>
  <c r="CW206" i="2"/>
  <c r="DE206" i="2"/>
  <c r="DF206" i="2"/>
  <c r="DG206" i="2"/>
  <c r="DH206" i="2"/>
  <c r="DW206" i="2"/>
  <c r="DX206" i="2"/>
  <c r="EB206" i="2"/>
  <c r="DY206" i="2"/>
  <c r="EA206" i="2"/>
  <c r="DZ206" i="2"/>
  <c r="EC206" i="2"/>
  <c r="EE206" i="2"/>
  <c r="EJ206" i="2"/>
  <c r="EF206" i="2"/>
  <c r="EI206" i="2"/>
  <c r="EK206" i="2"/>
  <c r="W207" i="2"/>
  <c r="EA207" i="2"/>
  <c r="AQ207" i="2"/>
  <c r="BZ207" i="2"/>
  <c r="CG207" i="2"/>
  <c r="CK207" i="2"/>
  <c r="EC207" i="2"/>
  <c r="CR207" i="2"/>
  <c r="CW207" i="2"/>
  <c r="EE207" i="2"/>
  <c r="DE207" i="2"/>
  <c r="DF207" i="2"/>
  <c r="DG207" i="2"/>
  <c r="DH207" i="2"/>
  <c r="DW207" i="2"/>
  <c r="DX207" i="2"/>
  <c r="EB207" i="2"/>
  <c r="DY207" i="2"/>
  <c r="ED207" i="2"/>
  <c r="EF207" i="2"/>
  <c r="EH207" i="2"/>
  <c r="EI207" i="2"/>
  <c r="W208" i="2"/>
  <c r="AQ208" i="2"/>
  <c r="BZ208" i="2"/>
  <c r="CG208" i="2"/>
  <c r="CK208" i="2"/>
  <c r="CR208" i="2"/>
  <c r="ED208" i="2"/>
  <c r="CW208" i="2"/>
  <c r="DE208" i="2"/>
  <c r="DF208" i="2"/>
  <c r="DG208" i="2"/>
  <c r="DH208" i="2"/>
  <c r="DW208" i="2"/>
  <c r="DX208" i="2"/>
  <c r="EB208" i="2"/>
  <c r="DY208" i="2"/>
  <c r="EA208" i="2"/>
  <c r="DZ208" i="2"/>
  <c r="EC208" i="2"/>
  <c r="EE208" i="2"/>
  <c r="EJ208" i="2"/>
  <c r="EF208" i="2"/>
  <c r="EI208" i="2"/>
  <c r="EK208" i="2"/>
  <c r="W209" i="2"/>
  <c r="EA209" i="2"/>
  <c r="AQ209" i="2"/>
  <c r="BZ209" i="2"/>
  <c r="CG209" i="2"/>
  <c r="CK209" i="2"/>
  <c r="EC209" i="2"/>
  <c r="CR209" i="2"/>
  <c r="CW209" i="2"/>
  <c r="EE209" i="2"/>
  <c r="DE209" i="2"/>
  <c r="DF209" i="2"/>
  <c r="DG209" i="2"/>
  <c r="DH209" i="2"/>
  <c r="DW209" i="2"/>
  <c r="DX209" i="2"/>
  <c r="EB209" i="2"/>
  <c r="DY209" i="2"/>
  <c r="ED209" i="2"/>
  <c r="EF209" i="2"/>
  <c r="EH209" i="2"/>
  <c r="EI209" i="2"/>
  <c r="W210" i="2"/>
  <c r="AQ210" i="2"/>
  <c r="BZ210" i="2"/>
  <c r="CG210" i="2"/>
  <c r="CK210" i="2"/>
  <c r="CR210" i="2"/>
  <c r="ED210" i="2"/>
  <c r="CW210" i="2"/>
  <c r="DE210" i="2"/>
  <c r="DF210" i="2"/>
  <c r="DG210" i="2"/>
  <c r="DH210" i="2"/>
  <c r="DW210" i="2"/>
  <c r="DX210" i="2"/>
  <c r="EB210" i="2"/>
  <c r="DY210" i="2"/>
  <c r="EA210" i="2"/>
  <c r="DZ210" i="2"/>
  <c r="EC210" i="2"/>
  <c r="EE210" i="2"/>
  <c r="EJ210" i="2"/>
  <c r="EF210" i="2"/>
  <c r="EI210" i="2"/>
  <c r="EK210" i="2"/>
  <c r="W211" i="2"/>
  <c r="EA211" i="2"/>
  <c r="AQ211" i="2"/>
  <c r="BZ211" i="2"/>
  <c r="CG211" i="2"/>
  <c r="CK211" i="2"/>
  <c r="EC211" i="2"/>
  <c r="CR211" i="2"/>
  <c r="CW211" i="2"/>
  <c r="EE211" i="2"/>
  <c r="DE211" i="2"/>
  <c r="DF211" i="2"/>
  <c r="DG211" i="2"/>
  <c r="DH211" i="2"/>
  <c r="DW211" i="2"/>
  <c r="DX211" i="2"/>
  <c r="EB211" i="2"/>
  <c r="DY211" i="2"/>
  <c r="ED211" i="2"/>
  <c r="EF211" i="2"/>
  <c r="EH211" i="2"/>
  <c r="EI211" i="2"/>
  <c r="W212" i="2"/>
  <c r="AQ212" i="2"/>
  <c r="BZ212" i="2"/>
  <c r="CG212" i="2"/>
  <c r="CK212" i="2"/>
  <c r="CR212" i="2"/>
  <c r="ED212" i="2"/>
  <c r="CW212" i="2"/>
  <c r="DE212" i="2"/>
  <c r="DF212" i="2"/>
  <c r="DG212" i="2"/>
  <c r="DH212" i="2"/>
  <c r="DW212" i="2"/>
  <c r="DX212" i="2"/>
  <c r="EB212" i="2"/>
  <c r="DY212" i="2"/>
  <c r="EA212" i="2"/>
  <c r="DZ212" i="2"/>
  <c r="EC212" i="2"/>
  <c r="EE212" i="2"/>
  <c r="EJ212" i="2"/>
  <c r="EF212" i="2"/>
  <c r="EI212" i="2"/>
  <c r="EK212" i="2"/>
  <c r="W213" i="2"/>
  <c r="EA213" i="2"/>
  <c r="AQ213" i="2"/>
  <c r="BZ213" i="2"/>
  <c r="CG213" i="2"/>
  <c r="CK213" i="2"/>
  <c r="EC213" i="2"/>
  <c r="CR213" i="2"/>
  <c r="CW213" i="2"/>
  <c r="EE213" i="2"/>
  <c r="DE213" i="2"/>
  <c r="DF213" i="2"/>
  <c r="DG213" i="2"/>
  <c r="DH213" i="2"/>
  <c r="DW213" i="2"/>
  <c r="DX213" i="2"/>
  <c r="EB213" i="2"/>
  <c r="DY213" i="2"/>
  <c r="ED213" i="2"/>
  <c r="EF213" i="2"/>
  <c r="EH213" i="2"/>
  <c r="EI213" i="2"/>
  <c r="W214" i="2"/>
  <c r="AQ214" i="2"/>
  <c r="BZ214" i="2"/>
  <c r="CG214" i="2"/>
  <c r="CK214" i="2"/>
  <c r="CR214" i="2"/>
  <c r="ED214" i="2"/>
  <c r="CW214" i="2"/>
  <c r="DE214" i="2"/>
  <c r="DF214" i="2"/>
  <c r="DG214" i="2"/>
  <c r="DH214" i="2"/>
  <c r="DW214" i="2"/>
  <c r="DX214" i="2"/>
  <c r="EB214" i="2"/>
  <c r="DY214" i="2"/>
  <c r="EA214" i="2"/>
  <c r="DZ214" i="2"/>
  <c r="EC214" i="2"/>
  <c r="EE214" i="2"/>
  <c r="EJ214" i="2"/>
  <c r="EF214" i="2"/>
  <c r="EK214" i="2"/>
  <c r="W215" i="2"/>
  <c r="EA215" i="2"/>
  <c r="AQ215" i="2"/>
  <c r="BZ215" i="2"/>
  <c r="CG215" i="2"/>
  <c r="CK215" i="2"/>
  <c r="EC215" i="2"/>
  <c r="CR215" i="2"/>
  <c r="CW215" i="2"/>
  <c r="EE215" i="2"/>
  <c r="DE215" i="2"/>
  <c r="DF215" i="2"/>
  <c r="DG215" i="2"/>
  <c r="DH215" i="2"/>
  <c r="DW215" i="2"/>
  <c r="DX215" i="2"/>
  <c r="EB215" i="2"/>
  <c r="DY215" i="2"/>
  <c r="ED215" i="2"/>
  <c r="EF215" i="2"/>
  <c r="EI215" i="2"/>
  <c r="W216" i="2"/>
  <c r="EA216" i="2"/>
  <c r="AQ216" i="2"/>
  <c r="BZ216" i="2"/>
  <c r="CG216" i="2"/>
  <c r="CK216" i="2"/>
  <c r="EC216" i="2"/>
  <c r="CR216" i="2"/>
  <c r="CW216" i="2"/>
  <c r="EE216" i="2"/>
  <c r="DE216" i="2"/>
  <c r="DF216" i="2"/>
  <c r="DG216" i="2"/>
  <c r="DH216" i="2"/>
  <c r="DW216" i="2"/>
  <c r="DX216" i="2"/>
  <c r="EB216" i="2"/>
  <c r="DY216" i="2"/>
  <c r="ED216" i="2"/>
  <c r="EF216" i="2"/>
  <c r="EI216" i="2"/>
  <c r="W217" i="2"/>
  <c r="EA217" i="2"/>
  <c r="AQ217" i="2"/>
  <c r="BZ217" i="2"/>
  <c r="CG217" i="2"/>
  <c r="CK217" i="2"/>
  <c r="EC217" i="2"/>
  <c r="CR217" i="2"/>
  <c r="CW217" i="2"/>
  <c r="EE217" i="2"/>
  <c r="DE217" i="2"/>
  <c r="DF217" i="2"/>
  <c r="DG217" i="2"/>
  <c r="DH217" i="2"/>
  <c r="DW217" i="2"/>
  <c r="DX217" i="2"/>
  <c r="EB217" i="2"/>
  <c r="DY217" i="2"/>
  <c r="ED217" i="2"/>
  <c r="EF217" i="2"/>
  <c r="EH217" i="2"/>
  <c r="EI217" i="2"/>
  <c r="W218" i="2"/>
  <c r="AQ218" i="2"/>
  <c r="BZ218" i="2"/>
  <c r="CG218" i="2"/>
  <c r="CK218" i="2"/>
  <c r="CR218" i="2"/>
  <c r="ED218" i="2"/>
  <c r="CW218" i="2"/>
  <c r="DE218" i="2"/>
  <c r="DF218" i="2"/>
  <c r="DG218" i="2"/>
  <c r="DH218" i="2"/>
  <c r="DW218" i="2"/>
  <c r="DX218" i="2"/>
  <c r="EB218" i="2"/>
  <c r="DY218" i="2"/>
  <c r="EA218" i="2"/>
  <c r="DZ218" i="2"/>
  <c r="EC218" i="2"/>
  <c r="EE218" i="2"/>
  <c r="EK218" i="2"/>
  <c r="EF218" i="2"/>
  <c r="EI218" i="2"/>
  <c r="EJ218" i="2"/>
  <c r="W219" i="2"/>
  <c r="AQ219" i="2"/>
  <c r="BZ219" i="2"/>
  <c r="CG219" i="2"/>
  <c r="CK219" i="2"/>
  <c r="CR219" i="2"/>
  <c r="ED219" i="2"/>
  <c r="CW219" i="2"/>
  <c r="DE219" i="2"/>
  <c r="DF219" i="2"/>
  <c r="DG219" i="2"/>
  <c r="DH219" i="2"/>
  <c r="DW219" i="2"/>
  <c r="DX219" i="2"/>
  <c r="EB219" i="2"/>
  <c r="DY219" i="2"/>
  <c r="EA219" i="2"/>
  <c r="DZ219" i="2"/>
  <c r="EC219" i="2"/>
  <c r="EE219" i="2"/>
  <c r="EJ219" i="2"/>
  <c r="EF219" i="2"/>
  <c r="EI219" i="2"/>
  <c r="EK219" i="2"/>
  <c r="ES219" i="2"/>
  <c r="W220" i="2"/>
  <c r="EA220" i="2"/>
  <c r="AQ220" i="2"/>
  <c r="BZ220" i="2"/>
  <c r="CG220" i="2"/>
  <c r="CK220" i="2"/>
  <c r="EC220" i="2"/>
  <c r="CR220" i="2"/>
  <c r="CW220" i="2"/>
  <c r="EE220" i="2"/>
  <c r="EJ220" i="2"/>
  <c r="DE220" i="2"/>
  <c r="DF220" i="2"/>
  <c r="DG220" i="2"/>
  <c r="DH220" i="2"/>
  <c r="DW220" i="2"/>
  <c r="DX220" i="2"/>
  <c r="EB220" i="2"/>
  <c r="ED220" i="2"/>
  <c r="EF220" i="2"/>
  <c r="EI220" i="2"/>
  <c r="EK220" i="2"/>
  <c r="ES220" i="2"/>
  <c r="ES221" i="2"/>
  <c r="ES222" i="2"/>
  <c r="ES223" i="2"/>
  <c r="ES224" i="2"/>
  <c r="ES225" i="2"/>
  <c r="ES226" i="2"/>
  <c r="ES227" i="2"/>
  <c r="ES228" i="2"/>
  <c r="ES229" i="2"/>
  <c r="ES230" i="2"/>
  <c r="ES231" i="2"/>
  <c r="ES232" i="2"/>
  <c r="ES233" i="2"/>
  <c r="ES234" i="2"/>
  <c r="ES235" i="2"/>
  <c r="ES236" i="2"/>
  <c r="ES237" i="2"/>
  <c r="ES238" i="2"/>
  <c r="ES239" i="2"/>
  <c r="ES240" i="2"/>
  <c r="ES241" i="2"/>
  <c r="ES242" i="2"/>
  <c r="ES243" i="2"/>
  <c r="ES244" i="2"/>
  <c r="ES245" i="2"/>
  <c r="ES246" i="2"/>
  <c r="ES247" i="2"/>
  <c r="ES248" i="2"/>
  <c r="ES249" i="2"/>
  <c r="ES250" i="2"/>
  <c r="ES251" i="2"/>
  <c r="ES252" i="2"/>
  <c r="ES253" i="2"/>
  <c r="ES254" i="2"/>
  <c r="ES255" i="2"/>
  <c r="ES256" i="2"/>
  <c r="ES257" i="2"/>
  <c r="ES258" i="2"/>
  <c r="ES259" i="2"/>
  <c r="ES260" i="2"/>
  <c r="ES261" i="2"/>
  <c r="ES262" i="2"/>
  <c r="ES263" i="2"/>
  <c r="ES264" i="2"/>
  <c r="ES265" i="2"/>
  <c r="ES266" i="2"/>
  <c r="ES267" i="2"/>
  <c r="ES268" i="2"/>
  <c r="ES269" i="2"/>
  <c r="ES270" i="2"/>
  <c r="ES271" i="2"/>
  <c r="ES272" i="2"/>
  <c r="ES273" i="2"/>
  <c r="ES274" i="2"/>
  <c r="ES275" i="2"/>
  <c r="ES276" i="2"/>
  <c r="ES277" i="2"/>
  <c r="ES278" i="2"/>
  <c r="ES279" i="2"/>
  <c r="ES280" i="2"/>
  <c r="ES281" i="2"/>
  <c r="ES282" i="2"/>
  <c r="ES283" i="2"/>
  <c r="ES284" i="2"/>
  <c r="ES285" i="2"/>
  <c r="ES286" i="2"/>
  <c r="ES287" i="2"/>
  <c r="ES288" i="2"/>
  <c r="ES289" i="2"/>
  <c r="ES290" i="2"/>
  <c r="ES291" i="2"/>
  <c r="ES292" i="2"/>
  <c r="ES293" i="2"/>
  <c r="ES294" i="2"/>
  <c r="ES295" i="2"/>
  <c r="ES296" i="2"/>
  <c r="ES297" i="2"/>
  <c r="ES298" i="2"/>
  <c r="ES299" i="2"/>
  <c r="ES300" i="2"/>
  <c r="ES301" i="2"/>
  <c r="ES302" i="2"/>
  <c r="ES303" i="2"/>
  <c r="ES304" i="2"/>
  <c r="ES305" i="2"/>
  <c r="ES306" i="2"/>
  <c r="ES307" i="2"/>
  <c r="ES308" i="2"/>
  <c r="ES309" i="2"/>
  <c r="ES310" i="2"/>
  <c r="ES311" i="2"/>
  <c r="ES312" i="2"/>
  <c r="ES313" i="2"/>
  <c r="ES314" i="2"/>
  <c r="ES315" i="2"/>
  <c r="ES316" i="2"/>
  <c r="ES317" i="2"/>
  <c r="ES318" i="2"/>
  <c r="ES319" i="2"/>
  <c r="ES320" i="2"/>
  <c r="ES321" i="2"/>
  <c r="ES322" i="2"/>
  <c r="ES323" i="2"/>
  <c r="ES324" i="2"/>
  <c r="ES325" i="2"/>
  <c r="ES326" i="2"/>
  <c r="ES327" i="2"/>
  <c r="ES328" i="2"/>
  <c r="ES329" i="2"/>
  <c r="ES330" i="2"/>
  <c r="ES331" i="2"/>
  <c r="ES332" i="2"/>
  <c r="ES333" i="2"/>
  <c r="ES334" i="2"/>
  <c r="ES335" i="2"/>
  <c r="ES336" i="2"/>
  <c r="ES337" i="2"/>
  <c r="ES338" i="2"/>
  <c r="ES339" i="2"/>
  <c r="ES340" i="2"/>
  <c r="ES341" i="2"/>
  <c r="ES342" i="2"/>
  <c r="ES343" i="2"/>
  <c r="ES344" i="2"/>
  <c r="ES345" i="2"/>
  <c r="ES346" i="2"/>
  <c r="ES347" i="2"/>
  <c r="ES348" i="2"/>
  <c r="ES349" i="2"/>
  <c r="ES350" i="2"/>
  <c r="ES351" i="2"/>
  <c r="W221" i="2"/>
  <c r="EA221" i="2"/>
  <c r="AQ221" i="2"/>
  <c r="BZ221" i="2"/>
  <c r="CG221" i="2"/>
  <c r="CK221" i="2"/>
  <c r="EC221" i="2"/>
  <c r="CR221" i="2"/>
  <c r="CW221" i="2"/>
  <c r="EE221" i="2"/>
  <c r="EJ221" i="2"/>
  <c r="DE221" i="2"/>
  <c r="DF221" i="2"/>
  <c r="DG221" i="2"/>
  <c r="DH221" i="2"/>
  <c r="DW221" i="2"/>
  <c r="DX221" i="2"/>
  <c r="EB221" i="2"/>
  <c r="DZ221" i="2"/>
  <c r="ED221" i="2"/>
  <c r="EF221" i="2"/>
  <c r="EI221" i="2"/>
  <c r="EK221" i="2"/>
  <c r="W222" i="2"/>
  <c r="EA222" i="2"/>
  <c r="AQ222" i="2"/>
  <c r="BZ222" i="2"/>
  <c r="CG222" i="2"/>
  <c r="CK222" i="2"/>
  <c r="EC222" i="2"/>
  <c r="CR222" i="2"/>
  <c r="CW222" i="2"/>
  <c r="EE222" i="2"/>
  <c r="EK222" i="2"/>
  <c r="DE222" i="2"/>
  <c r="DF222" i="2"/>
  <c r="DG222" i="2"/>
  <c r="DH222" i="2"/>
  <c r="DW222" i="2"/>
  <c r="DX222" i="2"/>
  <c r="EB222" i="2"/>
  <c r="ED222" i="2"/>
  <c r="EF222" i="2"/>
  <c r="EI222" i="2"/>
  <c r="W223" i="2"/>
  <c r="AQ223" i="2"/>
  <c r="DW223" i="2"/>
  <c r="DX223" i="2"/>
  <c r="BZ223" i="2"/>
  <c r="CG223" i="2"/>
  <c r="CK223" i="2"/>
  <c r="CR223" i="2"/>
  <c r="ED223" i="2"/>
  <c r="CW223" i="2"/>
  <c r="DE223" i="2"/>
  <c r="DF223" i="2"/>
  <c r="DG223" i="2"/>
  <c r="DH223" i="2"/>
  <c r="EB223" i="2"/>
  <c r="DY223" i="2"/>
  <c r="EA223" i="2"/>
  <c r="DZ223" i="2"/>
  <c r="EC223" i="2"/>
  <c r="EE223" i="2"/>
  <c r="EJ223" i="2"/>
  <c r="EF223" i="2"/>
  <c r="EI223" i="2"/>
  <c r="EK223" i="2"/>
  <c r="W224" i="2"/>
  <c r="EA224" i="2"/>
  <c r="AQ224" i="2"/>
  <c r="BZ224" i="2"/>
  <c r="CG224" i="2"/>
  <c r="CK224" i="2"/>
  <c r="EC224" i="2"/>
  <c r="CR224" i="2"/>
  <c r="CW224" i="2"/>
  <c r="EE224" i="2"/>
  <c r="EJ224" i="2"/>
  <c r="DE224" i="2"/>
  <c r="DF224" i="2"/>
  <c r="DG224" i="2"/>
  <c r="DH224" i="2"/>
  <c r="DW224" i="2"/>
  <c r="DX224" i="2"/>
  <c r="EB224" i="2"/>
  <c r="DZ224" i="2"/>
  <c r="ED224" i="2"/>
  <c r="EF224" i="2"/>
  <c r="EI224" i="2"/>
  <c r="EK224" i="2"/>
  <c r="W225" i="2"/>
  <c r="EA225" i="2"/>
  <c r="AQ225" i="2"/>
  <c r="BZ225" i="2"/>
  <c r="CG225" i="2"/>
  <c r="CK225" i="2"/>
  <c r="EC225" i="2"/>
  <c r="CR225" i="2"/>
  <c r="CW225" i="2"/>
  <c r="EE225" i="2"/>
  <c r="EK225" i="2"/>
  <c r="DE225" i="2"/>
  <c r="DF225" i="2"/>
  <c r="DG225" i="2"/>
  <c r="DH225" i="2"/>
  <c r="DW225" i="2"/>
  <c r="DX225" i="2"/>
  <c r="EB225" i="2"/>
  <c r="ED225" i="2"/>
  <c r="EF225" i="2"/>
  <c r="C226" i="2"/>
  <c r="E226" i="2"/>
  <c r="EQ226" i="2"/>
  <c r="W226" i="2"/>
  <c r="AQ226" i="2"/>
  <c r="BZ226" i="2"/>
  <c r="CG226" i="2"/>
  <c r="CK226" i="2"/>
  <c r="CR226" i="2"/>
  <c r="ED226" i="2"/>
  <c r="CW226" i="2"/>
  <c r="DE226" i="2"/>
  <c r="DF226" i="2"/>
  <c r="DG226" i="2"/>
  <c r="DH226" i="2"/>
  <c r="DW226" i="2"/>
  <c r="EA226" i="2"/>
  <c r="EB226" i="2"/>
  <c r="EC226" i="2"/>
  <c r="EE226" i="2"/>
  <c r="EK226" i="2"/>
  <c r="EF226" i="2"/>
  <c r="EI226" i="2"/>
  <c r="EJ226" i="2"/>
  <c r="ER226" i="2"/>
  <c r="DY226" i="2"/>
  <c r="C227" i="2"/>
  <c r="E227" i="2"/>
  <c r="W227" i="2"/>
  <c r="EA227" i="2"/>
  <c r="AQ227" i="2"/>
  <c r="BZ227" i="2"/>
  <c r="CG227" i="2"/>
  <c r="CK227" i="2"/>
  <c r="EC227" i="2"/>
  <c r="CR227" i="2"/>
  <c r="CW227" i="2"/>
  <c r="EE227" i="2"/>
  <c r="EK227" i="2"/>
  <c r="DE227" i="2"/>
  <c r="DF227" i="2"/>
  <c r="DG227" i="2"/>
  <c r="DH227" i="2"/>
  <c r="DW227" i="2"/>
  <c r="EB227" i="2"/>
  <c r="ED227" i="2"/>
  <c r="EF227" i="2"/>
  <c r="EH227" i="2"/>
  <c r="EI227" i="2"/>
  <c r="EJ227" i="2"/>
  <c r="EQ227" i="2"/>
  <c r="ER227" i="2"/>
  <c r="DX227" i="2"/>
  <c r="C228" i="2"/>
  <c r="E228" i="2"/>
  <c r="W228" i="2"/>
  <c r="EA228" i="2"/>
  <c r="AQ228" i="2"/>
  <c r="BZ228" i="2"/>
  <c r="CG228" i="2"/>
  <c r="CK228" i="2"/>
  <c r="EC228" i="2"/>
  <c r="CR228" i="2"/>
  <c r="CW228" i="2"/>
  <c r="EE228" i="2"/>
  <c r="EK228" i="2"/>
  <c r="DW228" i="2"/>
  <c r="EB228" i="2"/>
  <c r="ED228" i="2"/>
  <c r="EF228" i="2"/>
  <c r="EH228" i="2"/>
  <c r="EI228" i="2"/>
  <c r="EJ228" i="2"/>
  <c r="EQ228" i="2"/>
  <c r="ER228" i="2"/>
  <c r="DX228" i="2"/>
  <c r="C229" i="2"/>
  <c r="E229" i="2"/>
  <c r="W229" i="2"/>
  <c r="EA229" i="2"/>
  <c r="AQ229" i="2"/>
  <c r="BZ229" i="2"/>
  <c r="CG229" i="2"/>
  <c r="CK229" i="2"/>
  <c r="EC229" i="2"/>
  <c r="CR229" i="2"/>
  <c r="CW229" i="2"/>
  <c r="EE229" i="2"/>
  <c r="EK229" i="2"/>
  <c r="DW229" i="2"/>
  <c r="EB229" i="2"/>
  <c r="ED229" i="2"/>
  <c r="EF229" i="2"/>
  <c r="EH229" i="2"/>
  <c r="EI229" i="2"/>
  <c r="EJ229" i="2"/>
  <c r="EQ229" i="2"/>
  <c r="ER229" i="2"/>
  <c r="DX229" i="2"/>
  <c r="C230" i="2"/>
  <c r="E230" i="2"/>
  <c r="W230" i="2"/>
  <c r="EA230" i="2"/>
  <c r="AQ230" i="2"/>
  <c r="BZ230" i="2"/>
  <c r="CG230" i="2"/>
  <c r="CK230" i="2"/>
  <c r="EC230" i="2"/>
  <c r="CR230" i="2"/>
  <c r="CW230" i="2"/>
  <c r="EE230" i="2"/>
  <c r="EK230" i="2"/>
  <c r="DW230" i="2"/>
  <c r="EB230" i="2"/>
  <c r="ED230" i="2"/>
  <c r="EF230" i="2"/>
  <c r="EH230" i="2"/>
  <c r="EI230" i="2"/>
  <c r="EJ230" i="2"/>
  <c r="EQ230" i="2"/>
  <c r="ER230" i="2"/>
  <c r="DX230" i="2"/>
  <c r="C231" i="2"/>
  <c r="ER231" i="2"/>
  <c r="E231" i="2"/>
  <c r="W231" i="2"/>
  <c r="EA231" i="2"/>
  <c r="AQ231" i="2"/>
  <c r="BZ231" i="2"/>
  <c r="CG231" i="2"/>
  <c r="CK231" i="2"/>
  <c r="EC231" i="2"/>
  <c r="CR231" i="2"/>
  <c r="CW231" i="2"/>
  <c r="EE231" i="2"/>
  <c r="EJ231" i="2"/>
  <c r="DW231" i="2"/>
  <c r="DX231" i="2"/>
  <c r="EB231" i="2"/>
  <c r="DZ231" i="2"/>
  <c r="ED231" i="2"/>
  <c r="EF231" i="2"/>
  <c r="EI231" i="2"/>
  <c r="EK231" i="2"/>
  <c r="EQ231" i="2"/>
  <c r="C232" i="2"/>
  <c r="E232" i="2"/>
  <c r="EQ232" i="2"/>
  <c r="W232" i="2"/>
  <c r="AQ232" i="2"/>
  <c r="BZ232" i="2"/>
  <c r="CG232" i="2"/>
  <c r="CK232" i="2"/>
  <c r="CR232" i="2"/>
  <c r="ED232" i="2"/>
  <c r="CW232" i="2"/>
  <c r="DW232" i="2"/>
  <c r="EA232" i="2"/>
  <c r="EB232" i="2"/>
  <c r="EC232" i="2"/>
  <c r="EE232" i="2"/>
  <c r="EK232" i="2"/>
  <c r="EF232" i="2"/>
  <c r="EI232" i="2"/>
  <c r="EJ232" i="2"/>
  <c r="ER232" i="2"/>
  <c r="DY232" i="2"/>
  <c r="C233" i="2"/>
  <c r="ER233" i="2"/>
  <c r="E233" i="2"/>
  <c r="W233" i="2"/>
  <c r="EA233" i="2"/>
  <c r="AQ233" i="2"/>
  <c r="BZ233" i="2"/>
  <c r="CG233" i="2"/>
  <c r="CK233" i="2"/>
  <c r="EC233" i="2"/>
  <c r="CR233" i="2"/>
  <c r="CW233" i="2"/>
  <c r="EE233" i="2"/>
  <c r="EJ233" i="2"/>
  <c r="DW233" i="2"/>
  <c r="DX233" i="2"/>
  <c r="EB233" i="2"/>
  <c r="DZ233" i="2"/>
  <c r="ED233" i="2"/>
  <c r="EF233" i="2"/>
  <c r="EI233" i="2"/>
  <c r="EK233" i="2"/>
  <c r="EQ233" i="2"/>
  <c r="C234" i="2"/>
  <c r="E234" i="2"/>
  <c r="W234" i="2"/>
  <c r="AQ234" i="2"/>
  <c r="DW234" i="2"/>
  <c r="ER234" i="2"/>
  <c r="DX234" i="2"/>
  <c r="BZ234" i="2"/>
  <c r="CG234" i="2"/>
  <c r="CK234" i="2"/>
  <c r="CR234" i="2"/>
  <c r="ED234" i="2"/>
  <c r="CW234" i="2"/>
  <c r="EB234" i="2"/>
  <c r="DY234" i="2"/>
  <c r="EA234" i="2"/>
  <c r="DZ234" i="2"/>
  <c r="EC234" i="2"/>
  <c r="EE234" i="2"/>
  <c r="EJ234" i="2"/>
  <c r="EF234" i="2"/>
  <c r="EI234" i="2"/>
  <c r="EK234" i="2"/>
  <c r="EQ234" i="2"/>
  <c r="C235" i="2"/>
  <c r="E235" i="2"/>
  <c r="EQ235" i="2"/>
  <c r="W235" i="2"/>
  <c r="AQ235" i="2"/>
  <c r="BZ235" i="2"/>
  <c r="CG235" i="2"/>
  <c r="CK235" i="2"/>
  <c r="CR235" i="2"/>
  <c r="ED235" i="2"/>
  <c r="CW235" i="2"/>
  <c r="DW235" i="2"/>
  <c r="EA235" i="2"/>
  <c r="EB235" i="2"/>
  <c r="EC235" i="2"/>
  <c r="EE235" i="2"/>
  <c r="EK235" i="2"/>
  <c r="EF235" i="2"/>
  <c r="EI235" i="2"/>
  <c r="EJ235" i="2"/>
  <c r="ER235" i="2"/>
  <c r="DY235" i="2"/>
  <c r="C236" i="2"/>
  <c r="ER236" i="2"/>
  <c r="E236" i="2"/>
  <c r="W236" i="2"/>
  <c r="EA236" i="2"/>
  <c r="AQ236" i="2"/>
  <c r="BZ236" i="2"/>
  <c r="CG236" i="2"/>
  <c r="CK236" i="2"/>
  <c r="EC236" i="2"/>
  <c r="CR236" i="2"/>
  <c r="CW236" i="2"/>
  <c r="EE236" i="2"/>
  <c r="EJ236" i="2"/>
  <c r="DW236" i="2"/>
  <c r="DX236" i="2"/>
  <c r="EB236" i="2"/>
  <c r="DZ236" i="2"/>
  <c r="ED236" i="2"/>
  <c r="EF236" i="2"/>
  <c r="EI236" i="2"/>
  <c r="EK236" i="2"/>
  <c r="EQ236" i="2"/>
  <c r="C237" i="2"/>
  <c r="E237" i="2"/>
  <c r="EQ237" i="2"/>
  <c r="W237" i="2"/>
  <c r="AQ237" i="2"/>
  <c r="BZ237" i="2"/>
  <c r="CG237" i="2"/>
  <c r="CK237" i="2"/>
  <c r="CR237" i="2"/>
  <c r="ED237" i="2"/>
  <c r="CW237" i="2"/>
  <c r="DW237" i="2"/>
  <c r="EA237" i="2"/>
  <c r="EB237" i="2"/>
  <c r="EC237" i="2"/>
  <c r="EE237" i="2"/>
  <c r="EK237" i="2"/>
  <c r="EF237" i="2"/>
  <c r="EI237" i="2"/>
  <c r="EJ237" i="2"/>
  <c r="ER237" i="2"/>
  <c r="DY237" i="2"/>
  <c r="C238" i="2"/>
  <c r="ER238" i="2"/>
  <c r="E238" i="2"/>
  <c r="W238" i="2"/>
  <c r="EA238" i="2"/>
  <c r="AQ238" i="2"/>
  <c r="BZ238" i="2"/>
  <c r="CG238" i="2"/>
  <c r="CK238" i="2"/>
  <c r="EC238" i="2"/>
  <c r="CR238" i="2"/>
  <c r="CW238" i="2"/>
  <c r="EE238" i="2"/>
  <c r="EJ238" i="2"/>
  <c r="DW238" i="2"/>
  <c r="DX238" i="2"/>
  <c r="EB238" i="2"/>
  <c r="DZ238" i="2"/>
  <c r="ED238" i="2"/>
  <c r="EF238" i="2"/>
  <c r="EI238" i="2"/>
  <c r="EK238" i="2"/>
  <c r="EQ238" i="2"/>
  <c r="C239" i="2"/>
  <c r="E239" i="2"/>
  <c r="EQ239" i="2"/>
  <c r="W239" i="2"/>
  <c r="AQ239" i="2"/>
  <c r="BZ239" i="2"/>
  <c r="CG239" i="2"/>
  <c r="CK239" i="2"/>
  <c r="CR239" i="2"/>
  <c r="ED239" i="2"/>
  <c r="CW239" i="2"/>
  <c r="DW239" i="2"/>
  <c r="EA239" i="2"/>
  <c r="EB239" i="2"/>
  <c r="EC239" i="2"/>
  <c r="EE239" i="2"/>
  <c r="EK239" i="2"/>
  <c r="EF239" i="2"/>
  <c r="EI239" i="2"/>
  <c r="EJ239" i="2"/>
  <c r="ER239" i="2"/>
  <c r="DY239" i="2"/>
  <c r="C240" i="2"/>
  <c r="E240" i="2"/>
  <c r="W240" i="2"/>
  <c r="EA240" i="2"/>
  <c r="AQ240" i="2"/>
  <c r="BZ240" i="2"/>
  <c r="CG240" i="2"/>
  <c r="CK240" i="2"/>
  <c r="EC240" i="2"/>
  <c r="CR240" i="2"/>
  <c r="CW240" i="2"/>
  <c r="EE240" i="2"/>
  <c r="EK240" i="2"/>
  <c r="DW240" i="2"/>
  <c r="EB240" i="2"/>
  <c r="ED240" i="2"/>
  <c r="EF240" i="2"/>
  <c r="EH240" i="2"/>
  <c r="EI240" i="2"/>
  <c r="EJ240" i="2"/>
  <c r="EQ240" i="2"/>
  <c r="ER240" i="2"/>
  <c r="DX240" i="2"/>
  <c r="C241" i="2"/>
  <c r="ER241" i="2"/>
  <c r="E241" i="2"/>
  <c r="W241" i="2"/>
  <c r="EA241" i="2"/>
  <c r="AQ241" i="2"/>
  <c r="BZ241" i="2"/>
  <c r="CG241" i="2"/>
  <c r="CK241" i="2"/>
  <c r="EC241" i="2"/>
  <c r="CR241" i="2"/>
  <c r="CW241" i="2"/>
  <c r="EE241" i="2"/>
  <c r="EJ241" i="2"/>
  <c r="DW241" i="2"/>
  <c r="DX241" i="2"/>
  <c r="EB241" i="2"/>
  <c r="DZ241" i="2"/>
  <c r="ED241" i="2"/>
  <c r="EF241" i="2"/>
  <c r="EI241" i="2"/>
  <c r="EK241" i="2"/>
  <c r="EQ241" i="2"/>
  <c r="C242" i="2"/>
  <c r="E242" i="2"/>
  <c r="EQ242" i="2"/>
  <c r="W242" i="2"/>
  <c r="AQ242" i="2"/>
  <c r="BZ242" i="2"/>
  <c r="CG242" i="2"/>
  <c r="CK242" i="2"/>
  <c r="CR242" i="2"/>
  <c r="ED242" i="2"/>
  <c r="CW242" i="2"/>
  <c r="DW242" i="2"/>
  <c r="EA242" i="2"/>
  <c r="EB242" i="2"/>
  <c r="EC242" i="2"/>
  <c r="EE242" i="2"/>
  <c r="EK242" i="2"/>
  <c r="EF242" i="2"/>
  <c r="EI242" i="2"/>
  <c r="EJ242" i="2"/>
  <c r="ER242" i="2"/>
  <c r="DY242" i="2"/>
  <c r="C243" i="2"/>
  <c r="ER243" i="2"/>
  <c r="E243" i="2"/>
  <c r="W243" i="2"/>
  <c r="EA243" i="2"/>
  <c r="AQ243" i="2"/>
  <c r="BZ243" i="2"/>
  <c r="CG243" i="2"/>
  <c r="CK243" i="2"/>
  <c r="EC243" i="2"/>
  <c r="CR243" i="2"/>
  <c r="CW243" i="2"/>
  <c r="EE243" i="2"/>
  <c r="EJ243" i="2"/>
  <c r="DW243" i="2"/>
  <c r="DX243" i="2"/>
  <c r="EB243" i="2"/>
  <c r="DZ243" i="2"/>
  <c r="ED243" i="2"/>
  <c r="EF243" i="2"/>
  <c r="EI243" i="2"/>
  <c r="EK243" i="2"/>
  <c r="EQ243" i="2"/>
  <c r="C244" i="2"/>
  <c r="E244" i="2"/>
  <c r="EQ244" i="2"/>
  <c r="W244" i="2"/>
  <c r="AQ244" i="2"/>
  <c r="BZ244" i="2"/>
  <c r="CG244" i="2"/>
  <c r="CK244" i="2"/>
  <c r="CR244" i="2"/>
  <c r="ED244" i="2"/>
  <c r="CW244" i="2"/>
  <c r="DW244" i="2"/>
  <c r="EA244" i="2"/>
  <c r="EB244" i="2"/>
  <c r="EC244" i="2"/>
  <c r="EE244" i="2"/>
  <c r="EK244" i="2"/>
  <c r="EF244" i="2"/>
  <c r="EI244" i="2"/>
  <c r="EJ244" i="2"/>
  <c r="ER244" i="2"/>
  <c r="DY244" i="2"/>
  <c r="C245" i="2"/>
  <c r="ER245" i="2"/>
  <c r="E245" i="2"/>
  <c r="J245" i="2"/>
  <c r="L245" i="2"/>
  <c r="W245" i="2"/>
  <c r="AQ245" i="2"/>
  <c r="BC245" i="2"/>
  <c r="BZ245" i="2"/>
  <c r="CB245" i="2"/>
  <c r="CG245" i="2"/>
  <c r="CK245" i="2"/>
  <c r="CR245" i="2"/>
  <c r="CW245" i="2"/>
  <c r="DJ245" i="2"/>
  <c r="DL245" i="2"/>
  <c r="DN245" i="2"/>
  <c r="DP245" i="2"/>
  <c r="DR245" i="2"/>
  <c r="DW245" i="2"/>
  <c r="DX245" i="2"/>
  <c r="EB245" i="2"/>
  <c r="DY245" i="2"/>
  <c r="EA245" i="2"/>
  <c r="DZ245" i="2"/>
  <c r="EC245" i="2"/>
  <c r="ED245" i="2"/>
  <c r="EE245" i="2"/>
  <c r="EJ245" i="2"/>
  <c r="EF245" i="2"/>
  <c r="EI245" i="2"/>
  <c r="EK245" i="2"/>
  <c r="EQ245" i="2"/>
  <c r="C246" i="2"/>
  <c r="E246" i="2"/>
  <c r="J246" i="2"/>
  <c r="L246" i="2"/>
  <c r="EQ246" i="2"/>
  <c r="W246" i="2"/>
  <c r="AQ246" i="2"/>
  <c r="DW246" i="2"/>
  <c r="BC246" i="2"/>
  <c r="BZ246" i="2"/>
  <c r="CB246" i="2"/>
  <c r="CG246" i="2"/>
  <c r="CK246" i="2"/>
  <c r="CR246" i="2"/>
  <c r="CW246" i="2"/>
  <c r="DJ246" i="2"/>
  <c r="DL246" i="2"/>
  <c r="DN246" i="2"/>
  <c r="DP246" i="2"/>
  <c r="DR246" i="2"/>
  <c r="EA246" i="2"/>
  <c r="EB246" i="2"/>
  <c r="EC246" i="2"/>
  <c r="ED246" i="2"/>
  <c r="EE246" i="2"/>
  <c r="EF246" i="2"/>
  <c r="EH246" i="2"/>
  <c r="EI246" i="2"/>
  <c r="EJ246" i="2"/>
  <c r="EK246" i="2"/>
  <c r="ER246" i="2"/>
  <c r="DX246" i="2"/>
  <c r="C247" i="2"/>
  <c r="ER247" i="2"/>
  <c r="E247" i="2"/>
  <c r="J247" i="2"/>
  <c r="L247" i="2"/>
  <c r="W247" i="2"/>
  <c r="EA247" i="2"/>
  <c r="AQ247" i="2"/>
  <c r="BC247" i="2"/>
  <c r="BZ247" i="2"/>
  <c r="CB247" i="2"/>
  <c r="CG247" i="2"/>
  <c r="CK247" i="2"/>
  <c r="EC247" i="2"/>
  <c r="CR247" i="2"/>
  <c r="CW247" i="2"/>
  <c r="EE247" i="2"/>
  <c r="DJ247" i="2"/>
  <c r="DL247" i="2"/>
  <c r="DN247" i="2"/>
  <c r="DP247" i="2"/>
  <c r="DR247" i="2"/>
  <c r="DW247" i="2"/>
  <c r="EB247" i="2"/>
  <c r="DY247" i="2"/>
  <c r="DZ247" i="2"/>
  <c r="ED247" i="2"/>
  <c r="EF247" i="2"/>
  <c r="EI247" i="2"/>
  <c r="EQ247" i="2"/>
  <c r="C248" i="2"/>
  <c r="E248" i="2"/>
  <c r="J248" i="2"/>
  <c r="L248" i="2"/>
  <c r="EQ248" i="2"/>
  <c r="W248" i="2"/>
  <c r="AQ248" i="2"/>
  <c r="DW248" i="2"/>
  <c r="BC248" i="2"/>
  <c r="BZ248" i="2"/>
  <c r="EB248" i="2"/>
  <c r="CB248" i="2"/>
  <c r="CG248" i="2"/>
  <c r="CK248" i="2"/>
  <c r="CR248" i="2"/>
  <c r="ED248" i="2"/>
  <c r="CW248" i="2"/>
  <c r="DJ248" i="2"/>
  <c r="DL248" i="2"/>
  <c r="DN248" i="2"/>
  <c r="DP248" i="2"/>
  <c r="DR248" i="2"/>
  <c r="EA248" i="2"/>
  <c r="EC248" i="2"/>
  <c r="EE248" i="2"/>
  <c r="EF248" i="2"/>
  <c r="EH248" i="2"/>
  <c r="EI248" i="2"/>
  <c r="EJ248" i="2"/>
  <c r="EK248" i="2"/>
  <c r="ER248" i="2"/>
  <c r="DX248" i="2"/>
  <c r="C249" i="2"/>
  <c r="ER249" i="2"/>
  <c r="E249" i="2"/>
  <c r="J249" i="2"/>
  <c r="L249" i="2"/>
  <c r="W249" i="2"/>
  <c r="AQ249" i="2"/>
  <c r="BC249" i="2"/>
  <c r="BZ249" i="2"/>
  <c r="CB249" i="2"/>
  <c r="CG249" i="2"/>
  <c r="CK249" i="2"/>
  <c r="CR249" i="2"/>
  <c r="CW249" i="2"/>
  <c r="DJ249" i="2"/>
  <c r="DL249" i="2"/>
  <c r="DN249" i="2"/>
  <c r="DP249" i="2"/>
  <c r="DR249" i="2"/>
  <c r="DW249" i="2"/>
  <c r="DX249" i="2"/>
  <c r="EB249" i="2"/>
  <c r="DY249" i="2"/>
  <c r="EA249" i="2"/>
  <c r="DZ249" i="2"/>
  <c r="EC249" i="2"/>
  <c r="ED249" i="2"/>
  <c r="EE249" i="2"/>
  <c r="EJ249" i="2"/>
  <c r="EF249" i="2"/>
  <c r="EI249" i="2"/>
  <c r="EK249" i="2"/>
  <c r="EQ249" i="2"/>
  <c r="C250" i="2"/>
  <c r="E250" i="2"/>
  <c r="J250" i="2"/>
  <c r="L250" i="2"/>
  <c r="W250" i="2"/>
  <c r="AQ250" i="2"/>
  <c r="BC250" i="2"/>
  <c r="BZ250" i="2"/>
  <c r="EB250" i="2"/>
  <c r="CB250" i="2"/>
  <c r="CG250" i="2"/>
  <c r="CK250" i="2"/>
  <c r="CR250" i="2"/>
  <c r="ED250" i="2"/>
  <c r="DJ250" i="2"/>
  <c r="DL250" i="2"/>
  <c r="DN250" i="2"/>
  <c r="DP250" i="2"/>
  <c r="DR250" i="2"/>
  <c r="DW250" i="2"/>
  <c r="ER250" i="2"/>
  <c r="DX250" i="2"/>
  <c r="DY250" i="2"/>
  <c r="EA250" i="2"/>
  <c r="EC250" i="2"/>
  <c r="EE250" i="2"/>
  <c r="EJ250" i="2"/>
  <c r="EF250" i="2"/>
  <c r="EI250" i="2"/>
  <c r="EK250" i="2"/>
  <c r="EQ250" i="2"/>
  <c r="J251" i="2"/>
  <c r="L251" i="2"/>
  <c r="EQ251" i="2"/>
  <c r="W251" i="2"/>
  <c r="AQ251" i="2"/>
  <c r="DW251" i="2"/>
  <c r="ER251" i="2"/>
  <c r="DX251" i="2"/>
  <c r="BC251" i="2"/>
  <c r="BZ251" i="2"/>
  <c r="EB251" i="2"/>
  <c r="CB251" i="2"/>
  <c r="CG251" i="2"/>
  <c r="CK251" i="2"/>
  <c r="CR251" i="2"/>
  <c r="ED251" i="2"/>
  <c r="DJ251" i="2"/>
  <c r="DL251" i="2"/>
  <c r="DN251" i="2"/>
  <c r="DP251" i="2"/>
  <c r="DR251" i="2"/>
  <c r="DY251" i="2"/>
  <c r="EA251" i="2"/>
  <c r="EC251" i="2"/>
  <c r="EF251" i="2"/>
  <c r="EI251" i="2"/>
  <c r="J252" i="2"/>
  <c r="L252" i="2"/>
  <c r="W252" i="2"/>
  <c r="AQ252" i="2"/>
  <c r="BC252" i="2"/>
  <c r="BZ252" i="2"/>
  <c r="EB252" i="2"/>
  <c r="CB252" i="2"/>
  <c r="CG252" i="2"/>
  <c r="CK252" i="2"/>
  <c r="CR252" i="2"/>
  <c r="ED252" i="2"/>
  <c r="DJ252" i="2"/>
  <c r="DL252" i="2"/>
  <c r="DN252" i="2"/>
  <c r="DP252" i="2"/>
  <c r="DR252" i="2"/>
  <c r="DW252" i="2"/>
  <c r="ER252" i="2"/>
  <c r="DX252" i="2"/>
  <c r="DY252" i="2"/>
  <c r="EA252" i="2"/>
  <c r="EC252" i="2"/>
  <c r="EE252" i="2"/>
  <c r="EJ252" i="2"/>
  <c r="EF252" i="2"/>
  <c r="EI252" i="2"/>
  <c r="EK252" i="2"/>
  <c r="EQ252" i="2"/>
  <c r="J253" i="2"/>
  <c r="L253" i="2"/>
  <c r="EQ253" i="2"/>
  <c r="W253" i="2"/>
  <c r="AQ253" i="2"/>
  <c r="DW253" i="2"/>
  <c r="BC253" i="2"/>
  <c r="BZ253" i="2"/>
  <c r="EB253" i="2"/>
  <c r="CB253" i="2"/>
  <c r="CG253" i="2"/>
  <c r="CR253" i="2"/>
  <c r="DJ253" i="2"/>
  <c r="DL253" i="2"/>
  <c r="DN253" i="2"/>
  <c r="DP253" i="2"/>
  <c r="DR253" i="2"/>
  <c r="ER253" i="2"/>
  <c r="DX253" i="2"/>
  <c r="EA253" i="2"/>
  <c r="ED253" i="2"/>
  <c r="EF253" i="2"/>
  <c r="EI253" i="2"/>
  <c r="J254" i="2"/>
  <c r="L254" i="2"/>
  <c r="W254" i="2"/>
  <c r="AQ254" i="2"/>
  <c r="DW254" i="2"/>
  <c r="BC254" i="2"/>
  <c r="BZ254" i="2"/>
  <c r="CB254" i="2"/>
  <c r="CG254" i="2"/>
  <c r="CR254" i="2"/>
  <c r="DJ254" i="2"/>
  <c r="DL254" i="2"/>
  <c r="DN254" i="2"/>
  <c r="DP254" i="2"/>
  <c r="DR254" i="2"/>
  <c r="ER254" i="2"/>
  <c r="DX254" i="2"/>
  <c r="EA254" i="2"/>
  <c r="EB254" i="2"/>
  <c r="ED254" i="2"/>
  <c r="EE254" i="2"/>
  <c r="EJ254" i="2"/>
  <c r="EF254" i="2"/>
  <c r="EI254" i="2"/>
  <c r="EK254" i="2"/>
  <c r="EQ254" i="2"/>
  <c r="J255" i="2"/>
  <c r="L255" i="2"/>
  <c r="EQ255" i="2"/>
  <c r="W255" i="2"/>
  <c r="AQ255" i="2"/>
  <c r="DW255" i="2"/>
  <c r="BC255" i="2"/>
  <c r="BZ255" i="2"/>
  <c r="EB255" i="2"/>
  <c r="CB255" i="2"/>
  <c r="CG255" i="2"/>
  <c r="CR255" i="2"/>
  <c r="DJ255" i="2"/>
  <c r="DL255" i="2"/>
  <c r="DN255" i="2"/>
  <c r="DP255" i="2"/>
  <c r="DR255" i="2"/>
  <c r="ER255" i="2"/>
  <c r="DX255" i="2"/>
  <c r="EA255" i="2"/>
  <c r="ED255" i="2"/>
  <c r="EF255" i="2"/>
  <c r="EI255" i="2"/>
  <c r="J256" i="2"/>
  <c r="L256" i="2"/>
  <c r="W256" i="2"/>
  <c r="AQ256" i="2"/>
  <c r="BC256" i="2"/>
  <c r="BZ256" i="2"/>
  <c r="EB256" i="2"/>
  <c r="CB256" i="2"/>
  <c r="CG256" i="2"/>
  <c r="CK256" i="2"/>
  <c r="CR256" i="2"/>
  <c r="ED256" i="2"/>
  <c r="DJ256" i="2"/>
  <c r="DL256" i="2"/>
  <c r="DN256" i="2"/>
  <c r="DP256" i="2"/>
  <c r="DR256" i="2"/>
  <c r="DW256" i="2"/>
  <c r="ER256" i="2"/>
  <c r="DX256" i="2"/>
  <c r="DY256" i="2"/>
  <c r="EA256" i="2"/>
  <c r="EC256" i="2"/>
  <c r="EE256" i="2"/>
  <c r="EJ256" i="2"/>
  <c r="EF256" i="2"/>
  <c r="EI256" i="2"/>
  <c r="EK256" i="2"/>
  <c r="EQ256" i="2"/>
  <c r="J257" i="2"/>
  <c r="L257" i="2"/>
  <c r="EQ257" i="2"/>
  <c r="W257" i="2"/>
  <c r="AQ257" i="2"/>
  <c r="DW257" i="2"/>
  <c r="BC257" i="2"/>
  <c r="BZ257" i="2"/>
  <c r="EB257" i="2"/>
  <c r="CB257" i="2"/>
  <c r="CG257" i="2"/>
  <c r="CR257" i="2"/>
  <c r="DJ257" i="2"/>
  <c r="DL257" i="2"/>
  <c r="DN257" i="2"/>
  <c r="DP257" i="2"/>
  <c r="DR257" i="2"/>
  <c r="ER257" i="2"/>
  <c r="DX257" i="2"/>
  <c r="EA257" i="2"/>
  <c r="ED257" i="2"/>
  <c r="EF257" i="2"/>
  <c r="EI257" i="2"/>
  <c r="J258" i="2"/>
  <c r="L258" i="2"/>
  <c r="W258" i="2"/>
  <c r="AQ258" i="2"/>
  <c r="DW258" i="2"/>
  <c r="BC258" i="2"/>
  <c r="BZ258" i="2"/>
  <c r="CB258" i="2"/>
  <c r="CG258" i="2"/>
  <c r="CR258" i="2"/>
  <c r="DJ258" i="2"/>
  <c r="DL258" i="2"/>
  <c r="DN258" i="2"/>
  <c r="DP258" i="2"/>
  <c r="DR258" i="2"/>
  <c r="ER258" i="2"/>
  <c r="DX258" i="2"/>
  <c r="EA258" i="2"/>
  <c r="EB258" i="2"/>
  <c r="ED258" i="2"/>
  <c r="EE258" i="2"/>
  <c r="EJ258" i="2"/>
  <c r="EF258" i="2"/>
  <c r="EI258" i="2"/>
  <c r="EK258" i="2"/>
  <c r="EQ258" i="2"/>
  <c r="J259" i="2"/>
  <c r="L259" i="2"/>
  <c r="EQ259" i="2"/>
  <c r="W259" i="2"/>
  <c r="AQ259" i="2"/>
  <c r="DW259" i="2"/>
  <c r="BC259" i="2"/>
  <c r="BZ259" i="2"/>
  <c r="EB259" i="2"/>
  <c r="CB259" i="2"/>
  <c r="CG259" i="2"/>
  <c r="CR259" i="2"/>
  <c r="DJ259" i="2"/>
  <c r="DL259" i="2"/>
  <c r="DN259" i="2"/>
  <c r="DP259" i="2"/>
  <c r="DR259" i="2"/>
  <c r="ER259" i="2"/>
  <c r="DX259" i="2"/>
  <c r="EA259" i="2"/>
  <c r="ED259" i="2"/>
  <c r="EF259" i="2"/>
  <c r="EI259" i="2"/>
  <c r="J260" i="2"/>
  <c r="L260" i="2"/>
  <c r="W260" i="2"/>
  <c r="AQ260" i="2"/>
  <c r="BC260" i="2"/>
  <c r="BZ260" i="2"/>
  <c r="EB260" i="2"/>
  <c r="CB260" i="2"/>
  <c r="CG260" i="2"/>
  <c r="CK260" i="2"/>
  <c r="CR260" i="2"/>
  <c r="ED260" i="2"/>
  <c r="DJ260" i="2"/>
  <c r="DL260" i="2"/>
  <c r="DN260" i="2"/>
  <c r="DP260" i="2"/>
  <c r="DR260" i="2"/>
  <c r="DW260" i="2"/>
  <c r="ER260" i="2"/>
  <c r="DX260" i="2"/>
  <c r="DY260" i="2"/>
  <c r="EA260" i="2"/>
  <c r="EC260" i="2"/>
  <c r="EE260" i="2"/>
  <c r="EJ260" i="2"/>
  <c r="EF260" i="2"/>
  <c r="EI260" i="2"/>
  <c r="EK260" i="2"/>
  <c r="EQ260" i="2"/>
  <c r="J261" i="2"/>
  <c r="L261" i="2"/>
  <c r="EQ261" i="2"/>
  <c r="W261" i="2"/>
  <c r="AQ261" i="2"/>
  <c r="DW261" i="2"/>
  <c r="ER261" i="2"/>
  <c r="DX261" i="2"/>
  <c r="BC261" i="2"/>
  <c r="BZ261" i="2"/>
  <c r="EB261" i="2"/>
  <c r="CB261" i="2"/>
  <c r="CG261" i="2"/>
  <c r="CK261" i="2"/>
  <c r="CR261" i="2"/>
  <c r="ED261" i="2"/>
  <c r="DJ261" i="2"/>
  <c r="DL261" i="2"/>
  <c r="DN261" i="2"/>
  <c r="DP261" i="2"/>
  <c r="DR261" i="2"/>
  <c r="DY261" i="2"/>
  <c r="EA261" i="2"/>
  <c r="EC261" i="2"/>
  <c r="EF261" i="2"/>
  <c r="EI261" i="2"/>
  <c r="J262" i="2"/>
  <c r="L262" i="2"/>
  <c r="W262" i="2"/>
  <c r="AQ262" i="2"/>
  <c r="BC262" i="2"/>
  <c r="BZ262" i="2"/>
  <c r="EB262" i="2"/>
  <c r="CB262" i="2"/>
  <c r="CG262" i="2"/>
  <c r="CK262" i="2"/>
  <c r="CR262" i="2"/>
  <c r="ED262" i="2"/>
  <c r="DJ262" i="2"/>
  <c r="DL262" i="2"/>
  <c r="DN262" i="2"/>
  <c r="DP262" i="2"/>
  <c r="DR262" i="2"/>
  <c r="DW262" i="2"/>
  <c r="ER262" i="2"/>
  <c r="DX262" i="2"/>
  <c r="DY262" i="2"/>
  <c r="EA262" i="2"/>
  <c r="EC262" i="2"/>
  <c r="EE262" i="2"/>
  <c r="EJ262" i="2"/>
  <c r="EF262" i="2"/>
  <c r="EI262" i="2"/>
  <c r="EK262" i="2"/>
  <c r="EQ262" i="2"/>
  <c r="J263" i="2"/>
  <c r="L263" i="2"/>
  <c r="EQ263" i="2"/>
  <c r="W263" i="2"/>
  <c r="AQ263" i="2"/>
  <c r="DW263" i="2"/>
  <c r="ER263" i="2"/>
  <c r="DX263" i="2"/>
  <c r="BC263" i="2"/>
  <c r="BZ263" i="2"/>
  <c r="EB263" i="2"/>
  <c r="CB263" i="2"/>
  <c r="CG263" i="2"/>
  <c r="CK263" i="2"/>
  <c r="CR263" i="2"/>
  <c r="ED263" i="2"/>
  <c r="DJ263" i="2"/>
  <c r="DL263" i="2"/>
  <c r="DN263" i="2"/>
  <c r="DP263" i="2"/>
  <c r="DR263" i="2"/>
  <c r="DY263" i="2"/>
  <c r="EA263" i="2"/>
  <c r="EC263" i="2"/>
  <c r="EF263" i="2"/>
  <c r="EI263" i="2"/>
  <c r="J264" i="2"/>
  <c r="L264" i="2"/>
  <c r="W264" i="2"/>
  <c r="AQ264" i="2"/>
  <c r="BC264" i="2"/>
  <c r="BZ264" i="2"/>
  <c r="EB264" i="2"/>
  <c r="CB264" i="2"/>
  <c r="CG264" i="2"/>
  <c r="CK264" i="2"/>
  <c r="CR264" i="2"/>
  <c r="ED264" i="2"/>
  <c r="DJ264" i="2"/>
  <c r="DL264" i="2"/>
  <c r="DN264" i="2"/>
  <c r="DP264" i="2"/>
  <c r="DR264" i="2"/>
  <c r="DW264" i="2"/>
  <c r="ER264" i="2"/>
  <c r="DX264" i="2"/>
  <c r="DY264" i="2"/>
  <c r="EA264" i="2"/>
  <c r="EC264" i="2"/>
  <c r="EE264" i="2"/>
  <c r="EJ264" i="2"/>
  <c r="EF264" i="2"/>
  <c r="EI264" i="2"/>
  <c r="EK264" i="2"/>
  <c r="EQ264" i="2"/>
  <c r="J265" i="2"/>
  <c r="L265" i="2"/>
  <c r="EQ265" i="2"/>
  <c r="W265" i="2"/>
  <c r="AQ265" i="2"/>
  <c r="DW265" i="2"/>
  <c r="ER265" i="2"/>
  <c r="DX265" i="2"/>
  <c r="BC265" i="2"/>
  <c r="BZ265" i="2"/>
  <c r="EB265" i="2"/>
  <c r="CB265" i="2"/>
  <c r="CG265" i="2"/>
  <c r="CK265" i="2"/>
  <c r="CR265" i="2"/>
  <c r="ED265" i="2"/>
  <c r="DJ265" i="2"/>
  <c r="DL265" i="2"/>
  <c r="DN265" i="2"/>
  <c r="DP265" i="2"/>
  <c r="DR265" i="2"/>
  <c r="DY265" i="2"/>
  <c r="EA265" i="2"/>
  <c r="EC265" i="2"/>
  <c r="EF265" i="2"/>
  <c r="EI265" i="2"/>
  <c r="J266" i="2"/>
  <c r="L266" i="2"/>
  <c r="W266" i="2"/>
  <c r="AQ266" i="2"/>
  <c r="BC266" i="2"/>
  <c r="BZ266" i="2"/>
  <c r="EB266" i="2"/>
  <c r="CB266" i="2"/>
  <c r="CG266" i="2"/>
  <c r="CK266" i="2"/>
  <c r="CR266" i="2"/>
  <c r="ED266" i="2"/>
  <c r="DJ266" i="2"/>
  <c r="DL266" i="2"/>
  <c r="DN266" i="2"/>
  <c r="DP266" i="2"/>
  <c r="DR266" i="2"/>
  <c r="DW266" i="2"/>
  <c r="ER266" i="2"/>
  <c r="DX266" i="2"/>
  <c r="DY266" i="2"/>
  <c r="EA266" i="2"/>
  <c r="EC266" i="2"/>
  <c r="EE266" i="2"/>
  <c r="EJ266" i="2"/>
  <c r="EF266" i="2"/>
  <c r="EI266" i="2"/>
  <c r="EK266" i="2"/>
  <c r="EQ266" i="2"/>
  <c r="J267" i="2"/>
  <c r="L267" i="2"/>
  <c r="EQ267" i="2"/>
  <c r="W267" i="2"/>
  <c r="AQ267" i="2"/>
  <c r="DW267" i="2"/>
  <c r="ER267" i="2"/>
  <c r="DX267" i="2"/>
  <c r="BC267" i="2"/>
  <c r="BZ267" i="2"/>
  <c r="EB267" i="2"/>
  <c r="CB267" i="2"/>
  <c r="CG267" i="2"/>
  <c r="CK267" i="2"/>
  <c r="CR267" i="2"/>
  <c r="ED267" i="2"/>
  <c r="DJ267" i="2"/>
  <c r="DL267" i="2"/>
  <c r="DN267" i="2"/>
  <c r="DP267" i="2"/>
  <c r="DR267" i="2"/>
  <c r="DY267" i="2"/>
  <c r="EA267" i="2"/>
  <c r="EC267" i="2"/>
  <c r="EF267" i="2"/>
  <c r="EI267" i="2"/>
  <c r="J268" i="2"/>
  <c r="L268" i="2"/>
  <c r="W268" i="2"/>
  <c r="AQ268" i="2"/>
  <c r="BC268" i="2"/>
  <c r="BZ268" i="2"/>
  <c r="EB268" i="2"/>
  <c r="CB268" i="2"/>
  <c r="CG268" i="2"/>
  <c r="CK268" i="2"/>
  <c r="CR268" i="2"/>
  <c r="ED268" i="2"/>
  <c r="DJ268" i="2"/>
  <c r="DL268" i="2"/>
  <c r="DN268" i="2"/>
  <c r="DP268" i="2"/>
  <c r="DR268" i="2"/>
  <c r="DW268" i="2"/>
  <c r="ER268" i="2"/>
  <c r="DX268" i="2"/>
  <c r="DY268" i="2"/>
  <c r="EA268" i="2"/>
  <c r="EC268" i="2"/>
  <c r="EE268" i="2"/>
  <c r="EJ268" i="2"/>
  <c r="EF268" i="2"/>
  <c r="EI268" i="2"/>
  <c r="EK268" i="2"/>
  <c r="EQ268" i="2"/>
  <c r="J269" i="2"/>
  <c r="L269" i="2"/>
  <c r="EQ269" i="2"/>
  <c r="W269" i="2"/>
  <c r="AQ269" i="2"/>
  <c r="DW269" i="2"/>
  <c r="ER269" i="2"/>
  <c r="DX269" i="2"/>
  <c r="BC269" i="2"/>
  <c r="BZ269" i="2"/>
  <c r="EB269" i="2"/>
  <c r="CB269" i="2"/>
  <c r="CG269" i="2"/>
  <c r="CK269" i="2"/>
  <c r="CR269" i="2"/>
  <c r="ED269" i="2"/>
  <c r="DJ269" i="2"/>
  <c r="DL269" i="2"/>
  <c r="DN269" i="2"/>
  <c r="DP269" i="2"/>
  <c r="DR269" i="2"/>
  <c r="DY269" i="2"/>
  <c r="EA269" i="2"/>
  <c r="EC269" i="2"/>
  <c r="EF269" i="2"/>
  <c r="EI269" i="2"/>
  <c r="J270" i="2"/>
  <c r="L270" i="2"/>
  <c r="W270" i="2"/>
  <c r="AQ270" i="2"/>
  <c r="BC270" i="2"/>
  <c r="BZ270" i="2"/>
  <c r="EB270" i="2"/>
  <c r="CB270" i="2"/>
  <c r="CG270" i="2"/>
  <c r="CK270" i="2"/>
  <c r="CR270" i="2"/>
  <c r="ED270" i="2"/>
  <c r="DJ270" i="2"/>
  <c r="DL270" i="2"/>
  <c r="DN270" i="2"/>
  <c r="DP270" i="2"/>
  <c r="DR270" i="2"/>
  <c r="DW270" i="2"/>
  <c r="ER270" i="2"/>
  <c r="DX270" i="2"/>
  <c r="DY270" i="2"/>
  <c r="EA270" i="2"/>
  <c r="EC270" i="2"/>
  <c r="EE270" i="2"/>
  <c r="EJ270" i="2"/>
  <c r="EF270" i="2"/>
  <c r="EI270" i="2"/>
  <c r="EK270" i="2"/>
  <c r="EQ270" i="2"/>
  <c r="J271" i="2"/>
  <c r="L271" i="2"/>
  <c r="EQ271" i="2"/>
  <c r="W271" i="2"/>
  <c r="AQ271" i="2"/>
  <c r="DW271" i="2"/>
  <c r="ER271" i="2"/>
  <c r="DX271" i="2"/>
  <c r="BC271" i="2"/>
  <c r="BZ271" i="2"/>
  <c r="EB271" i="2"/>
  <c r="CB271" i="2"/>
  <c r="CG271" i="2"/>
  <c r="CK271" i="2"/>
  <c r="CR271" i="2"/>
  <c r="ED271" i="2"/>
  <c r="DJ271" i="2"/>
  <c r="DL271" i="2"/>
  <c r="DN271" i="2"/>
  <c r="DP271" i="2"/>
  <c r="DR271" i="2"/>
  <c r="DY271" i="2"/>
  <c r="EA271" i="2"/>
  <c r="EC271" i="2"/>
  <c r="EF271" i="2"/>
  <c r="EI271" i="2"/>
  <c r="J272" i="2"/>
  <c r="L272" i="2"/>
  <c r="W272" i="2"/>
  <c r="AQ272" i="2"/>
  <c r="BC272" i="2"/>
  <c r="BZ272" i="2"/>
  <c r="EB272" i="2"/>
  <c r="CB272" i="2"/>
  <c r="CG272" i="2"/>
  <c r="CK272" i="2"/>
  <c r="CR272" i="2"/>
  <c r="ED272" i="2"/>
  <c r="DJ272" i="2"/>
  <c r="DL272" i="2"/>
  <c r="DN272" i="2"/>
  <c r="DP272" i="2"/>
  <c r="DR272" i="2"/>
  <c r="DW272" i="2"/>
  <c r="ER272" i="2"/>
  <c r="DX272" i="2"/>
  <c r="DY272" i="2"/>
  <c r="EA272" i="2"/>
  <c r="EC272" i="2"/>
  <c r="EE272" i="2"/>
  <c r="EJ272" i="2"/>
  <c r="EF272" i="2"/>
  <c r="EI272" i="2"/>
  <c r="EK272" i="2"/>
  <c r="EQ272" i="2"/>
  <c r="J273" i="2"/>
  <c r="L273" i="2"/>
  <c r="EQ273" i="2"/>
  <c r="W273" i="2"/>
  <c r="AQ273" i="2"/>
  <c r="DW273" i="2"/>
  <c r="BC273" i="2"/>
  <c r="BZ273" i="2"/>
  <c r="EB273" i="2"/>
  <c r="CB273" i="2"/>
  <c r="CG273" i="2"/>
  <c r="CK273" i="2"/>
  <c r="CR273" i="2"/>
  <c r="ED273" i="2"/>
  <c r="CW273" i="2"/>
  <c r="DJ273" i="2"/>
  <c r="DL273" i="2"/>
  <c r="DN273" i="2"/>
  <c r="DP273" i="2"/>
  <c r="DR273" i="2"/>
  <c r="EA273" i="2"/>
  <c r="EC273" i="2"/>
  <c r="EE273" i="2"/>
  <c r="EF273" i="2"/>
  <c r="EH273" i="2"/>
  <c r="EI273" i="2"/>
  <c r="EJ273" i="2"/>
  <c r="EK273" i="2"/>
  <c r="ER273" i="2"/>
  <c r="DX273" i="2"/>
  <c r="J274" i="2"/>
  <c r="ER274" i="2"/>
  <c r="L274" i="2"/>
  <c r="W274" i="2"/>
  <c r="EA274" i="2"/>
  <c r="AQ274" i="2"/>
  <c r="BC274" i="2"/>
  <c r="BZ274" i="2"/>
  <c r="CB274" i="2"/>
  <c r="CG274" i="2"/>
  <c r="CK274" i="2"/>
  <c r="EC274" i="2"/>
  <c r="CR274" i="2"/>
  <c r="DJ274" i="2"/>
  <c r="DL274" i="2"/>
  <c r="DN274" i="2"/>
  <c r="DP274" i="2"/>
  <c r="DR274" i="2"/>
  <c r="DW274" i="2"/>
  <c r="DX274" i="2"/>
  <c r="EB274" i="2"/>
  <c r="ED274" i="2"/>
  <c r="EF274" i="2"/>
  <c r="EI274" i="2"/>
  <c r="EJ274" i="2"/>
  <c r="EK274" i="2"/>
  <c r="EQ274" i="2"/>
  <c r="J275" i="2"/>
  <c r="L275" i="2"/>
  <c r="EQ275" i="2"/>
  <c r="W275" i="2"/>
  <c r="AQ275" i="2"/>
  <c r="BC275" i="2"/>
  <c r="BZ275" i="2"/>
  <c r="EB275" i="2"/>
  <c r="CB275" i="2"/>
  <c r="CG275" i="2"/>
  <c r="CK275" i="2"/>
  <c r="CR275" i="2"/>
  <c r="ED275" i="2"/>
  <c r="DJ275" i="2"/>
  <c r="DL275" i="2"/>
  <c r="DN275" i="2"/>
  <c r="DP275" i="2"/>
  <c r="DR275" i="2"/>
  <c r="DW275" i="2"/>
  <c r="ER275" i="2"/>
  <c r="DX275" i="2"/>
  <c r="EA275" i="2"/>
  <c r="EC275" i="2"/>
  <c r="EF275" i="2"/>
  <c r="EH275" i="2"/>
  <c r="EI275" i="2"/>
  <c r="EJ275" i="2"/>
  <c r="EK275" i="2"/>
  <c r="DY275" i="2"/>
  <c r="J276" i="2"/>
  <c r="ER276" i="2"/>
  <c r="L276" i="2"/>
  <c r="W276" i="2"/>
  <c r="EA276" i="2"/>
  <c r="AQ276" i="2"/>
  <c r="BC276" i="2"/>
  <c r="BZ276" i="2"/>
  <c r="CB276" i="2"/>
  <c r="CG276" i="2"/>
  <c r="CK276" i="2"/>
  <c r="EC276" i="2"/>
  <c r="CR276" i="2"/>
  <c r="CW276" i="2"/>
  <c r="EE276" i="2"/>
  <c r="DJ276" i="2"/>
  <c r="DL276" i="2"/>
  <c r="DN276" i="2"/>
  <c r="DP276" i="2"/>
  <c r="DR276" i="2"/>
  <c r="DW276" i="2"/>
  <c r="EB276" i="2"/>
  <c r="DY276" i="2"/>
  <c r="DZ276" i="2"/>
  <c r="ED276" i="2"/>
  <c r="EF276" i="2"/>
  <c r="EI276" i="2"/>
  <c r="EQ276" i="2"/>
  <c r="J277" i="2"/>
  <c r="L277" i="2"/>
  <c r="EQ277" i="2"/>
  <c r="W277" i="2"/>
  <c r="AQ277" i="2"/>
  <c r="DW277" i="2"/>
  <c r="BC277" i="2"/>
  <c r="BZ277" i="2"/>
  <c r="EB277" i="2"/>
  <c r="CB277" i="2"/>
  <c r="CG277" i="2"/>
  <c r="CK277" i="2"/>
  <c r="CR277" i="2"/>
  <c r="ED277" i="2"/>
  <c r="CW277" i="2"/>
  <c r="DJ277" i="2"/>
  <c r="DL277" i="2"/>
  <c r="DN277" i="2"/>
  <c r="DP277" i="2"/>
  <c r="DR277" i="2"/>
  <c r="EA277" i="2"/>
  <c r="EC277" i="2"/>
  <c r="EE277" i="2"/>
  <c r="EF277" i="2"/>
  <c r="EH277" i="2"/>
  <c r="EI277" i="2"/>
  <c r="EJ277" i="2"/>
  <c r="EK277" i="2"/>
  <c r="ER277" i="2"/>
  <c r="DX277" i="2"/>
  <c r="J278" i="2"/>
  <c r="ER278" i="2"/>
  <c r="L278" i="2"/>
  <c r="W278" i="2"/>
  <c r="AQ278" i="2"/>
  <c r="BC278" i="2"/>
  <c r="BZ278" i="2"/>
  <c r="CB278" i="2"/>
  <c r="CG278" i="2"/>
  <c r="CK278" i="2"/>
  <c r="CR278" i="2"/>
  <c r="CW278" i="2"/>
  <c r="DJ278" i="2"/>
  <c r="DL278" i="2"/>
  <c r="DN278" i="2"/>
  <c r="DP278" i="2"/>
  <c r="DR278" i="2"/>
  <c r="DW278" i="2"/>
  <c r="DX278" i="2"/>
  <c r="EB278" i="2"/>
  <c r="DY278" i="2"/>
  <c r="EA278" i="2"/>
  <c r="DZ278" i="2"/>
  <c r="EC278" i="2"/>
  <c r="ED278" i="2"/>
  <c r="EE278" i="2"/>
  <c r="EJ278" i="2"/>
  <c r="EF278" i="2"/>
  <c r="EI278" i="2"/>
  <c r="EK278" i="2"/>
  <c r="EQ278" i="2"/>
  <c r="J279" i="2"/>
  <c r="L279" i="2"/>
  <c r="EQ279" i="2"/>
  <c r="W279" i="2"/>
  <c r="AQ279" i="2"/>
  <c r="DW279" i="2"/>
  <c r="BC279" i="2"/>
  <c r="BZ279" i="2"/>
  <c r="CB279" i="2"/>
  <c r="CG279" i="2"/>
  <c r="CK279" i="2"/>
  <c r="CR279" i="2"/>
  <c r="CW279" i="2"/>
  <c r="DJ279" i="2"/>
  <c r="DL279" i="2"/>
  <c r="DN279" i="2"/>
  <c r="DP279" i="2"/>
  <c r="DR279" i="2"/>
  <c r="EA279" i="2"/>
  <c r="EB279" i="2"/>
  <c r="EC279" i="2"/>
  <c r="ED279" i="2"/>
  <c r="EE279" i="2"/>
  <c r="EF279" i="2"/>
  <c r="EH279" i="2"/>
  <c r="EI279" i="2"/>
  <c r="EJ279" i="2"/>
  <c r="EK279" i="2"/>
  <c r="ER279" i="2"/>
  <c r="DX279" i="2"/>
  <c r="J280" i="2"/>
  <c r="ER280" i="2"/>
  <c r="L280" i="2"/>
  <c r="W280" i="2"/>
  <c r="EA280" i="2"/>
  <c r="AQ280" i="2"/>
  <c r="BC280" i="2"/>
  <c r="BZ280" i="2"/>
  <c r="CB280" i="2"/>
  <c r="CG280" i="2"/>
  <c r="CK280" i="2"/>
  <c r="EC280" i="2"/>
  <c r="CR280" i="2"/>
  <c r="CW280" i="2"/>
  <c r="EE280" i="2"/>
  <c r="DJ280" i="2"/>
  <c r="DL280" i="2"/>
  <c r="DN280" i="2"/>
  <c r="DP280" i="2"/>
  <c r="DR280" i="2"/>
  <c r="DW280" i="2"/>
  <c r="EB280" i="2"/>
  <c r="DY280" i="2"/>
  <c r="DZ280" i="2"/>
  <c r="ED280" i="2"/>
  <c r="EF280" i="2"/>
  <c r="EI280" i="2"/>
  <c r="EQ280" i="2"/>
  <c r="J281" i="2"/>
  <c r="L281" i="2"/>
  <c r="EQ281" i="2"/>
  <c r="W281" i="2"/>
  <c r="AQ281" i="2"/>
  <c r="DW281" i="2"/>
  <c r="BC281" i="2"/>
  <c r="BZ281" i="2"/>
  <c r="EB281" i="2"/>
  <c r="CB281" i="2"/>
  <c r="CG281" i="2"/>
  <c r="CR281" i="2"/>
  <c r="ED281" i="2"/>
  <c r="CW281" i="2"/>
  <c r="DJ281" i="2"/>
  <c r="DL281" i="2"/>
  <c r="DN281" i="2"/>
  <c r="DP281" i="2"/>
  <c r="DR281" i="2"/>
  <c r="EA281" i="2"/>
  <c r="EE281" i="2"/>
  <c r="EF281" i="2"/>
  <c r="EH281" i="2"/>
  <c r="EI281" i="2"/>
  <c r="EJ281" i="2"/>
  <c r="EK281" i="2"/>
  <c r="ER281" i="2"/>
  <c r="DX281" i="2"/>
  <c r="J282" i="2"/>
  <c r="L282" i="2"/>
  <c r="AG282" i="2"/>
  <c r="AH282" i="2"/>
  <c r="EA282" i="2"/>
  <c r="BC282" i="2"/>
  <c r="DW282" i="2"/>
  <c r="CB282" i="2"/>
  <c r="CD282" i="2"/>
  <c r="CE282" i="2"/>
  <c r="CI282" i="2"/>
  <c r="DJ282" i="2"/>
  <c r="DL282" i="2"/>
  <c r="DN282" i="2"/>
  <c r="DP282" i="2"/>
  <c r="DR282" i="2"/>
  <c r="EB282" i="2"/>
  <c r="EH282" i="2"/>
  <c r="EI282" i="2"/>
  <c r="EQ282" i="2"/>
  <c r="ER282" i="2"/>
  <c r="DX282" i="2"/>
  <c r="J283" i="2"/>
  <c r="L283" i="2"/>
  <c r="AG283" i="2"/>
  <c r="AH283" i="2"/>
  <c r="EA283" i="2"/>
  <c r="BC283" i="2"/>
  <c r="DW283" i="2"/>
  <c r="CB283" i="2"/>
  <c r="CD283" i="2"/>
  <c r="CE283" i="2"/>
  <c r="CI283" i="2"/>
  <c r="DJ283" i="2"/>
  <c r="DL283" i="2"/>
  <c r="DN283" i="2"/>
  <c r="DP283" i="2"/>
  <c r="DR283" i="2"/>
  <c r="EB283" i="2"/>
  <c r="EH283" i="2"/>
  <c r="EI283" i="2"/>
  <c r="EQ283" i="2"/>
  <c r="ER283" i="2"/>
  <c r="DX283" i="2"/>
  <c r="J284" i="2"/>
  <c r="L284" i="2"/>
  <c r="AG284" i="2"/>
  <c r="AH284" i="2"/>
  <c r="EA284" i="2"/>
  <c r="BC284" i="2"/>
  <c r="CB284" i="2"/>
  <c r="CD284" i="2"/>
  <c r="CE284" i="2"/>
  <c r="CI284" i="2"/>
  <c r="DJ284" i="2"/>
  <c r="DL284" i="2"/>
  <c r="DN284" i="2"/>
  <c r="DP284" i="2"/>
  <c r="DW284" i="2"/>
  <c r="EB284" i="2"/>
  <c r="ER284" i="2"/>
  <c r="DZ284" i="2"/>
  <c r="EH284" i="2"/>
  <c r="EI284" i="2"/>
  <c r="EQ284" i="2"/>
  <c r="DX284" i="2"/>
  <c r="AG285" i="2"/>
  <c r="AH285" i="2"/>
  <c r="CD285" i="2"/>
  <c r="CE285" i="2"/>
  <c r="EB285" i="2"/>
  <c r="CI285" i="2"/>
  <c r="DW285" i="2"/>
  <c r="DX285" i="2"/>
  <c r="DY285" i="2"/>
  <c r="EA285" i="2"/>
  <c r="EH285" i="2"/>
  <c r="EI285" i="2"/>
  <c r="AG286" i="2"/>
  <c r="AH286" i="2"/>
  <c r="CD286" i="2"/>
  <c r="CE286" i="2"/>
  <c r="EB286" i="2"/>
  <c r="CI286" i="2"/>
  <c r="DW286" i="2"/>
  <c r="DX286" i="2"/>
  <c r="DY286" i="2"/>
  <c r="EA286" i="2"/>
  <c r="EH286" i="2"/>
  <c r="EI286" i="2"/>
  <c r="AG287" i="2"/>
  <c r="AH287" i="2"/>
  <c r="CD287" i="2"/>
  <c r="CE287" i="2"/>
  <c r="EB287" i="2"/>
  <c r="CI287" i="2"/>
  <c r="DW287" i="2"/>
  <c r="DX287" i="2"/>
  <c r="DY287" i="2"/>
  <c r="EA287" i="2"/>
  <c r="EH287" i="2"/>
  <c r="EI287" i="2"/>
  <c r="AG288" i="2"/>
  <c r="AH288" i="2"/>
  <c r="CD288" i="2"/>
  <c r="CE288" i="2"/>
  <c r="EB288" i="2"/>
  <c r="CI288" i="2"/>
  <c r="DW288" i="2"/>
  <c r="DX288" i="2"/>
  <c r="DY288" i="2"/>
  <c r="EA288" i="2"/>
  <c r="EH288" i="2"/>
  <c r="EI288" i="2"/>
  <c r="AG289" i="2"/>
  <c r="AH289" i="2"/>
  <c r="CD289" i="2"/>
  <c r="CE289" i="2"/>
  <c r="EB289" i="2"/>
  <c r="CI289" i="2"/>
  <c r="DW289" i="2"/>
  <c r="DX289" i="2"/>
  <c r="DY289" i="2"/>
  <c r="EA289" i="2"/>
  <c r="EH289" i="2"/>
  <c r="EI289" i="2"/>
  <c r="AG290" i="2"/>
  <c r="AH290" i="2"/>
  <c r="CD290" i="2"/>
  <c r="CE290" i="2"/>
  <c r="EB290" i="2"/>
  <c r="CI290" i="2"/>
  <c r="DW290" i="2"/>
  <c r="DX290" i="2"/>
  <c r="DY290" i="2"/>
  <c r="EA290" i="2"/>
  <c r="EH290" i="2"/>
  <c r="EI290" i="2"/>
  <c r="AG291" i="2"/>
  <c r="AH291" i="2"/>
  <c r="CD291" i="2"/>
  <c r="CE291" i="2"/>
  <c r="EB291" i="2"/>
  <c r="CI291" i="2"/>
  <c r="DW291" i="2"/>
  <c r="DX291" i="2"/>
  <c r="DY291" i="2"/>
  <c r="EA291" i="2"/>
  <c r="EH291" i="2"/>
  <c r="EI291" i="2"/>
  <c r="AG292" i="2"/>
  <c r="AH292" i="2"/>
  <c r="CD292" i="2"/>
  <c r="CE292" i="2"/>
  <c r="EB292" i="2"/>
  <c r="CI292" i="2"/>
  <c r="DW292" i="2"/>
  <c r="DX292" i="2"/>
  <c r="DY292" i="2"/>
  <c r="EA292" i="2"/>
  <c r="EH292" i="2"/>
  <c r="EI292" i="2"/>
  <c r="AG293" i="2"/>
  <c r="AH293" i="2"/>
  <c r="CD293" i="2"/>
  <c r="CE293" i="2"/>
  <c r="EB293" i="2"/>
  <c r="CI293" i="2"/>
  <c r="DW293" i="2"/>
  <c r="DX293" i="2"/>
  <c r="DY293" i="2"/>
  <c r="EA293" i="2"/>
  <c r="EH293" i="2"/>
  <c r="EI293" i="2"/>
  <c r="O294" i="2"/>
  <c r="EQ294" i="2"/>
  <c r="AG294" i="2"/>
  <c r="AH294" i="2"/>
  <c r="EA294" i="2"/>
  <c r="CD294" i="2"/>
  <c r="CE294" i="2"/>
  <c r="CI294" i="2"/>
  <c r="DW294" i="2"/>
  <c r="EB294" i="2"/>
  <c r="ER294" i="2"/>
  <c r="DZ294" i="2"/>
  <c r="EI294" i="2"/>
  <c r="DX294" i="2"/>
  <c r="O295" i="2"/>
  <c r="EQ295" i="2"/>
  <c r="AG295" i="2"/>
  <c r="AH295" i="2"/>
  <c r="EA295" i="2"/>
  <c r="CD295" i="2"/>
  <c r="CE295" i="2"/>
  <c r="CI295" i="2"/>
  <c r="DW295" i="2"/>
  <c r="EB295" i="2"/>
  <c r="EH295" i="2"/>
  <c r="EI295" i="2"/>
  <c r="ER295" i="2"/>
  <c r="DX295" i="2"/>
  <c r="O296" i="2"/>
  <c r="EQ296" i="2"/>
  <c r="AG296" i="2"/>
  <c r="AH296" i="2"/>
  <c r="EA296" i="2"/>
  <c r="CD296" i="2"/>
  <c r="CE296" i="2"/>
  <c r="CI296" i="2"/>
  <c r="DW296" i="2"/>
  <c r="EB296" i="2"/>
  <c r="ER296" i="2"/>
  <c r="DZ296" i="2"/>
  <c r="EH296" i="2"/>
  <c r="EI296" i="2"/>
  <c r="DX296" i="2"/>
  <c r="O297" i="2"/>
  <c r="EQ297" i="2"/>
  <c r="AG297" i="2"/>
  <c r="AH297" i="2"/>
  <c r="EA297" i="2"/>
  <c r="CD297" i="2"/>
  <c r="CE297" i="2"/>
  <c r="CI297" i="2"/>
  <c r="DW297" i="2"/>
  <c r="EB297" i="2"/>
  <c r="EH297" i="2"/>
  <c r="EI297" i="2"/>
  <c r="ER297" i="2"/>
  <c r="DX297" i="2"/>
  <c r="O298" i="2"/>
  <c r="EQ298" i="2"/>
  <c r="AG298" i="2"/>
  <c r="AH298" i="2"/>
  <c r="EA298" i="2"/>
  <c r="CD298" i="2"/>
  <c r="CE298" i="2"/>
  <c r="CI298" i="2"/>
  <c r="DW298" i="2"/>
  <c r="EB298" i="2"/>
  <c r="ER298" i="2"/>
  <c r="DZ298" i="2"/>
  <c r="EH298" i="2"/>
  <c r="EI298" i="2"/>
  <c r="DX298" i="2"/>
  <c r="O299" i="2"/>
  <c r="EQ299" i="2"/>
  <c r="AG299" i="2"/>
  <c r="AH299" i="2"/>
  <c r="EA299" i="2"/>
  <c r="CD299" i="2"/>
  <c r="CE299" i="2"/>
  <c r="CI299" i="2"/>
  <c r="DW299" i="2"/>
  <c r="EB299" i="2"/>
  <c r="EH299" i="2"/>
  <c r="EI299" i="2"/>
  <c r="ER299" i="2"/>
  <c r="DX299" i="2"/>
  <c r="O300" i="2"/>
  <c r="EQ300" i="2"/>
  <c r="AG300" i="2"/>
  <c r="AH300" i="2"/>
  <c r="EA300" i="2"/>
  <c r="CD300" i="2"/>
  <c r="CE300" i="2"/>
  <c r="CI300" i="2"/>
  <c r="DW300" i="2"/>
  <c r="EB300" i="2"/>
  <c r="ER300" i="2"/>
  <c r="DZ300" i="2"/>
  <c r="EH300" i="2"/>
  <c r="EI300" i="2"/>
  <c r="DX300" i="2"/>
  <c r="O301" i="2"/>
  <c r="EQ301" i="2"/>
  <c r="AG301" i="2"/>
  <c r="AH301" i="2"/>
  <c r="EA301" i="2"/>
  <c r="CD301" i="2"/>
  <c r="CE301" i="2"/>
  <c r="CI301" i="2"/>
  <c r="DW301" i="2"/>
  <c r="EB301" i="2"/>
  <c r="EH301" i="2"/>
  <c r="EI301" i="2"/>
  <c r="ER301" i="2"/>
  <c r="DX301" i="2"/>
  <c r="O302" i="2"/>
  <c r="EQ302" i="2"/>
  <c r="AG302" i="2"/>
  <c r="AH302" i="2"/>
  <c r="EA302" i="2"/>
  <c r="CD302" i="2"/>
  <c r="CE302" i="2"/>
  <c r="CI302" i="2"/>
  <c r="DW302" i="2"/>
  <c r="EB302" i="2"/>
  <c r="ER302" i="2"/>
  <c r="DZ302" i="2"/>
  <c r="EH302" i="2"/>
  <c r="EI302" i="2"/>
  <c r="DX302" i="2"/>
  <c r="O303" i="2"/>
  <c r="EQ303" i="2"/>
  <c r="AG303" i="2"/>
  <c r="AH303" i="2"/>
  <c r="EA303" i="2"/>
  <c r="CD303" i="2"/>
  <c r="CE303" i="2"/>
  <c r="CI303" i="2"/>
  <c r="DW303" i="2"/>
  <c r="EB303" i="2"/>
  <c r="EH303" i="2"/>
  <c r="EI303" i="2"/>
  <c r="ER303" i="2"/>
  <c r="DX303" i="2"/>
  <c r="O304" i="2"/>
  <c r="EQ304" i="2"/>
  <c r="AG304" i="2"/>
  <c r="AH304" i="2"/>
  <c r="EA304" i="2"/>
  <c r="CD304" i="2"/>
  <c r="CE304" i="2"/>
  <c r="CI304" i="2"/>
  <c r="DW304" i="2"/>
  <c r="EB304" i="2"/>
  <c r="ER304" i="2"/>
  <c r="DZ304" i="2"/>
  <c r="EH304" i="2"/>
  <c r="EI304" i="2"/>
  <c r="DX304" i="2"/>
  <c r="O305" i="2"/>
  <c r="EQ305" i="2"/>
  <c r="AG305" i="2"/>
  <c r="AH305" i="2"/>
  <c r="EA305" i="2"/>
  <c r="CD305" i="2"/>
  <c r="CE305" i="2"/>
  <c r="CI305" i="2"/>
  <c r="DW305" i="2"/>
  <c r="EB305" i="2"/>
  <c r="EH305" i="2"/>
  <c r="EI305" i="2"/>
  <c r="ER305" i="2"/>
  <c r="DX305" i="2"/>
  <c r="O306" i="2"/>
  <c r="EQ306" i="2"/>
  <c r="AG306" i="2"/>
  <c r="AH306" i="2"/>
  <c r="EA306" i="2"/>
  <c r="CD306" i="2"/>
  <c r="CE306" i="2"/>
  <c r="CI306" i="2"/>
  <c r="DW306" i="2"/>
  <c r="EB306" i="2"/>
  <c r="ER306" i="2"/>
  <c r="DZ306" i="2"/>
  <c r="EH306" i="2"/>
  <c r="EI306" i="2"/>
  <c r="DX306" i="2"/>
  <c r="O307" i="2"/>
  <c r="EQ307" i="2"/>
  <c r="AG307" i="2"/>
  <c r="AH307" i="2"/>
  <c r="EA307" i="2"/>
  <c r="CD307" i="2"/>
  <c r="CE307" i="2"/>
  <c r="CI307" i="2"/>
  <c r="DW307" i="2"/>
  <c r="EB307" i="2"/>
  <c r="EH307" i="2"/>
  <c r="EI307" i="2"/>
  <c r="ER307" i="2"/>
  <c r="DX307" i="2"/>
  <c r="O308" i="2"/>
  <c r="EQ308" i="2"/>
  <c r="AG308" i="2"/>
  <c r="AH308" i="2"/>
  <c r="EA308" i="2"/>
  <c r="CD308" i="2"/>
  <c r="CE308" i="2"/>
  <c r="CI308" i="2"/>
  <c r="DW308" i="2"/>
  <c r="EB308" i="2"/>
  <c r="ER308" i="2"/>
  <c r="DZ308" i="2"/>
  <c r="EH308" i="2"/>
  <c r="EI308" i="2"/>
  <c r="DX308" i="2"/>
  <c r="O309" i="2"/>
  <c r="EQ309" i="2"/>
  <c r="AG309" i="2"/>
  <c r="AH309" i="2"/>
  <c r="EA309" i="2"/>
  <c r="CD309" i="2"/>
  <c r="CE309" i="2"/>
  <c r="CI309" i="2"/>
  <c r="DW309" i="2"/>
  <c r="EB309" i="2"/>
  <c r="EH309" i="2"/>
  <c r="EI309" i="2"/>
  <c r="ER309" i="2"/>
  <c r="DX309" i="2"/>
  <c r="O310" i="2"/>
  <c r="EQ310" i="2"/>
  <c r="AG310" i="2"/>
  <c r="AH310" i="2"/>
  <c r="EA310" i="2"/>
  <c r="CD310" i="2"/>
  <c r="CE310" i="2"/>
  <c r="CI310" i="2"/>
  <c r="DW310" i="2"/>
  <c r="EB310" i="2"/>
  <c r="ER310" i="2"/>
  <c r="DZ310" i="2"/>
  <c r="EH310" i="2"/>
  <c r="EI310" i="2"/>
  <c r="DX310" i="2"/>
  <c r="O311" i="2"/>
  <c r="EQ311" i="2"/>
  <c r="AH311" i="2"/>
  <c r="CE311" i="2"/>
  <c r="EB311" i="2"/>
  <c r="DW311" i="2"/>
  <c r="EA311" i="2"/>
  <c r="EH311" i="2"/>
  <c r="EI311" i="2"/>
  <c r="ER311" i="2"/>
  <c r="DX311" i="2"/>
  <c r="O312" i="2"/>
  <c r="AH312" i="2"/>
  <c r="CE312" i="2"/>
  <c r="DW312" i="2"/>
  <c r="ER312" i="2"/>
  <c r="DX312" i="2"/>
  <c r="EB312" i="2"/>
  <c r="DY312" i="2"/>
  <c r="EA312" i="2"/>
  <c r="DZ312" i="2"/>
  <c r="EH312" i="2"/>
  <c r="EI312" i="2"/>
  <c r="EQ312" i="2"/>
  <c r="O313" i="2"/>
  <c r="AH313" i="2"/>
  <c r="CE313" i="2"/>
  <c r="DW313" i="2"/>
  <c r="ER313" i="2"/>
  <c r="DX313" i="2"/>
  <c r="EB313" i="2"/>
  <c r="DY313" i="2"/>
  <c r="EA313" i="2"/>
  <c r="DZ313" i="2"/>
  <c r="EH313" i="2"/>
  <c r="EI313" i="2"/>
  <c r="EQ313" i="2"/>
  <c r="O314" i="2"/>
  <c r="AH314" i="2"/>
  <c r="CE314" i="2"/>
  <c r="DW314" i="2"/>
  <c r="ER314" i="2"/>
  <c r="DX314" i="2"/>
  <c r="EB314" i="2"/>
  <c r="DY314" i="2"/>
  <c r="EA314" i="2"/>
  <c r="DZ314" i="2"/>
  <c r="EH314" i="2"/>
  <c r="EI314" i="2"/>
  <c r="EQ314" i="2"/>
  <c r="O315" i="2"/>
  <c r="AH315" i="2"/>
  <c r="CE315" i="2"/>
  <c r="DW315" i="2"/>
  <c r="ER315" i="2"/>
  <c r="DX315" i="2"/>
  <c r="EB315" i="2"/>
  <c r="DY315" i="2"/>
  <c r="EA315" i="2"/>
  <c r="DZ315" i="2"/>
  <c r="EH315" i="2"/>
  <c r="EI315" i="2"/>
  <c r="EQ315" i="2"/>
  <c r="O316" i="2"/>
  <c r="AH316" i="2"/>
  <c r="CE316" i="2"/>
  <c r="DW316" i="2"/>
  <c r="ER316" i="2"/>
  <c r="DX316" i="2"/>
  <c r="EB316" i="2"/>
  <c r="DY316" i="2"/>
  <c r="EA316" i="2"/>
  <c r="DZ316" i="2"/>
  <c r="EH316" i="2"/>
  <c r="EI316" i="2"/>
  <c r="EQ316" i="2"/>
  <c r="O317" i="2"/>
  <c r="AH317" i="2"/>
  <c r="CE317" i="2"/>
  <c r="DW317" i="2"/>
  <c r="ER317" i="2"/>
  <c r="DX317" i="2"/>
  <c r="EB317" i="2"/>
  <c r="DY317" i="2"/>
  <c r="EA317" i="2"/>
  <c r="DZ317" i="2"/>
  <c r="EH317" i="2"/>
  <c r="EI317" i="2"/>
  <c r="EQ317" i="2"/>
  <c r="O318" i="2"/>
  <c r="AH318" i="2"/>
  <c r="CE318" i="2"/>
  <c r="DW318" i="2"/>
  <c r="ER318" i="2"/>
  <c r="DX318" i="2"/>
  <c r="EB318" i="2"/>
  <c r="DY318" i="2"/>
  <c r="EA318" i="2"/>
  <c r="DZ318" i="2"/>
  <c r="EF318" i="2"/>
  <c r="EH318" i="2"/>
  <c r="EI318" i="2"/>
  <c r="EQ318" i="2"/>
  <c r="O319" i="2"/>
  <c r="AH319" i="2"/>
  <c r="CE319" i="2"/>
  <c r="DW319" i="2"/>
  <c r="ER319" i="2"/>
  <c r="DX319" i="2"/>
  <c r="EA319" i="2"/>
  <c r="EB319" i="2"/>
  <c r="DZ319" i="2"/>
  <c r="EH319" i="2"/>
  <c r="EI319" i="2"/>
  <c r="EQ319" i="2"/>
  <c r="DY319" i="2"/>
  <c r="O320" i="2"/>
  <c r="EQ320" i="2"/>
  <c r="AH320" i="2"/>
  <c r="CE320" i="2"/>
  <c r="DW320" i="2"/>
  <c r="EA320" i="2"/>
  <c r="EB320" i="2"/>
  <c r="ER320" i="2"/>
  <c r="DY320" i="2"/>
  <c r="EF320" i="2"/>
  <c r="EH320" i="2"/>
  <c r="EI320" i="2"/>
  <c r="DX320" i="2"/>
  <c r="O321" i="2"/>
  <c r="EQ321" i="2"/>
  <c r="AH321" i="2"/>
  <c r="CE321" i="2"/>
  <c r="DW321" i="2"/>
  <c r="EA321" i="2"/>
  <c r="EB321" i="2"/>
  <c r="ER321" i="2"/>
  <c r="DY321" i="2"/>
  <c r="EF321" i="2"/>
  <c r="EH321" i="2"/>
  <c r="EI321" i="2"/>
  <c r="DX321" i="2"/>
  <c r="O322" i="2"/>
  <c r="EQ322" i="2"/>
  <c r="AH322" i="2"/>
  <c r="CE322" i="2"/>
  <c r="DW322" i="2"/>
  <c r="EA322" i="2"/>
  <c r="EB322" i="2"/>
  <c r="ER322" i="2"/>
  <c r="DY322" i="2"/>
  <c r="EF322" i="2"/>
  <c r="EH322" i="2"/>
  <c r="EI322" i="2"/>
  <c r="DX322" i="2"/>
  <c r="O323" i="2"/>
  <c r="EQ323" i="2"/>
  <c r="AH323" i="2"/>
  <c r="CE323" i="2"/>
  <c r="DW323" i="2"/>
  <c r="EA323" i="2"/>
  <c r="EB323" i="2"/>
  <c r="ER323" i="2"/>
  <c r="DY323" i="2"/>
  <c r="EF323" i="2"/>
  <c r="EH323" i="2"/>
  <c r="EI323" i="2"/>
  <c r="DX323" i="2"/>
  <c r="O324" i="2"/>
  <c r="EQ324" i="2"/>
  <c r="AH324" i="2"/>
  <c r="CE324" i="2"/>
  <c r="DW324" i="2"/>
  <c r="EA324" i="2"/>
  <c r="EB324" i="2"/>
  <c r="ER324" i="2"/>
  <c r="DY324" i="2"/>
  <c r="EF324" i="2"/>
  <c r="EH324" i="2"/>
  <c r="EI324" i="2"/>
  <c r="DX324" i="2"/>
  <c r="O325" i="2"/>
  <c r="EQ325" i="2"/>
  <c r="AH325" i="2"/>
  <c r="CE325" i="2"/>
  <c r="DW325" i="2"/>
  <c r="EA325" i="2"/>
  <c r="EB325" i="2"/>
  <c r="ER325" i="2"/>
  <c r="DY325" i="2"/>
  <c r="EF325" i="2"/>
  <c r="EH325" i="2"/>
  <c r="EI325" i="2"/>
  <c r="DX325" i="2"/>
  <c r="O326" i="2"/>
  <c r="EQ326" i="2"/>
  <c r="AH326" i="2"/>
  <c r="CE326" i="2"/>
  <c r="DW326" i="2"/>
  <c r="EA326" i="2"/>
  <c r="EB326" i="2"/>
  <c r="ER326" i="2"/>
  <c r="DY326" i="2"/>
  <c r="EF326" i="2"/>
  <c r="EH326" i="2"/>
  <c r="EI326" i="2"/>
  <c r="DX326" i="2"/>
  <c r="O327" i="2"/>
  <c r="EQ327" i="2"/>
  <c r="AH327" i="2"/>
  <c r="CE327" i="2"/>
  <c r="DW327" i="2"/>
  <c r="EA327" i="2"/>
  <c r="EB327" i="2"/>
  <c r="ER327" i="2"/>
  <c r="DY327" i="2"/>
  <c r="EF327" i="2"/>
  <c r="EH327" i="2"/>
  <c r="EI327" i="2"/>
  <c r="DX327" i="2"/>
  <c r="O328" i="2"/>
  <c r="AH328" i="2"/>
  <c r="CE328" i="2"/>
  <c r="DW328" i="2"/>
  <c r="ER328" i="2"/>
  <c r="DX328" i="2"/>
  <c r="EA328" i="2"/>
  <c r="EB328" i="2"/>
  <c r="DY328" i="2"/>
  <c r="EH328" i="2"/>
  <c r="EI328" i="2"/>
  <c r="EQ328" i="2"/>
  <c r="O329" i="2"/>
  <c r="AH329" i="2"/>
  <c r="CE329" i="2"/>
  <c r="DW329" i="2"/>
  <c r="ER329" i="2"/>
  <c r="DX329" i="2"/>
  <c r="EA329" i="2"/>
  <c r="EB329" i="2"/>
  <c r="DZ329" i="2"/>
  <c r="EH329" i="2"/>
  <c r="EI329" i="2"/>
  <c r="EQ329" i="2"/>
  <c r="DY329" i="2"/>
  <c r="O330" i="2"/>
  <c r="EQ330" i="2"/>
  <c r="AH330" i="2"/>
  <c r="CE330" i="2"/>
  <c r="DW330" i="2"/>
  <c r="EA330" i="2"/>
  <c r="EB330" i="2"/>
  <c r="ER330" i="2"/>
  <c r="DY330" i="2"/>
  <c r="EF330" i="2"/>
  <c r="EH330" i="2"/>
  <c r="EI330" i="2"/>
  <c r="DX330" i="2"/>
  <c r="AH331" i="2"/>
  <c r="EA331" i="2"/>
  <c r="CE331" i="2"/>
  <c r="DW331" i="2"/>
  <c r="EB331" i="2"/>
  <c r="EF331" i="2"/>
  <c r="EH331" i="2"/>
  <c r="EI331" i="2"/>
  <c r="AH332" i="2"/>
  <c r="EA332" i="2"/>
  <c r="CE332" i="2"/>
  <c r="DW332" i="2"/>
  <c r="EB332" i="2"/>
  <c r="EF332" i="2"/>
  <c r="EH332" i="2"/>
  <c r="EI332" i="2"/>
  <c r="AH333" i="2"/>
  <c r="EA333" i="2"/>
  <c r="CE333" i="2"/>
  <c r="DW333" i="2"/>
  <c r="EB333" i="2"/>
  <c r="EF333" i="2"/>
  <c r="EH333" i="2"/>
  <c r="EI333" i="2"/>
  <c r="AH334" i="2"/>
  <c r="EA334" i="2"/>
  <c r="CE334" i="2"/>
  <c r="DW334" i="2"/>
  <c r="EB334" i="2"/>
  <c r="EF334" i="2"/>
  <c r="EH334" i="2"/>
  <c r="EI334" i="2"/>
  <c r="AH335" i="2"/>
  <c r="EA335" i="2"/>
  <c r="CE335" i="2"/>
  <c r="DW335" i="2"/>
  <c r="EB335" i="2"/>
  <c r="EF335" i="2"/>
  <c r="EH335" i="2"/>
  <c r="EI335" i="2"/>
  <c r="AH336" i="2"/>
  <c r="EA336" i="2"/>
  <c r="CE336" i="2"/>
  <c r="DW336" i="2"/>
  <c r="EB336" i="2"/>
  <c r="EF336" i="2"/>
  <c r="EH336" i="2"/>
  <c r="EI336" i="2"/>
  <c r="AH337" i="2"/>
  <c r="EA337" i="2"/>
  <c r="CE337" i="2"/>
  <c r="DW337" i="2"/>
  <c r="EB337" i="2"/>
  <c r="EF337" i="2"/>
  <c r="EH337" i="2"/>
  <c r="EI337" i="2"/>
  <c r="AH338" i="2"/>
  <c r="EA338" i="2"/>
  <c r="CE338" i="2"/>
  <c r="DW338" i="2"/>
  <c r="EB338" i="2"/>
  <c r="EF338" i="2"/>
  <c r="EH338" i="2"/>
  <c r="EI338" i="2"/>
  <c r="AH339" i="2"/>
  <c r="EA339" i="2"/>
  <c r="CE339" i="2"/>
  <c r="DW339" i="2"/>
  <c r="EB339" i="2"/>
  <c r="EF339" i="2"/>
  <c r="EH339" i="2"/>
  <c r="EI339" i="2"/>
  <c r="AH340" i="2"/>
  <c r="EA340" i="2"/>
  <c r="CE340" i="2"/>
  <c r="DW340" i="2"/>
  <c r="EB340" i="2"/>
  <c r="EF340" i="2"/>
  <c r="EH340" i="2"/>
  <c r="EI340" i="2"/>
  <c r="AH341" i="2"/>
  <c r="EA341" i="2"/>
  <c r="CE341" i="2"/>
  <c r="DW341" i="2"/>
  <c r="EB341" i="2"/>
  <c r="EF341" i="2"/>
  <c r="EH341" i="2"/>
  <c r="EI341" i="2"/>
  <c r="AH342" i="2"/>
  <c r="CE342" i="2"/>
  <c r="EA342" i="2"/>
  <c r="EB342" i="2"/>
  <c r="EF342" i="2"/>
  <c r="D372" i="2"/>
  <c r="D373" i="2"/>
  <c r="D374" i="2"/>
  <c r="D375" i="2"/>
  <c r="D376" i="2"/>
  <c r="D377" i="2"/>
  <c r="ED318" i="2"/>
  <c r="ED319" i="2"/>
  <c r="ED320" i="2"/>
  <c r="ED321" i="2"/>
  <c r="ED322" i="2"/>
  <c r="ED323" i="2"/>
  <c r="ED324" i="2"/>
  <c r="ED325" i="2"/>
  <c r="ED326" i="2"/>
  <c r="ED327" i="2"/>
  <c r="ED328" i="2"/>
  <c r="ED329" i="2"/>
  <c r="ED330" i="2"/>
  <c r="ED331" i="2"/>
  <c r="ED332" i="2"/>
  <c r="ED333" i="2"/>
  <c r="ED334" i="2"/>
  <c r="ED335" i="2"/>
  <c r="ED336" i="2"/>
  <c r="ED337" i="2"/>
  <c r="ED338" i="2"/>
  <c r="ED339" i="2"/>
  <c r="ED340" i="2"/>
  <c r="ED341" i="2"/>
  <c r="EO279" i="2"/>
  <c r="EV279" i="2"/>
  <c r="EH294" i="2"/>
  <c r="EO246" i="2"/>
  <c r="EV246" i="2"/>
  <c r="EO275" i="2"/>
  <c r="EV275" i="2"/>
  <c r="EE337" i="2"/>
  <c r="EE332" i="2"/>
  <c r="EJ280" i="2"/>
  <c r="EK280" i="2"/>
  <c r="EJ276" i="2"/>
  <c r="EK276" i="2"/>
  <c r="DY273" i="2"/>
  <c r="EN273" i="2"/>
  <c r="EU273" i="2"/>
  <c r="DZ273" i="2"/>
  <c r="EO273" i="2"/>
  <c r="EV273" i="2"/>
  <c r="DY255" i="2"/>
  <c r="DZ255" i="2"/>
  <c r="DY253" i="2"/>
  <c r="DZ253" i="2"/>
  <c r="EJ247" i="2"/>
  <c r="EK247" i="2"/>
  <c r="EM273" i="2"/>
  <c r="ET273" i="2"/>
  <c r="EE341" i="2"/>
  <c r="EE340" i="2"/>
  <c r="EE339" i="2"/>
  <c r="EE338" i="2"/>
  <c r="EE336" i="2"/>
  <c r="EE335" i="2"/>
  <c r="EE334" i="2"/>
  <c r="EE333" i="2"/>
  <c r="EE331" i="2"/>
  <c r="EE330" i="2"/>
  <c r="EE329" i="2"/>
  <c r="EE328" i="2"/>
  <c r="EE327" i="2"/>
  <c r="EE326" i="2"/>
  <c r="EE325" i="2"/>
  <c r="EE324" i="2"/>
  <c r="EE323" i="2"/>
  <c r="EE322" i="2"/>
  <c r="EE321" i="2"/>
  <c r="EE320" i="2"/>
  <c r="EE319" i="2"/>
  <c r="EE318" i="2"/>
  <c r="DY311" i="2"/>
  <c r="DZ311" i="2"/>
  <c r="DY281" i="2"/>
  <c r="EN281" i="2"/>
  <c r="EU281" i="2"/>
  <c r="DZ281" i="2"/>
  <c r="EO281" i="2"/>
  <c r="EV281" i="2"/>
  <c r="DY277" i="2"/>
  <c r="EN277" i="2"/>
  <c r="EU277" i="2"/>
  <c r="DZ277" i="2"/>
  <c r="EO277" i="2"/>
  <c r="EV277" i="2"/>
  <c r="DY259" i="2"/>
  <c r="DZ259" i="2"/>
  <c r="DY257" i="2"/>
  <c r="DZ257" i="2"/>
  <c r="DY248" i="2"/>
  <c r="EN248" i="2"/>
  <c r="EU248" i="2"/>
  <c r="DZ248" i="2"/>
  <c r="EO248" i="2"/>
  <c r="EV248" i="2"/>
  <c r="EM281" i="2"/>
  <c r="EM277" i="2"/>
  <c r="ET277" i="2"/>
  <c r="EM248" i="2"/>
  <c r="DY309" i="2"/>
  <c r="DY307" i="2"/>
  <c r="DY305" i="2"/>
  <c r="DY303" i="2"/>
  <c r="DY301" i="2"/>
  <c r="DY299" i="2"/>
  <c r="DY297" i="2"/>
  <c r="DY295" i="2"/>
  <c r="DZ292" i="2"/>
  <c r="DZ290" i="2"/>
  <c r="DZ288" i="2"/>
  <c r="DZ286" i="2"/>
  <c r="DY283" i="2"/>
  <c r="DY282" i="2"/>
  <c r="EH280" i="2"/>
  <c r="EO280" i="2"/>
  <c r="EV280" i="2"/>
  <c r="DY279" i="2"/>
  <c r="EN279" i="2"/>
  <c r="EH276" i="2"/>
  <c r="EO276" i="2"/>
  <c r="EV276" i="2"/>
  <c r="DY274" i="2"/>
  <c r="EH271" i="2"/>
  <c r="DZ271" i="2"/>
  <c r="EH269" i="2"/>
  <c r="DZ269" i="2"/>
  <c r="EH267" i="2"/>
  <c r="DZ267" i="2"/>
  <c r="EH265" i="2"/>
  <c r="DZ265" i="2"/>
  <c r="EH263" i="2"/>
  <c r="DZ263" i="2"/>
  <c r="EH261" i="2"/>
  <c r="DZ261" i="2"/>
  <c r="EH259" i="2"/>
  <c r="DY258" i="2"/>
  <c r="EH257" i="2"/>
  <c r="EH255" i="2"/>
  <c r="DY254" i="2"/>
  <c r="EH253" i="2"/>
  <c r="EH251" i="2"/>
  <c r="DZ251" i="2"/>
  <c r="EH247" i="2"/>
  <c r="EN247" i="2"/>
  <c r="EU247" i="2"/>
  <c r="DY246" i="2"/>
  <c r="EN246" i="2"/>
  <c r="EG39" i="2"/>
  <c r="EG42" i="2"/>
  <c r="EG57" i="2"/>
  <c r="EG59" i="2"/>
  <c r="EG33" i="2"/>
  <c r="EG35" i="2"/>
  <c r="EG36" i="2"/>
  <c r="EG37" i="2"/>
  <c r="EG41" i="2"/>
  <c r="EG43" i="2"/>
  <c r="EG44" i="2"/>
  <c r="EG45" i="2"/>
  <c r="EG47" i="2"/>
  <c r="EG49" i="2"/>
  <c r="EG53" i="2"/>
  <c r="EG60" i="2"/>
  <c r="EG61" i="2"/>
  <c r="EG184" i="2"/>
  <c r="EO184" i="2"/>
  <c r="EG185" i="2"/>
  <c r="EG187" i="2"/>
  <c r="EG189" i="2"/>
  <c r="EG191" i="2"/>
  <c r="EG193" i="2"/>
  <c r="EG195" i="2"/>
  <c r="EG197" i="2"/>
  <c r="EG199" i="2"/>
  <c r="EG201" i="2"/>
  <c r="EG204" i="2"/>
  <c r="EG206" i="2"/>
  <c r="EG208" i="2"/>
  <c r="EG210" i="2"/>
  <c r="EG212" i="2"/>
  <c r="EG214" i="2"/>
  <c r="EH214" i="2"/>
  <c r="EO214" i="2"/>
  <c r="EH234" i="2"/>
  <c r="DY225" i="2"/>
  <c r="EG225" i="2"/>
  <c r="EH223" i="2"/>
  <c r="DY222" i="2"/>
  <c r="EG222" i="2"/>
  <c r="DY220" i="2"/>
  <c r="EG220" i="2"/>
  <c r="EO220" i="2"/>
  <c r="EJ216" i="2"/>
  <c r="EK216" i="2"/>
  <c r="EK213" i="2"/>
  <c r="EJ213" i="2"/>
  <c r="EH212" i="2"/>
  <c r="EK209" i="2"/>
  <c r="EJ209" i="2"/>
  <c r="EH208" i="2"/>
  <c r="EK205" i="2"/>
  <c r="EJ205" i="2"/>
  <c r="EH204" i="2"/>
  <c r="EJ202" i="2"/>
  <c r="EK202" i="2"/>
  <c r="EH201" i="2"/>
  <c r="EK198" i="2"/>
  <c r="EJ198" i="2"/>
  <c r="EH197" i="2"/>
  <c r="EK194" i="2"/>
  <c r="EJ194" i="2"/>
  <c r="EH193" i="2"/>
  <c r="EK190" i="2"/>
  <c r="EJ190" i="2"/>
  <c r="EH189" i="2"/>
  <c r="EK186" i="2"/>
  <c r="EJ186" i="2"/>
  <c r="EH185" i="2"/>
  <c r="EI126" i="2"/>
  <c r="EI122" i="2"/>
  <c r="EC115" i="2"/>
  <c r="DX115" i="2"/>
  <c r="EB115" i="2"/>
  <c r="DZ330" i="2"/>
  <c r="DZ328" i="2"/>
  <c r="DZ327" i="2"/>
  <c r="DZ326" i="2"/>
  <c r="DZ325" i="2"/>
  <c r="DZ324" i="2"/>
  <c r="DZ323" i="2"/>
  <c r="DZ322" i="2"/>
  <c r="DZ321" i="2"/>
  <c r="DZ320" i="2"/>
  <c r="DZ279" i="2"/>
  <c r="EM279" i="2"/>
  <c r="ET279" i="2"/>
  <c r="DZ258" i="2"/>
  <c r="DZ254" i="2"/>
  <c r="DZ246" i="2"/>
  <c r="EM246" i="2"/>
  <c r="ET246" i="2"/>
  <c r="DX244" i="2"/>
  <c r="DX242" i="2"/>
  <c r="DZ240" i="2"/>
  <c r="EG240" i="2"/>
  <c r="EM240" i="2"/>
  <c r="ET240" i="2"/>
  <c r="DX239" i="2"/>
  <c r="DX237" i="2"/>
  <c r="DX235" i="2"/>
  <c r="EG234" i="2"/>
  <c r="DX232" i="2"/>
  <c r="DZ230" i="2"/>
  <c r="EG230" i="2"/>
  <c r="EM230" i="2"/>
  <c r="ET230" i="2"/>
  <c r="DZ229" i="2"/>
  <c r="EG229" i="2"/>
  <c r="EM229" i="2"/>
  <c r="ET229" i="2"/>
  <c r="DZ228" i="2"/>
  <c r="EG228" i="2"/>
  <c r="EM228" i="2"/>
  <c r="ET228" i="2"/>
  <c r="DZ227" i="2"/>
  <c r="EG227" i="2"/>
  <c r="EM227" i="2"/>
  <c r="ET227" i="2"/>
  <c r="DX226" i="2"/>
  <c r="EG223" i="2"/>
  <c r="EN223" i="2"/>
  <c r="EG218" i="2"/>
  <c r="EO218" i="2"/>
  <c r="EM214" i="2"/>
  <c r="EN212" i="2"/>
  <c r="EH210" i="2"/>
  <c r="EM210" i="2"/>
  <c r="EN208" i="2"/>
  <c r="EH206" i="2"/>
  <c r="EM206" i="2"/>
  <c r="EN204" i="2"/>
  <c r="EN201" i="2"/>
  <c r="EH199" i="2"/>
  <c r="EO199" i="2"/>
  <c r="EN197" i="2"/>
  <c r="EH195" i="2"/>
  <c r="EO195" i="2"/>
  <c r="EN193" i="2"/>
  <c r="EH191" i="2"/>
  <c r="EO191" i="2"/>
  <c r="EN189" i="2"/>
  <c r="EH187" i="2"/>
  <c r="EO187" i="2"/>
  <c r="EN185" i="2"/>
  <c r="DY310" i="2"/>
  <c r="DY308" i="2"/>
  <c r="DY306" i="2"/>
  <c r="DY304" i="2"/>
  <c r="DY302" i="2"/>
  <c r="DY300" i="2"/>
  <c r="DY298" i="2"/>
  <c r="DY296" i="2"/>
  <c r="DY294" i="2"/>
  <c r="DZ293" i="2"/>
  <c r="DZ291" i="2"/>
  <c r="DZ289" i="2"/>
  <c r="DZ287" i="2"/>
  <c r="DZ285" i="2"/>
  <c r="DY284" i="2"/>
  <c r="EH278" i="2"/>
  <c r="EO278" i="2"/>
  <c r="EV278" i="2"/>
  <c r="DZ275" i="2"/>
  <c r="EM275" i="2"/>
  <c r="ET275" i="2"/>
  <c r="EN275" i="2"/>
  <c r="EU275" i="2"/>
  <c r="EH274" i="2"/>
  <c r="EO274" i="2"/>
  <c r="EV274" i="2"/>
  <c r="EH272" i="2"/>
  <c r="DZ272" i="2"/>
  <c r="EM272" i="2"/>
  <c r="ET272" i="2"/>
  <c r="EO272" i="2"/>
  <c r="EV272" i="2"/>
  <c r="EH270" i="2"/>
  <c r="DZ270" i="2"/>
  <c r="EM270" i="2"/>
  <c r="ET270" i="2"/>
  <c r="EO270" i="2"/>
  <c r="EV270" i="2"/>
  <c r="EH268" i="2"/>
  <c r="DZ268" i="2"/>
  <c r="EM268" i="2"/>
  <c r="ET268" i="2"/>
  <c r="EO268" i="2"/>
  <c r="EV268" i="2"/>
  <c r="EH266" i="2"/>
  <c r="DZ266" i="2"/>
  <c r="EM266" i="2"/>
  <c r="ET266" i="2"/>
  <c r="EO266" i="2"/>
  <c r="EV266" i="2"/>
  <c r="EH264" i="2"/>
  <c r="DZ264" i="2"/>
  <c r="EM264" i="2"/>
  <c r="ET264" i="2"/>
  <c r="EO264" i="2"/>
  <c r="EV264" i="2"/>
  <c r="EH262" i="2"/>
  <c r="DZ262" i="2"/>
  <c r="EM262" i="2"/>
  <c r="ET262" i="2"/>
  <c r="EO262" i="2"/>
  <c r="EV262" i="2"/>
  <c r="EH260" i="2"/>
  <c r="DZ260" i="2"/>
  <c r="EM260" i="2"/>
  <c r="ET260" i="2"/>
  <c r="EO260" i="2"/>
  <c r="EV260" i="2"/>
  <c r="EH258" i="2"/>
  <c r="EO258" i="2"/>
  <c r="EV258" i="2"/>
  <c r="EH256" i="2"/>
  <c r="DZ256" i="2"/>
  <c r="EM256" i="2"/>
  <c r="ET256" i="2"/>
  <c r="EO256" i="2"/>
  <c r="EV256" i="2"/>
  <c r="EH254" i="2"/>
  <c r="EO254" i="2"/>
  <c r="EV254" i="2"/>
  <c r="EH252" i="2"/>
  <c r="DZ252" i="2"/>
  <c r="EM252" i="2"/>
  <c r="ET252" i="2"/>
  <c r="EO252" i="2"/>
  <c r="EV252" i="2"/>
  <c r="EH250" i="2"/>
  <c r="DZ250" i="2"/>
  <c r="EM250" i="2"/>
  <c r="ET250" i="2"/>
  <c r="EO250" i="2"/>
  <c r="EV250" i="2"/>
  <c r="EH249" i="2"/>
  <c r="EM249" i="2"/>
  <c r="ET249" i="2"/>
  <c r="EH245" i="2"/>
  <c r="EO245" i="2"/>
  <c r="EV245" i="2"/>
  <c r="DY243" i="2"/>
  <c r="EG243" i="2"/>
  <c r="EN243" i="2"/>
  <c r="EU243" i="2"/>
  <c r="DY241" i="2"/>
  <c r="EG241" i="2"/>
  <c r="EN241" i="2"/>
  <c r="EU241" i="2"/>
  <c r="EO241" i="2"/>
  <c r="EV241" i="2"/>
  <c r="DY240" i="2"/>
  <c r="EO240" i="2"/>
  <c r="EV240" i="2"/>
  <c r="DY238" i="2"/>
  <c r="EG238" i="2"/>
  <c r="EN238" i="2"/>
  <c r="EU238" i="2"/>
  <c r="EO238" i="2"/>
  <c r="EV238" i="2"/>
  <c r="DY236" i="2"/>
  <c r="EG236" i="2"/>
  <c r="EN236" i="2"/>
  <c r="EU236" i="2"/>
  <c r="DY233" i="2"/>
  <c r="EG233" i="2"/>
  <c r="EN233" i="2"/>
  <c r="EU233" i="2"/>
  <c r="EO233" i="2"/>
  <c r="EV233" i="2"/>
  <c r="DY231" i="2"/>
  <c r="EG231" i="2"/>
  <c r="EN231" i="2"/>
  <c r="EU231" i="2"/>
  <c r="DY230" i="2"/>
  <c r="EO230" i="2"/>
  <c r="EV230" i="2"/>
  <c r="EN230" i="2"/>
  <c r="EU230" i="2"/>
  <c r="DY229" i="2"/>
  <c r="EO229" i="2"/>
  <c r="EV229" i="2"/>
  <c r="DY228" i="2"/>
  <c r="EO228" i="2"/>
  <c r="EV228" i="2"/>
  <c r="EN228" i="2"/>
  <c r="EU228" i="2"/>
  <c r="DY227" i="2"/>
  <c r="EO227" i="2"/>
  <c r="EV227" i="2"/>
  <c r="DY224" i="2"/>
  <c r="EG224" i="2"/>
  <c r="EN224" i="2"/>
  <c r="EO224" i="2"/>
  <c r="DY221" i="2"/>
  <c r="EG221" i="2"/>
  <c r="EN221" i="2"/>
  <c r="EH219" i="2"/>
  <c r="EK217" i="2"/>
  <c r="EJ217" i="2"/>
  <c r="EJ215" i="2"/>
  <c r="EK215" i="2"/>
  <c r="EK211" i="2"/>
  <c r="EJ211" i="2"/>
  <c r="EO210" i="2"/>
  <c r="EK207" i="2"/>
  <c r="EJ207" i="2"/>
  <c r="EO206" i="2"/>
  <c r="EK203" i="2"/>
  <c r="EJ203" i="2"/>
  <c r="EK200" i="2"/>
  <c r="EJ200" i="2"/>
  <c r="EM199" i="2"/>
  <c r="EK196" i="2"/>
  <c r="EJ196" i="2"/>
  <c r="EM195" i="2"/>
  <c r="EK192" i="2"/>
  <c r="EJ192" i="2"/>
  <c r="EM191" i="2"/>
  <c r="EK188" i="2"/>
  <c r="EJ188" i="2"/>
  <c r="EM187" i="2"/>
  <c r="EE33" i="2"/>
  <c r="EE35" i="2"/>
  <c r="EE37" i="2"/>
  <c r="EE41" i="2"/>
  <c r="EE43" i="2"/>
  <c r="EE45" i="2"/>
  <c r="EE47" i="2"/>
  <c r="EE49" i="2"/>
  <c r="EE51" i="2"/>
  <c r="EE55" i="2"/>
  <c r="EE58" i="2"/>
  <c r="EE60" i="2"/>
  <c r="EE61" i="2"/>
  <c r="EE32" i="2"/>
  <c r="EE34" i="2"/>
  <c r="EE38" i="2"/>
  <c r="EE40" i="2"/>
  <c r="EE46" i="2"/>
  <c r="EE48" i="2"/>
  <c r="EE50" i="2"/>
  <c r="EE52" i="2"/>
  <c r="EE54" i="2"/>
  <c r="EE56" i="2"/>
  <c r="EE57" i="2"/>
  <c r="EE59" i="2"/>
  <c r="EK182" i="2"/>
  <c r="EJ182" i="2"/>
  <c r="EI124" i="2"/>
  <c r="EE121" i="2"/>
  <c r="DZ309" i="2"/>
  <c r="DZ307" i="2"/>
  <c r="DZ305" i="2"/>
  <c r="DZ303" i="2"/>
  <c r="DZ301" i="2"/>
  <c r="DZ299" i="2"/>
  <c r="DZ297" i="2"/>
  <c r="DZ295" i="2"/>
  <c r="DZ283" i="2"/>
  <c r="DZ282" i="2"/>
  <c r="ET281" i="2"/>
  <c r="DX280" i="2"/>
  <c r="EM280" i="2"/>
  <c r="ET280" i="2"/>
  <c r="EU279" i="2"/>
  <c r="EN278" i="2"/>
  <c r="EU278" i="2"/>
  <c r="DX276" i="2"/>
  <c r="EM276" i="2"/>
  <c r="ET276" i="2"/>
  <c r="EN274" i="2"/>
  <c r="EU274" i="2"/>
  <c r="DZ274" i="2"/>
  <c r="EM274" i="2"/>
  <c r="ET274" i="2"/>
  <c r="EN272" i="2"/>
  <c r="EU272" i="2"/>
  <c r="EE271" i="2"/>
  <c r="EN270" i="2"/>
  <c r="EU270" i="2"/>
  <c r="EE269" i="2"/>
  <c r="EN268" i="2"/>
  <c r="EU268" i="2"/>
  <c r="EE267" i="2"/>
  <c r="EN266" i="2"/>
  <c r="EU266" i="2"/>
  <c r="EE265" i="2"/>
  <c r="EN264" i="2"/>
  <c r="EU264" i="2"/>
  <c r="EE263" i="2"/>
  <c r="EN262" i="2"/>
  <c r="EU262" i="2"/>
  <c r="EE261" i="2"/>
  <c r="EN260" i="2"/>
  <c r="EU260" i="2"/>
  <c r="EE259" i="2"/>
  <c r="EN258" i="2"/>
  <c r="EU258" i="2"/>
  <c r="EM258" i="2"/>
  <c r="ET258" i="2"/>
  <c r="EE257" i="2"/>
  <c r="EN256" i="2"/>
  <c r="EU256" i="2"/>
  <c r="EE255" i="2"/>
  <c r="EN254" i="2"/>
  <c r="EU254" i="2"/>
  <c r="EM254" i="2"/>
  <c r="ET254" i="2"/>
  <c r="EE253" i="2"/>
  <c r="EN252" i="2"/>
  <c r="EU252" i="2"/>
  <c r="EE251" i="2"/>
  <c r="EN250" i="2"/>
  <c r="EU250" i="2"/>
  <c r="EN249" i="2"/>
  <c r="EU249" i="2"/>
  <c r="ET248" i="2"/>
  <c r="DX247" i="2"/>
  <c r="EM247" i="2"/>
  <c r="ET247" i="2"/>
  <c r="EU246" i="2"/>
  <c r="EN245" i="2"/>
  <c r="EU245" i="2"/>
  <c r="EG244" i="2"/>
  <c r="EO244" i="2"/>
  <c r="EV244" i="2"/>
  <c r="EN244" i="2"/>
  <c r="EU244" i="2"/>
  <c r="DZ244" i="2"/>
  <c r="EM243" i="2"/>
  <c r="ET243" i="2"/>
  <c r="EG242" i="2"/>
  <c r="EN242" i="2"/>
  <c r="EU242" i="2"/>
  <c r="DZ242" i="2"/>
  <c r="EM241" i="2"/>
  <c r="ET241" i="2"/>
  <c r="EG239" i="2"/>
  <c r="EO239" i="2"/>
  <c r="EV239" i="2"/>
  <c r="EN239" i="2"/>
  <c r="EU239" i="2"/>
  <c r="DZ239" i="2"/>
  <c r="EM238" i="2"/>
  <c r="ET238" i="2"/>
  <c r="EG237" i="2"/>
  <c r="EN237" i="2"/>
  <c r="EU237" i="2"/>
  <c r="DZ237" i="2"/>
  <c r="EM236" i="2"/>
  <c r="ET236" i="2"/>
  <c r="EG235" i="2"/>
  <c r="EO235" i="2"/>
  <c r="EV235" i="2"/>
  <c r="EN235" i="2"/>
  <c r="EU235" i="2"/>
  <c r="DZ235" i="2"/>
  <c r="EO234" i="2"/>
  <c r="EV234" i="2"/>
  <c r="EM233" i="2"/>
  <c r="ET233" i="2"/>
  <c r="EG232" i="2"/>
  <c r="EN232" i="2"/>
  <c r="EU232" i="2"/>
  <c r="DZ232" i="2"/>
  <c r="EM231" i="2"/>
  <c r="ET231" i="2"/>
  <c r="EG226" i="2"/>
  <c r="EO226" i="2"/>
  <c r="EV226" i="2"/>
  <c r="EN226" i="2"/>
  <c r="EU226" i="2"/>
  <c r="DZ226" i="2"/>
  <c r="EJ225" i="2"/>
  <c r="EH225" i="2"/>
  <c r="DZ225" i="2"/>
  <c r="EM224" i="2"/>
  <c r="EO223" i="2"/>
  <c r="EJ222" i="2"/>
  <c r="EH222" i="2"/>
  <c r="DZ222" i="2"/>
  <c r="EM221" i="2"/>
  <c r="EN220" i="2"/>
  <c r="DZ220" i="2"/>
  <c r="EM220" i="2"/>
  <c r="EG219" i="2"/>
  <c r="EN219" i="2"/>
  <c r="EN218" i="2"/>
  <c r="EN214" i="2"/>
  <c r="EO212" i="2"/>
  <c r="EM212" i="2"/>
  <c r="EN210" i="2"/>
  <c r="EO208" i="2"/>
  <c r="EM208" i="2"/>
  <c r="EN206" i="2"/>
  <c r="EO204" i="2"/>
  <c r="EM204" i="2"/>
  <c r="EO201" i="2"/>
  <c r="EM201" i="2"/>
  <c r="EN199" i="2"/>
  <c r="EO197" i="2"/>
  <c r="EM197" i="2"/>
  <c r="EN195" i="2"/>
  <c r="EO193" i="2"/>
  <c r="EM193" i="2"/>
  <c r="EN191" i="2"/>
  <c r="EO189" i="2"/>
  <c r="EM189" i="2"/>
  <c r="EN187" i="2"/>
  <c r="EO185" i="2"/>
  <c r="EM185" i="2"/>
  <c r="EI61" i="2"/>
  <c r="EC50" i="2"/>
  <c r="DX50" i="2"/>
  <c r="EB50" i="2"/>
  <c r="EE42" i="2"/>
  <c r="EI38" i="2"/>
  <c r="EI37" i="2"/>
  <c r="EI36" i="2"/>
  <c r="EI34" i="2"/>
  <c r="EI33" i="2"/>
  <c r="A68" i="2"/>
  <c r="EI32" i="2"/>
  <c r="EC32" i="2"/>
  <c r="DX32" i="2"/>
  <c r="EB32" i="2"/>
  <c r="DZ217" i="2"/>
  <c r="DZ216" i="2"/>
  <c r="EG216" i="2"/>
  <c r="EM216" i="2"/>
  <c r="DZ215" i="2"/>
  <c r="EG215" i="2"/>
  <c r="EM215" i="2"/>
  <c r="DZ213" i="2"/>
  <c r="DZ211" i="2"/>
  <c r="DZ209" i="2"/>
  <c r="DZ207" i="2"/>
  <c r="DZ205" i="2"/>
  <c r="DZ203" i="2"/>
  <c r="DZ202" i="2"/>
  <c r="EG202" i="2"/>
  <c r="EM202" i="2"/>
  <c r="DZ200" i="2"/>
  <c r="DZ198" i="2"/>
  <c r="DZ196" i="2"/>
  <c r="DZ194" i="2"/>
  <c r="DZ192" i="2"/>
  <c r="DZ190" i="2"/>
  <c r="DZ188" i="2"/>
  <c r="DZ186" i="2"/>
  <c r="DZ184" i="2"/>
  <c r="EM184" i="2"/>
  <c r="DZ183" i="2"/>
  <c r="DZ182" i="2"/>
  <c r="EG182" i="2"/>
  <c r="EM182" i="2"/>
  <c r="EE66" i="2"/>
  <c r="EC56" i="2"/>
  <c r="DX56" i="2"/>
  <c r="EB56" i="2"/>
  <c r="EC54" i="2"/>
  <c r="DX54" i="2"/>
  <c r="EB54" i="2"/>
  <c r="EC48" i="2"/>
  <c r="DX48" i="2"/>
  <c r="EB48" i="2"/>
  <c r="EI40" i="2"/>
  <c r="EC40" i="2"/>
  <c r="DX40" i="2"/>
  <c r="EB40" i="2"/>
  <c r="EI39" i="2"/>
  <c r="EE39" i="2"/>
  <c r="EI35" i="2"/>
  <c r="EG217" i="2"/>
  <c r="EO217" i="2"/>
  <c r="EN216" i="2"/>
  <c r="EN215" i="2"/>
  <c r="EG213" i="2"/>
  <c r="EO213" i="2"/>
  <c r="EG211" i="2"/>
  <c r="EO211" i="2"/>
  <c r="EG209" i="2"/>
  <c r="EO209" i="2"/>
  <c r="EG207" i="2"/>
  <c r="EO207" i="2"/>
  <c r="EG205" i="2"/>
  <c r="EO205" i="2"/>
  <c r="EG203" i="2"/>
  <c r="EO203" i="2"/>
  <c r="EN202" i="2"/>
  <c r="EG200" i="2"/>
  <c r="EO200" i="2"/>
  <c r="EG198" i="2"/>
  <c r="EO198" i="2"/>
  <c r="EG196" i="2"/>
  <c r="EO196" i="2"/>
  <c r="EG194" i="2"/>
  <c r="EO194" i="2"/>
  <c r="EG192" i="2"/>
  <c r="EO192" i="2"/>
  <c r="EG190" i="2"/>
  <c r="EO190" i="2"/>
  <c r="EG188" i="2"/>
  <c r="EO188" i="2"/>
  <c r="EG186" i="2"/>
  <c r="EO186" i="2"/>
  <c r="EN184" i="2"/>
  <c r="EG183" i="2"/>
  <c r="EN183" i="2"/>
  <c r="EO183" i="2"/>
  <c r="EN182" i="2"/>
  <c r="EO182" i="2"/>
  <c r="EI103" i="2"/>
  <c r="EI101" i="2"/>
  <c r="EI99" i="2"/>
  <c r="EE65" i="2"/>
  <c r="EE64" i="2"/>
  <c r="EE63" i="2"/>
  <c r="EE62" i="2"/>
  <c r="EE53" i="2"/>
  <c r="EE44" i="2"/>
  <c r="EE36" i="2"/>
  <c r="EI58" i="2"/>
  <c r="EG58" i="2"/>
  <c r="DY58" i="2"/>
  <c r="DZ57" i="2"/>
  <c r="DZ53" i="2"/>
  <c r="DZ46" i="2"/>
  <c r="DZ44" i="2"/>
  <c r="DZ38" i="2"/>
  <c r="DZ36" i="2"/>
  <c r="DZ34" i="2"/>
  <c r="EI70" i="2"/>
  <c r="EI69" i="2"/>
  <c r="EI68" i="2"/>
  <c r="EI67" i="2"/>
  <c r="EI66" i="2"/>
  <c r="EB66" i="2"/>
  <c r="EI65" i="2"/>
  <c r="EB65" i="2"/>
  <c r="EI64" i="2"/>
  <c r="EB64" i="2"/>
  <c r="EI63" i="2"/>
  <c r="EB63" i="2"/>
  <c r="EI62" i="2"/>
  <c r="EB62" i="2"/>
  <c r="EB55" i="2"/>
  <c r="EH53" i="2"/>
  <c r="EI52" i="2"/>
  <c r="EB52" i="2"/>
  <c r="EB51" i="2"/>
  <c r="EI46" i="2"/>
  <c r="EG46" i="2"/>
  <c r="EH44" i="2"/>
  <c r="EG38" i="2"/>
  <c r="EH36" i="2"/>
  <c r="EG34" i="2"/>
  <c r="EM225" i="2"/>
  <c r="EN234" i="2"/>
  <c r="EU234" i="2"/>
  <c r="DZ51" i="2"/>
  <c r="EH51" i="2"/>
  <c r="DY51" i="2"/>
  <c r="EG51" i="2"/>
  <c r="EJ51" i="2"/>
  <c r="EK51" i="2"/>
  <c r="EO51" i="2"/>
  <c r="DZ62" i="2"/>
  <c r="EG62" i="2"/>
  <c r="EH62" i="2"/>
  <c r="EJ62" i="2"/>
  <c r="EK62" i="2"/>
  <c r="EN62" i="2"/>
  <c r="DY62" i="2"/>
  <c r="DZ63" i="2"/>
  <c r="EG63" i="2"/>
  <c r="DY63" i="2"/>
  <c r="EH63" i="2"/>
  <c r="EJ63" i="2"/>
  <c r="EK63" i="2"/>
  <c r="EN63" i="2"/>
  <c r="DZ64" i="2"/>
  <c r="EG64" i="2"/>
  <c r="DY64" i="2"/>
  <c r="EH64" i="2"/>
  <c r="EJ64" i="2"/>
  <c r="EK64" i="2"/>
  <c r="EN64" i="2"/>
  <c r="DZ65" i="2"/>
  <c r="EG65" i="2"/>
  <c r="DY65" i="2"/>
  <c r="EH65" i="2"/>
  <c r="EJ65" i="2"/>
  <c r="EK65" i="2"/>
  <c r="EN65" i="2"/>
  <c r="DZ66" i="2"/>
  <c r="EG66" i="2"/>
  <c r="DY66" i="2"/>
  <c r="EH66" i="2"/>
  <c r="EJ66" i="2"/>
  <c r="EK66" i="2"/>
  <c r="EN66" i="2"/>
  <c r="EO62" i="2"/>
  <c r="EK39" i="2"/>
  <c r="EJ39" i="2"/>
  <c r="DY48" i="2"/>
  <c r="EG48" i="2"/>
  <c r="EH48" i="2"/>
  <c r="EJ48" i="2"/>
  <c r="EK48" i="2"/>
  <c r="EN48" i="2"/>
  <c r="DZ48" i="2"/>
  <c r="DY56" i="2"/>
  <c r="EG56" i="2"/>
  <c r="EH56" i="2"/>
  <c r="EJ56" i="2"/>
  <c r="EK56" i="2"/>
  <c r="EN56" i="2"/>
  <c r="DZ56" i="2"/>
  <c r="A69" i="2"/>
  <c r="DY50" i="2"/>
  <c r="EG50" i="2"/>
  <c r="EH50" i="2"/>
  <c r="EJ50" i="2"/>
  <c r="EK50" i="2"/>
  <c r="EN50" i="2"/>
  <c r="DZ50" i="2"/>
  <c r="EJ251" i="2"/>
  <c r="EK251" i="2"/>
  <c r="EN251" i="2"/>
  <c r="EU251" i="2"/>
  <c r="EJ257" i="2"/>
  <c r="EK257" i="2"/>
  <c r="EJ259" i="2"/>
  <c r="EK259" i="2"/>
  <c r="EJ263" i="2"/>
  <c r="EK263" i="2"/>
  <c r="EM263" i="2"/>
  <c r="ET263" i="2"/>
  <c r="EN263" i="2"/>
  <c r="EU263" i="2"/>
  <c r="EJ267" i="2"/>
  <c r="EK267" i="2"/>
  <c r="EN267" i="2"/>
  <c r="EU267" i="2"/>
  <c r="EJ271" i="2"/>
  <c r="EK271" i="2"/>
  <c r="EM271" i="2"/>
  <c r="ET271" i="2"/>
  <c r="EN271" i="2"/>
  <c r="EU271" i="2"/>
  <c r="EK57" i="2"/>
  <c r="EJ57" i="2"/>
  <c r="EK54" i="2"/>
  <c r="EJ54" i="2"/>
  <c r="EO50" i="2"/>
  <c r="EK46" i="2"/>
  <c r="EJ46" i="2"/>
  <c r="EK38" i="2"/>
  <c r="EJ38" i="2"/>
  <c r="EK32" i="2"/>
  <c r="EJ32" i="2"/>
  <c r="EJ60" i="2"/>
  <c r="EK60" i="2"/>
  <c r="EJ55" i="2"/>
  <c r="EK55" i="2"/>
  <c r="EJ49" i="2"/>
  <c r="EK49" i="2"/>
  <c r="EJ45" i="2"/>
  <c r="EK45" i="2"/>
  <c r="EJ41" i="2"/>
  <c r="EK41" i="2"/>
  <c r="EJ35" i="2"/>
  <c r="EK35" i="2"/>
  <c r="EK332" i="2"/>
  <c r="EJ332" i="2"/>
  <c r="EO332" i="2"/>
  <c r="EK337" i="2"/>
  <c r="EJ337" i="2"/>
  <c r="EO337" i="2"/>
  <c r="EN186" i="2"/>
  <c r="EN188" i="2"/>
  <c r="EN190" i="2"/>
  <c r="EN192" i="2"/>
  <c r="EN194" i="2"/>
  <c r="EN196" i="2"/>
  <c r="EN198" i="2"/>
  <c r="EN200" i="2"/>
  <c r="EO202" i="2"/>
  <c r="EN203" i="2"/>
  <c r="EN205" i="2"/>
  <c r="EN207" i="2"/>
  <c r="EN209" i="2"/>
  <c r="EN211" i="2"/>
  <c r="EN213" i="2"/>
  <c r="EO215" i="2"/>
  <c r="EO216" i="2"/>
  <c r="EN217" i="2"/>
  <c r="EM183" i="2"/>
  <c r="EM186" i="2"/>
  <c r="EM190" i="2"/>
  <c r="EM194" i="2"/>
  <c r="EM198" i="2"/>
  <c r="EM205" i="2"/>
  <c r="EM209" i="2"/>
  <c r="EM213" i="2"/>
  <c r="EO232" i="2"/>
  <c r="EV232" i="2"/>
  <c r="EO237" i="2"/>
  <c r="EV237" i="2"/>
  <c r="EO242" i="2"/>
  <c r="EV242" i="2"/>
  <c r="EO221" i="2"/>
  <c r="EN227" i="2"/>
  <c r="EU227" i="2"/>
  <c r="EN229" i="2"/>
  <c r="EU229" i="2"/>
  <c r="EO231" i="2"/>
  <c r="EV231" i="2"/>
  <c r="EO236" i="2"/>
  <c r="EV236" i="2"/>
  <c r="EN240" i="2"/>
  <c r="EU240" i="2"/>
  <c r="EO243" i="2"/>
  <c r="EV243" i="2"/>
  <c r="EM219" i="2"/>
  <c r="EM232" i="2"/>
  <c r="ET232" i="2"/>
  <c r="EM235" i="2"/>
  <c r="ET235" i="2"/>
  <c r="EM239" i="2"/>
  <c r="ET239" i="2"/>
  <c r="EM242" i="2"/>
  <c r="ET242" i="2"/>
  <c r="EO249" i="2"/>
  <c r="EV249" i="2"/>
  <c r="EM278" i="2"/>
  <c r="ET278" i="2"/>
  <c r="EM223" i="2"/>
  <c r="EM234" i="2"/>
  <c r="ET234" i="2"/>
  <c r="EN259" i="2"/>
  <c r="EU259" i="2"/>
  <c r="EO259" i="2"/>
  <c r="EV259" i="2"/>
  <c r="EO247" i="2"/>
  <c r="EV247" i="2"/>
  <c r="EN276" i="2"/>
  <c r="EU276" i="2"/>
  <c r="EN280" i="2"/>
  <c r="EU280" i="2"/>
  <c r="DZ52" i="2"/>
  <c r="EG52" i="2"/>
  <c r="DY52" i="2"/>
  <c r="EH52" i="2"/>
  <c r="EJ52" i="2"/>
  <c r="EK52" i="2"/>
  <c r="EO52" i="2"/>
  <c r="DZ55" i="2"/>
  <c r="EH55" i="2"/>
  <c r="DY55" i="2"/>
  <c r="EG55" i="2"/>
  <c r="EN55" i="2"/>
  <c r="EU55" i="2"/>
  <c r="EJ36" i="2"/>
  <c r="EK36" i="2"/>
  <c r="EM36" i="2"/>
  <c r="EN36" i="2"/>
  <c r="EJ44" i="2"/>
  <c r="EK44" i="2"/>
  <c r="EO44" i="2"/>
  <c r="EV44" i="2"/>
  <c r="EN44" i="2"/>
  <c r="EU44" i="2"/>
  <c r="EJ53" i="2"/>
  <c r="EK53" i="2"/>
  <c r="EM53" i="2"/>
  <c r="EN53" i="2"/>
  <c r="DY40" i="2"/>
  <c r="EG40" i="2"/>
  <c r="EH40" i="2"/>
  <c r="EJ40" i="2"/>
  <c r="EK40" i="2"/>
  <c r="EN40" i="2"/>
  <c r="DZ40" i="2"/>
  <c r="EM40" i="2"/>
  <c r="DY54" i="2"/>
  <c r="EG54" i="2"/>
  <c r="EH54" i="2"/>
  <c r="EN54" i="2"/>
  <c r="DZ54" i="2"/>
  <c r="EM54" i="2"/>
  <c r="EO54" i="2"/>
  <c r="DY32" i="2"/>
  <c r="EG32" i="2"/>
  <c r="EH32" i="2"/>
  <c r="EN32" i="2"/>
  <c r="DZ32" i="2"/>
  <c r="EM32" i="2"/>
  <c r="EO32" i="2"/>
  <c r="EK42" i="2"/>
  <c r="EJ42" i="2"/>
  <c r="EJ253" i="2"/>
  <c r="EK253" i="2"/>
  <c r="EN253" i="2"/>
  <c r="EU253" i="2"/>
  <c r="EJ255" i="2"/>
  <c r="EK255" i="2"/>
  <c r="EJ261" i="2"/>
  <c r="EK261" i="2"/>
  <c r="EM261" i="2"/>
  <c r="ET261" i="2"/>
  <c r="EN261" i="2"/>
  <c r="EU261" i="2"/>
  <c r="EJ265" i="2"/>
  <c r="EK265" i="2"/>
  <c r="EM265" i="2"/>
  <c r="ET265" i="2"/>
  <c r="EN265" i="2"/>
  <c r="EU265" i="2"/>
  <c r="EJ269" i="2"/>
  <c r="EK269" i="2"/>
  <c r="EM269" i="2"/>
  <c r="ET269" i="2"/>
  <c r="EN269" i="2"/>
  <c r="EU269" i="2"/>
  <c r="EJ121" i="2"/>
  <c r="EK121" i="2"/>
  <c r="EK59" i="2"/>
  <c r="EJ59" i="2"/>
  <c r="EO56" i="2"/>
  <c r="EO48" i="2"/>
  <c r="EO40" i="2"/>
  <c r="EK34" i="2"/>
  <c r="EJ34" i="2"/>
  <c r="EJ61" i="2"/>
  <c r="EK61" i="2"/>
  <c r="EJ58" i="2"/>
  <c r="EK58" i="2"/>
  <c r="EN51" i="2"/>
  <c r="EJ47" i="2"/>
  <c r="EK47" i="2"/>
  <c r="EJ43" i="2"/>
  <c r="EK43" i="2"/>
  <c r="EJ37" i="2"/>
  <c r="EK37" i="2"/>
  <c r="EJ33" i="2"/>
  <c r="EK33" i="2"/>
  <c r="EH33" i="2"/>
  <c r="EH35" i="2"/>
  <c r="EN35" i="2"/>
  <c r="EH37" i="2"/>
  <c r="EH41" i="2"/>
  <c r="EH43" i="2"/>
  <c r="EH45" i="2"/>
  <c r="EN45" i="2"/>
  <c r="EH47" i="2"/>
  <c r="EH49" i="2"/>
  <c r="EH58" i="2"/>
  <c r="EN58" i="2"/>
  <c r="EH60" i="2"/>
  <c r="EN60" i="2"/>
  <c r="EH61" i="2"/>
  <c r="EH34" i="2"/>
  <c r="EN34" i="2"/>
  <c r="EH38" i="2"/>
  <c r="EO38" i="2"/>
  <c r="EH39" i="2"/>
  <c r="EM39" i="2"/>
  <c r="EH42" i="2"/>
  <c r="EN42" i="2"/>
  <c r="EH46" i="2"/>
  <c r="EN46" i="2"/>
  <c r="EH57" i="2"/>
  <c r="EN57" i="2"/>
  <c r="EU57" i="2"/>
  <c r="EH59" i="2"/>
  <c r="DY115" i="2"/>
  <c r="EG115" i="2"/>
  <c r="DZ115" i="2"/>
  <c r="EH115" i="2"/>
  <c r="EJ318" i="2"/>
  <c r="EK318" i="2"/>
  <c r="EN318" i="2"/>
  <c r="EK319" i="2"/>
  <c r="EJ319" i="2"/>
  <c r="EK320" i="2"/>
  <c r="EJ320" i="2"/>
  <c r="EK321" i="2"/>
  <c r="EJ321" i="2"/>
  <c r="EK322" i="2"/>
  <c r="EJ322" i="2"/>
  <c r="EK323" i="2"/>
  <c r="EJ323" i="2"/>
  <c r="EK324" i="2"/>
  <c r="EJ324" i="2"/>
  <c r="EK325" i="2"/>
  <c r="EJ325" i="2"/>
  <c r="EK326" i="2"/>
  <c r="EJ326" i="2"/>
  <c r="EK327" i="2"/>
  <c r="EJ327" i="2"/>
  <c r="EJ328" i="2"/>
  <c r="EK328" i="2"/>
  <c r="EM328" i="2"/>
  <c r="EK329" i="2"/>
  <c r="EJ329" i="2"/>
  <c r="EK330" i="2"/>
  <c r="EJ330" i="2"/>
  <c r="EK331" i="2"/>
  <c r="EJ331" i="2"/>
  <c r="EO331" i="2"/>
  <c r="EK333" i="2"/>
  <c r="EJ333" i="2"/>
  <c r="EK334" i="2"/>
  <c r="EJ334" i="2"/>
  <c r="EO334" i="2"/>
  <c r="EK335" i="2"/>
  <c r="EJ335" i="2"/>
  <c r="EK336" i="2"/>
  <c r="EJ336" i="2"/>
  <c r="EK338" i="2"/>
  <c r="EJ338" i="2"/>
  <c r="EO338" i="2"/>
  <c r="EK339" i="2"/>
  <c r="EJ339" i="2"/>
  <c r="EK340" i="2"/>
  <c r="EJ340" i="2"/>
  <c r="EO340" i="2"/>
  <c r="EK341" i="2"/>
  <c r="EJ341" i="2"/>
  <c r="EO341" i="2"/>
  <c r="EM48" i="2"/>
  <c r="EM56" i="2"/>
  <c r="EM188" i="2"/>
  <c r="EM192" i="2"/>
  <c r="EM196" i="2"/>
  <c r="EM200" i="2"/>
  <c r="EM203" i="2"/>
  <c r="EM207" i="2"/>
  <c r="EM211" i="2"/>
  <c r="EM217" i="2"/>
  <c r="EM50" i="2"/>
  <c r="EO219" i="2"/>
  <c r="EM226" i="2"/>
  <c r="ET226" i="2"/>
  <c r="EM237" i="2"/>
  <c r="ET237" i="2"/>
  <c r="EM244" i="2"/>
  <c r="ET244" i="2"/>
  <c r="EM245" i="2"/>
  <c r="ET245" i="2"/>
  <c r="EM253" i="2"/>
  <c r="ET253" i="2"/>
  <c r="EM255" i="2"/>
  <c r="ET255" i="2"/>
  <c r="EM257" i="2"/>
  <c r="ET257" i="2"/>
  <c r="EM259" i="2"/>
  <c r="ET259" i="2"/>
  <c r="EO251" i="2"/>
  <c r="EV251" i="2"/>
  <c r="EO261" i="2"/>
  <c r="EV261" i="2"/>
  <c r="EO263" i="2"/>
  <c r="EV263" i="2"/>
  <c r="EO265" i="2"/>
  <c r="EV265" i="2"/>
  <c r="EO267" i="2"/>
  <c r="EV267" i="2"/>
  <c r="EO269" i="2"/>
  <c r="EV269" i="2"/>
  <c r="EO271" i="2"/>
  <c r="EV271" i="2"/>
  <c r="EM218" i="2"/>
  <c r="EM251" i="2"/>
  <c r="ET251" i="2"/>
  <c r="EM267" i="2"/>
  <c r="ET267" i="2"/>
  <c r="EN257" i="2"/>
  <c r="EU257" i="2"/>
  <c r="EO257" i="2"/>
  <c r="EV257" i="2"/>
  <c r="EN255" i="2"/>
  <c r="EU255" i="2"/>
  <c r="EO255" i="2"/>
  <c r="EV255" i="2"/>
  <c r="EO333" i="2"/>
  <c r="EN341" i="2"/>
  <c r="EN339" i="2"/>
  <c r="EO336" i="2"/>
  <c r="EO335" i="2"/>
  <c r="EN333" i="2"/>
  <c r="EN330" i="2"/>
  <c r="EU330" i="2"/>
  <c r="EN327" i="2"/>
  <c r="EU327" i="2"/>
  <c r="EN326" i="2"/>
  <c r="EU326" i="2"/>
  <c r="EN325" i="2"/>
  <c r="EU325" i="2"/>
  <c r="EN324" i="2"/>
  <c r="EU324" i="2"/>
  <c r="EN323" i="2"/>
  <c r="EU323" i="2"/>
  <c r="EN322" i="2"/>
  <c r="EU322" i="2"/>
  <c r="EN321" i="2"/>
  <c r="EU321" i="2"/>
  <c r="EN320" i="2"/>
  <c r="EU320" i="2"/>
  <c r="ET328" i="2"/>
  <c r="EU318" i="2"/>
  <c r="EO61" i="2"/>
  <c r="EV61" i="2"/>
  <c r="EM61" i="2"/>
  <c r="ET61" i="2"/>
  <c r="EM47" i="2"/>
  <c r="EO47" i="2"/>
  <c r="EM43" i="2"/>
  <c r="EO43" i="2"/>
  <c r="EO37" i="2"/>
  <c r="EV37" i="2"/>
  <c r="EM37" i="2"/>
  <c r="ET37" i="2"/>
  <c r="EM33" i="2"/>
  <c r="EO33" i="2"/>
  <c r="EN337" i="2"/>
  <c r="EN332" i="2"/>
  <c r="EN37" i="2"/>
  <c r="EU37" i="2"/>
  <c r="EN47" i="2"/>
  <c r="EO58" i="2"/>
  <c r="EN61" i="2"/>
  <c r="EU61" i="2"/>
  <c r="EO55" i="2"/>
  <c r="EV55" i="2"/>
  <c r="EM55" i="2"/>
  <c r="ET55" i="2"/>
  <c r="EN52" i="2"/>
  <c r="EM52" i="2"/>
  <c r="EN335" i="2"/>
  <c r="EM57" i="2"/>
  <c r="ET57" i="2"/>
  <c r="EM38" i="2"/>
  <c r="EO46" i="2"/>
  <c r="EO66" i="2"/>
  <c r="EO65" i="2"/>
  <c r="EO64" i="2"/>
  <c r="EO63" i="2"/>
  <c r="EO339" i="2"/>
  <c r="EN334" i="2"/>
  <c r="EO329" i="2"/>
  <c r="EV329" i="2"/>
  <c r="EO325" i="2"/>
  <c r="EV325" i="2"/>
  <c r="EO321" i="2"/>
  <c r="EV321" i="2"/>
  <c r="EM324" i="2"/>
  <c r="ET324" i="2"/>
  <c r="EM320" i="2"/>
  <c r="ET320" i="2"/>
  <c r="EO253" i="2"/>
  <c r="EV253" i="2"/>
  <c r="EM58" i="2"/>
  <c r="EN38" i="2"/>
  <c r="EN340" i="2"/>
  <c r="EO330" i="2"/>
  <c r="EV330" i="2"/>
  <c r="EO326" i="2"/>
  <c r="EV326" i="2"/>
  <c r="EO322" i="2"/>
  <c r="EV322" i="2"/>
  <c r="EM327" i="2"/>
  <c r="ET327" i="2"/>
  <c r="EM323" i="2"/>
  <c r="ET323" i="2"/>
  <c r="EM44" i="2"/>
  <c r="ET44" i="2"/>
  <c r="EO53" i="2"/>
  <c r="EO36" i="2"/>
  <c r="EM318" i="2"/>
  <c r="ET318" i="2"/>
  <c r="EO318" i="2"/>
  <c r="EV318" i="2"/>
  <c r="EM59" i="2"/>
  <c r="EO59" i="2"/>
  <c r="EO39" i="2"/>
  <c r="EN39" i="2"/>
  <c r="EO60" i="2"/>
  <c r="EM60" i="2"/>
  <c r="EM49" i="2"/>
  <c r="EO49" i="2"/>
  <c r="EO45" i="2"/>
  <c r="EM45" i="2"/>
  <c r="EO41" i="2"/>
  <c r="EM41" i="2"/>
  <c r="EM35" i="2"/>
  <c r="EO35" i="2"/>
  <c r="A70" i="2"/>
  <c r="EO328" i="2"/>
  <c r="EV328" i="2"/>
  <c r="EN33" i="2"/>
  <c r="EN43" i="2"/>
  <c r="EO34" i="2"/>
  <c r="EN59" i="2"/>
  <c r="EN331" i="2"/>
  <c r="EM42" i="2"/>
  <c r="EM46" i="2"/>
  <c r="EM34" i="2"/>
  <c r="EN41" i="2"/>
  <c r="EN49" i="2"/>
  <c r="EO57" i="2"/>
  <c r="EV57" i="2"/>
  <c r="EM66" i="2"/>
  <c r="EM65" i="2"/>
  <c r="EM64" i="2"/>
  <c r="EM63" i="2"/>
  <c r="EM62" i="2"/>
  <c r="EM51" i="2"/>
  <c r="EN336" i="2"/>
  <c r="EO327" i="2"/>
  <c r="EV327" i="2"/>
  <c r="EO323" i="2"/>
  <c r="EV323" i="2"/>
  <c r="EO319" i="2"/>
  <c r="EV319" i="2"/>
  <c r="EM326" i="2"/>
  <c r="ET326" i="2"/>
  <c r="EM322" i="2"/>
  <c r="ET322" i="2"/>
  <c r="EO42" i="2"/>
  <c r="EN338" i="2"/>
  <c r="EN328" i="2"/>
  <c r="EU328" i="2"/>
  <c r="EO324" i="2"/>
  <c r="EV324" i="2"/>
  <c r="EO320" i="2"/>
  <c r="EV320" i="2"/>
  <c r="EM330" i="2"/>
  <c r="ET330" i="2"/>
  <c r="EM325" i="2"/>
  <c r="ET325" i="2"/>
  <c r="EM321" i="2"/>
  <c r="ET321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DW114" i="2"/>
  <c r="A116" i="2"/>
  <c r="DW67" i="2"/>
  <c r="DW68" i="2"/>
  <c r="DW69" i="2"/>
  <c r="DW70" i="2"/>
  <c r="DW71" i="2"/>
  <c r="DW72" i="2"/>
  <c r="DW73" i="2"/>
  <c r="DW74" i="2"/>
  <c r="DW75" i="2"/>
  <c r="DW76" i="2"/>
  <c r="DW77" i="2"/>
  <c r="DW78" i="2"/>
  <c r="DW79" i="2"/>
  <c r="DW80" i="2"/>
  <c r="DW81" i="2"/>
  <c r="DW82" i="2"/>
  <c r="DW83" i="2"/>
  <c r="DW84" i="2"/>
  <c r="DW85" i="2"/>
  <c r="DW86" i="2"/>
  <c r="DW87" i="2"/>
  <c r="DW88" i="2"/>
  <c r="DW89" i="2"/>
  <c r="DW90" i="2"/>
  <c r="DW91" i="2"/>
  <c r="DW92" i="2"/>
  <c r="DW93" i="2"/>
  <c r="DW94" i="2"/>
  <c r="DW95" i="2"/>
  <c r="DW96" i="2"/>
  <c r="DW97" i="2"/>
  <c r="DW98" i="2"/>
  <c r="DW99" i="2"/>
  <c r="DW100" i="2"/>
  <c r="DW101" i="2"/>
  <c r="DW102" i="2"/>
  <c r="DW103" i="2"/>
  <c r="DW104" i="2"/>
  <c r="DW105" i="2"/>
  <c r="DW106" i="2"/>
  <c r="DW107" i="2"/>
  <c r="DW108" i="2"/>
  <c r="DW109" i="2"/>
  <c r="DW110" i="2"/>
  <c r="DW111" i="2"/>
  <c r="DW112" i="2"/>
  <c r="DW113" i="2"/>
  <c r="DX114" i="2"/>
  <c r="EB114" i="2"/>
  <c r="EC114" i="2"/>
  <c r="DX113" i="2"/>
  <c r="EB113" i="2"/>
  <c r="EC113" i="2"/>
  <c r="DX111" i="2"/>
  <c r="EB111" i="2"/>
  <c r="EC111" i="2"/>
  <c r="EC109" i="2"/>
  <c r="DX109" i="2"/>
  <c r="EB109" i="2"/>
  <c r="EC107" i="2"/>
  <c r="DX107" i="2"/>
  <c r="EB107" i="2"/>
  <c r="EC105" i="2"/>
  <c r="DX105" i="2"/>
  <c r="EB105" i="2"/>
  <c r="DX103" i="2"/>
  <c r="EB103" i="2"/>
  <c r="EC103" i="2"/>
  <c r="DX101" i="2"/>
  <c r="EB101" i="2"/>
  <c r="EC101" i="2"/>
  <c r="DX99" i="2"/>
  <c r="EB99" i="2"/>
  <c r="EC99" i="2"/>
  <c r="DX97" i="2"/>
  <c r="EB97" i="2"/>
  <c r="EC97" i="2"/>
  <c r="DX95" i="2"/>
  <c r="EB95" i="2"/>
  <c r="EC95" i="2"/>
  <c r="DX93" i="2"/>
  <c r="EB93" i="2"/>
  <c r="EC93" i="2"/>
  <c r="DX91" i="2"/>
  <c r="EB91" i="2"/>
  <c r="EC91" i="2"/>
  <c r="DX89" i="2"/>
  <c r="EB89" i="2"/>
  <c r="EC89" i="2"/>
  <c r="DX87" i="2"/>
  <c r="EB87" i="2"/>
  <c r="EC87" i="2"/>
  <c r="DX85" i="2"/>
  <c r="EB85" i="2"/>
  <c r="EC85" i="2"/>
  <c r="DX83" i="2"/>
  <c r="EB83" i="2"/>
  <c r="EC83" i="2"/>
  <c r="DX81" i="2"/>
  <c r="EB81" i="2"/>
  <c r="EC81" i="2"/>
  <c r="DX79" i="2"/>
  <c r="EB79" i="2"/>
  <c r="EC79" i="2"/>
  <c r="EC77" i="2"/>
  <c r="DX77" i="2"/>
  <c r="EB77" i="2"/>
  <c r="EC75" i="2"/>
  <c r="DX75" i="2"/>
  <c r="EB75" i="2"/>
  <c r="EC73" i="2"/>
  <c r="DX73" i="2"/>
  <c r="EB73" i="2"/>
  <c r="DX71" i="2"/>
  <c r="EB71" i="2"/>
  <c r="EC71" i="2"/>
  <c r="DX69" i="2"/>
  <c r="EB69" i="2"/>
  <c r="EC69" i="2"/>
  <c r="DX67" i="2"/>
  <c r="EB67" i="2"/>
  <c r="EC67" i="2"/>
  <c r="DZ114" i="2"/>
  <c r="EH114" i="2"/>
  <c r="DY114" i="2"/>
  <c r="EG114" i="2"/>
  <c r="DX112" i="2"/>
  <c r="EB112" i="2"/>
  <c r="EC112" i="2"/>
  <c r="DX110" i="2"/>
  <c r="EB110" i="2"/>
  <c r="EC110" i="2"/>
  <c r="EC108" i="2"/>
  <c r="DX108" i="2"/>
  <c r="EB108" i="2"/>
  <c r="EC106" i="2"/>
  <c r="DX106" i="2"/>
  <c r="EB106" i="2"/>
  <c r="EC104" i="2"/>
  <c r="DX104" i="2"/>
  <c r="EB104" i="2"/>
  <c r="DX102" i="2"/>
  <c r="EB102" i="2"/>
  <c r="EC102" i="2"/>
  <c r="DX100" i="2"/>
  <c r="EB100" i="2"/>
  <c r="EC100" i="2"/>
  <c r="DX98" i="2"/>
  <c r="EB98" i="2"/>
  <c r="EC98" i="2"/>
  <c r="DX96" i="2"/>
  <c r="EB96" i="2"/>
  <c r="EC96" i="2"/>
  <c r="DX94" i="2"/>
  <c r="EB94" i="2"/>
  <c r="EC94" i="2"/>
  <c r="DX92" i="2"/>
  <c r="EB92" i="2"/>
  <c r="EC92" i="2"/>
  <c r="EC90" i="2"/>
  <c r="DX90" i="2"/>
  <c r="EB90" i="2"/>
  <c r="EC88" i="2"/>
  <c r="DX88" i="2"/>
  <c r="EB88" i="2"/>
  <c r="EC86" i="2"/>
  <c r="DX86" i="2"/>
  <c r="EB86" i="2"/>
  <c r="EC84" i="2"/>
  <c r="DX84" i="2"/>
  <c r="EB84" i="2"/>
  <c r="DX82" i="2"/>
  <c r="EB82" i="2"/>
  <c r="EC82" i="2"/>
  <c r="EC80" i="2"/>
  <c r="DX80" i="2"/>
  <c r="EB80" i="2"/>
  <c r="EC78" i="2"/>
  <c r="DX78" i="2"/>
  <c r="EB78" i="2"/>
  <c r="DX76" i="2"/>
  <c r="EB76" i="2"/>
  <c r="EC76" i="2"/>
  <c r="DX74" i="2"/>
  <c r="EB74" i="2"/>
  <c r="EC74" i="2"/>
  <c r="DX72" i="2"/>
  <c r="EB72" i="2"/>
  <c r="EC72" i="2"/>
  <c r="DX70" i="2"/>
  <c r="EB70" i="2"/>
  <c r="EC70" i="2"/>
  <c r="DX68" i="2"/>
  <c r="EB68" i="2"/>
  <c r="EC68" i="2"/>
  <c r="A117" i="2"/>
  <c r="DZ74" i="2"/>
  <c r="EH74" i="2"/>
  <c r="DY74" i="2"/>
  <c r="EG74" i="2"/>
  <c r="DZ68" i="2"/>
  <c r="EG68" i="2"/>
  <c r="DY68" i="2"/>
  <c r="EH68" i="2"/>
  <c r="DZ72" i="2"/>
  <c r="EH72" i="2"/>
  <c r="DY72" i="2"/>
  <c r="EG72" i="2"/>
  <c r="DZ76" i="2"/>
  <c r="EH76" i="2"/>
  <c r="DY76" i="2"/>
  <c r="EG76" i="2"/>
  <c r="DY78" i="2"/>
  <c r="EG78" i="2"/>
  <c r="DZ78" i="2"/>
  <c r="EH78" i="2"/>
  <c r="DY86" i="2"/>
  <c r="EG86" i="2"/>
  <c r="DZ86" i="2"/>
  <c r="EH86" i="2"/>
  <c r="DY90" i="2"/>
  <c r="EG90" i="2"/>
  <c r="DZ90" i="2"/>
  <c r="EH90" i="2"/>
  <c r="DZ92" i="2"/>
  <c r="EH92" i="2"/>
  <c r="DY92" i="2"/>
  <c r="EG92" i="2"/>
  <c r="DZ96" i="2"/>
  <c r="EH96" i="2"/>
  <c r="DY96" i="2"/>
  <c r="EG96" i="2"/>
  <c r="DZ100" i="2"/>
  <c r="EH100" i="2"/>
  <c r="EG100" i="2"/>
  <c r="DY100" i="2"/>
  <c r="DY106" i="2"/>
  <c r="EG106" i="2"/>
  <c r="DZ106" i="2"/>
  <c r="EH106" i="2"/>
  <c r="DZ112" i="2"/>
  <c r="EH112" i="2"/>
  <c r="DY112" i="2"/>
  <c r="EG112" i="2"/>
  <c r="DZ69" i="2"/>
  <c r="EG69" i="2"/>
  <c r="DY69" i="2"/>
  <c r="EH69" i="2"/>
  <c r="DY75" i="2"/>
  <c r="EG75" i="2"/>
  <c r="DZ75" i="2"/>
  <c r="EH75" i="2"/>
  <c r="DZ81" i="2"/>
  <c r="EH81" i="2"/>
  <c r="DY81" i="2"/>
  <c r="EG81" i="2"/>
  <c r="DZ85" i="2"/>
  <c r="EH85" i="2"/>
  <c r="DY85" i="2"/>
  <c r="EG85" i="2"/>
  <c r="DZ89" i="2"/>
  <c r="EH89" i="2"/>
  <c r="DY89" i="2"/>
  <c r="EG89" i="2"/>
  <c r="DZ93" i="2"/>
  <c r="EH93" i="2"/>
  <c r="DY93" i="2"/>
  <c r="EG93" i="2"/>
  <c r="DZ97" i="2"/>
  <c r="EH97" i="2"/>
  <c r="DY97" i="2"/>
  <c r="EG97" i="2"/>
  <c r="DZ101" i="2"/>
  <c r="EH101" i="2"/>
  <c r="DY101" i="2"/>
  <c r="EG101" i="2"/>
  <c r="DY107" i="2"/>
  <c r="EG107" i="2"/>
  <c r="DZ107" i="2"/>
  <c r="EH107" i="2"/>
  <c r="DZ113" i="2"/>
  <c r="EH113" i="2"/>
  <c r="DY113" i="2"/>
  <c r="EG113" i="2"/>
  <c r="A118" i="2"/>
  <c r="DZ70" i="2"/>
  <c r="EG70" i="2"/>
  <c r="DY70" i="2"/>
  <c r="EH70" i="2"/>
  <c r="DY80" i="2"/>
  <c r="EG80" i="2"/>
  <c r="DZ80" i="2"/>
  <c r="EH80" i="2"/>
  <c r="DZ82" i="2"/>
  <c r="EH82" i="2"/>
  <c r="DY82" i="2"/>
  <c r="EG82" i="2"/>
  <c r="DY84" i="2"/>
  <c r="EG84" i="2"/>
  <c r="DZ84" i="2"/>
  <c r="EH84" i="2"/>
  <c r="DY88" i="2"/>
  <c r="EG88" i="2"/>
  <c r="DZ88" i="2"/>
  <c r="EH88" i="2"/>
  <c r="DZ94" i="2"/>
  <c r="EH94" i="2"/>
  <c r="DY94" i="2"/>
  <c r="EG94" i="2"/>
  <c r="DZ98" i="2"/>
  <c r="EH98" i="2"/>
  <c r="DY98" i="2"/>
  <c r="EG98" i="2"/>
  <c r="DZ102" i="2"/>
  <c r="EH102" i="2"/>
  <c r="EG102" i="2"/>
  <c r="DY102" i="2"/>
  <c r="DY104" i="2"/>
  <c r="EG104" i="2"/>
  <c r="DZ104" i="2"/>
  <c r="EH104" i="2"/>
  <c r="DY108" i="2"/>
  <c r="EG108" i="2"/>
  <c r="DZ108" i="2"/>
  <c r="EH108" i="2"/>
  <c r="DZ110" i="2"/>
  <c r="EH110" i="2"/>
  <c r="DY110" i="2"/>
  <c r="EG110" i="2"/>
  <c r="DZ67" i="2"/>
  <c r="EG67" i="2"/>
  <c r="DY67" i="2"/>
  <c r="EH67" i="2"/>
  <c r="DZ71" i="2"/>
  <c r="EH71" i="2"/>
  <c r="DY71" i="2"/>
  <c r="EG71" i="2"/>
  <c r="DY73" i="2"/>
  <c r="EG73" i="2"/>
  <c r="DZ73" i="2"/>
  <c r="EH73" i="2"/>
  <c r="DY77" i="2"/>
  <c r="EG77" i="2"/>
  <c r="DZ77" i="2"/>
  <c r="EH77" i="2"/>
  <c r="DZ79" i="2"/>
  <c r="EH79" i="2"/>
  <c r="DY79" i="2"/>
  <c r="EG79" i="2"/>
  <c r="DZ83" i="2"/>
  <c r="EH83" i="2"/>
  <c r="DY83" i="2"/>
  <c r="EG83" i="2"/>
  <c r="DZ87" i="2"/>
  <c r="EH87" i="2"/>
  <c r="DY87" i="2"/>
  <c r="EG87" i="2"/>
  <c r="DZ91" i="2"/>
  <c r="EH91" i="2"/>
  <c r="DY91" i="2"/>
  <c r="EG91" i="2"/>
  <c r="DZ95" i="2"/>
  <c r="EH95" i="2"/>
  <c r="DY95" i="2"/>
  <c r="EG95" i="2"/>
  <c r="DZ99" i="2"/>
  <c r="EH99" i="2"/>
  <c r="DY99" i="2"/>
  <c r="EG99" i="2"/>
  <c r="DZ103" i="2"/>
  <c r="EH103" i="2"/>
  <c r="DY103" i="2"/>
  <c r="EG103" i="2"/>
  <c r="DY105" i="2"/>
  <c r="EG105" i="2"/>
  <c r="DZ105" i="2"/>
  <c r="EH105" i="2"/>
  <c r="DY109" i="2"/>
  <c r="EG109" i="2"/>
  <c r="DZ109" i="2"/>
  <c r="EH109" i="2"/>
  <c r="DZ111" i="2"/>
  <c r="EH111" i="2"/>
  <c r="DY111" i="2"/>
  <c r="EG111" i="2"/>
  <c r="A119" i="2"/>
  <c r="A120" i="2"/>
  <c r="A121" i="2"/>
  <c r="ED120" i="2"/>
  <c r="EE120" i="2"/>
  <c r="A122" i="2"/>
  <c r="ED68" i="2"/>
  <c r="ED67" i="2"/>
  <c r="ED69" i="2"/>
  <c r="ED70" i="2"/>
  <c r="ED71" i="2"/>
  <c r="ED72" i="2"/>
  <c r="ED73" i="2"/>
  <c r="ED74" i="2"/>
  <c r="ED75" i="2"/>
  <c r="ED76" i="2"/>
  <c r="ED77" i="2"/>
  <c r="ED78" i="2"/>
  <c r="ED79" i="2"/>
  <c r="ED80" i="2"/>
  <c r="ED81" i="2"/>
  <c r="ED82" i="2"/>
  <c r="ED83" i="2"/>
  <c r="ED84" i="2"/>
  <c r="ED85" i="2"/>
  <c r="ED86" i="2"/>
  <c r="ED87" i="2"/>
  <c r="ED88" i="2"/>
  <c r="ED89" i="2"/>
  <c r="ED90" i="2"/>
  <c r="ED91" i="2"/>
  <c r="ED92" i="2"/>
  <c r="ED93" i="2"/>
  <c r="ED94" i="2"/>
  <c r="ED95" i="2"/>
  <c r="ED96" i="2"/>
  <c r="ED97" i="2"/>
  <c r="ED98" i="2"/>
  <c r="ED99" i="2"/>
  <c r="ED100" i="2"/>
  <c r="ED101" i="2"/>
  <c r="ED102" i="2"/>
  <c r="ED103" i="2"/>
  <c r="ED104" i="2"/>
  <c r="ED105" i="2"/>
  <c r="ED106" i="2"/>
  <c r="ED107" i="2"/>
  <c r="ED108" i="2"/>
  <c r="ED109" i="2"/>
  <c r="ED110" i="2"/>
  <c r="ED111" i="2"/>
  <c r="ED112" i="2"/>
  <c r="ED113" i="2"/>
  <c r="ED114" i="2"/>
  <c r="ED115" i="2"/>
  <c r="ED116" i="2"/>
  <c r="EE116" i="2"/>
  <c r="ED117" i="2"/>
  <c r="EE117" i="2"/>
  <c r="ED118" i="2"/>
  <c r="EE118" i="2"/>
  <c r="ED119" i="2"/>
  <c r="EE119" i="2"/>
  <c r="EK120" i="2"/>
  <c r="EJ120" i="2"/>
  <c r="EK118" i="2"/>
  <c r="EJ118" i="2"/>
  <c r="EE114" i="2"/>
  <c r="EE110" i="2"/>
  <c r="EE104" i="2"/>
  <c r="EK119" i="2"/>
  <c r="EJ119" i="2"/>
  <c r="EK117" i="2"/>
  <c r="EJ117" i="2"/>
  <c r="EE115" i="2"/>
  <c r="EE113" i="2"/>
  <c r="EE111" i="2"/>
  <c r="EE109" i="2"/>
  <c r="EE107" i="2"/>
  <c r="EE105" i="2"/>
  <c r="EE103" i="2"/>
  <c r="EE101" i="2"/>
  <c r="EE99" i="2"/>
  <c r="EE97" i="2"/>
  <c r="EE95" i="2"/>
  <c r="EE93" i="2"/>
  <c r="EE91" i="2"/>
  <c r="EE89" i="2"/>
  <c r="EE87" i="2"/>
  <c r="EE85" i="2"/>
  <c r="EE83" i="2"/>
  <c r="EE81" i="2"/>
  <c r="EE79" i="2"/>
  <c r="EE77" i="2"/>
  <c r="EE75" i="2"/>
  <c r="EE73" i="2"/>
  <c r="EE71" i="2"/>
  <c r="EE69" i="2"/>
  <c r="A123" i="2"/>
  <c r="EK116" i="2"/>
  <c r="EJ116" i="2"/>
  <c r="EE112" i="2"/>
  <c r="EE108" i="2"/>
  <c r="EE106" i="2"/>
  <c r="EE102" i="2"/>
  <c r="EE100" i="2"/>
  <c r="EE98" i="2"/>
  <c r="EE96" i="2"/>
  <c r="EE94" i="2"/>
  <c r="EE92" i="2"/>
  <c r="EE90" i="2"/>
  <c r="EE88" i="2"/>
  <c r="EE86" i="2"/>
  <c r="EE84" i="2"/>
  <c r="EE82" i="2"/>
  <c r="EE80" i="2"/>
  <c r="EE78" i="2"/>
  <c r="EE76" i="2"/>
  <c r="EE74" i="2"/>
  <c r="EE72" i="2"/>
  <c r="EE70" i="2"/>
  <c r="EE67" i="2"/>
  <c r="EE68" i="2"/>
  <c r="EK68" i="2"/>
  <c r="EJ68" i="2"/>
  <c r="EK67" i="2"/>
  <c r="EJ67" i="2"/>
  <c r="EK70" i="2"/>
  <c r="EJ70" i="2"/>
  <c r="EK72" i="2"/>
  <c r="EJ72" i="2"/>
  <c r="EK74" i="2"/>
  <c r="EJ74" i="2"/>
  <c r="EK76" i="2"/>
  <c r="EJ76" i="2"/>
  <c r="EJ78" i="2"/>
  <c r="EK78" i="2"/>
  <c r="EJ80" i="2"/>
  <c r="EK80" i="2"/>
  <c r="EK82" i="2"/>
  <c r="EJ82" i="2"/>
  <c r="EJ84" i="2"/>
  <c r="EK84" i="2"/>
  <c r="EJ86" i="2"/>
  <c r="EK86" i="2"/>
  <c r="EJ88" i="2"/>
  <c r="EK88" i="2"/>
  <c r="EJ90" i="2"/>
  <c r="EK90" i="2"/>
  <c r="EJ92" i="2"/>
  <c r="EK92" i="2"/>
  <c r="EJ94" i="2"/>
  <c r="EK94" i="2"/>
  <c r="EJ96" i="2"/>
  <c r="EK96" i="2"/>
  <c r="EJ98" i="2"/>
  <c r="EK98" i="2"/>
  <c r="EJ100" i="2"/>
  <c r="EK100" i="2"/>
  <c r="EJ102" i="2"/>
  <c r="EK102" i="2"/>
  <c r="EK106" i="2"/>
  <c r="EJ106" i="2"/>
  <c r="EK108" i="2"/>
  <c r="EJ108" i="2"/>
  <c r="EJ112" i="2"/>
  <c r="EK112" i="2"/>
  <c r="A124" i="2"/>
  <c r="EK69" i="2"/>
  <c r="EJ69" i="2"/>
  <c r="EJ71" i="2"/>
  <c r="EK71" i="2"/>
  <c r="EJ73" i="2"/>
  <c r="EK73" i="2"/>
  <c r="EJ75" i="2"/>
  <c r="EK75" i="2"/>
  <c r="EJ77" i="2"/>
  <c r="EK77" i="2"/>
  <c r="EK79" i="2"/>
  <c r="EJ79" i="2"/>
  <c r="EK81" i="2"/>
  <c r="EJ81" i="2"/>
  <c r="EK83" i="2"/>
  <c r="EJ83" i="2"/>
  <c r="EK85" i="2"/>
  <c r="EJ85" i="2"/>
  <c r="EK87" i="2"/>
  <c r="EJ87" i="2"/>
  <c r="EK89" i="2"/>
  <c r="EJ89" i="2"/>
  <c r="EJ91" i="2"/>
  <c r="EK91" i="2"/>
  <c r="EJ93" i="2"/>
  <c r="EK93" i="2"/>
  <c r="EJ95" i="2"/>
  <c r="EK95" i="2"/>
  <c r="EJ97" i="2"/>
  <c r="EK97" i="2"/>
  <c r="EJ99" i="2"/>
  <c r="EK99" i="2"/>
  <c r="EJ101" i="2"/>
  <c r="EK101" i="2"/>
  <c r="EJ103" i="2"/>
  <c r="EK103" i="2"/>
  <c r="EK105" i="2"/>
  <c r="EJ105" i="2"/>
  <c r="EK107" i="2"/>
  <c r="EJ107" i="2"/>
  <c r="EK109" i="2"/>
  <c r="EJ109" i="2"/>
  <c r="EJ111" i="2"/>
  <c r="EK111" i="2"/>
  <c r="EJ113" i="2"/>
  <c r="EK113" i="2"/>
  <c r="EK115" i="2"/>
  <c r="EJ115" i="2"/>
  <c r="EK104" i="2"/>
  <c r="EJ104" i="2"/>
  <c r="EJ110" i="2"/>
  <c r="EK110" i="2"/>
  <c r="EJ114" i="2"/>
  <c r="EK114" i="2"/>
  <c r="EN104" i="2"/>
  <c r="EM104" i="2"/>
  <c r="EO104" i="2"/>
  <c r="EO113" i="2"/>
  <c r="EM113" i="2"/>
  <c r="EN113" i="2"/>
  <c r="EO103" i="2"/>
  <c r="EM103" i="2"/>
  <c r="EN103" i="2"/>
  <c r="EO101" i="2"/>
  <c r="EM101" i="2"/>
  <c r="EN101" i="2"/>
  <c r="EO97" i="2"/>
  <c r="EM97" i="2"/>
  <c r="EN97" i="2"/>
  <c r="EO93" i="2"/>
  <c r="EM93" i="2"/>
  <c r="EN93" i="2"/>
  <c r="EO77" i="2"/>
  <c r="EM77" i="2"/>
  <c r="EN77" i="2"/>
  <c r="EO73" i="2"/>
  <c r="EM73" i="2"/>
  <c r="EN73" i="2"/>
  <c r="EN106" i="2"/>
  <c r="EM106" i="2"/>
  <c r="EO106" i="2"/>
  <c r="EO114" i="2"/>
  <c r="EM114" i="2"/>
  <c r="EN114" i="2"/>
  <c r="EO110" i="2"/>
  <c r="EV110" i="2"/>
  <c r="EM110" i="2"/>
  <c r="ET110" i="2"/>
  <c r="EN110" i="2"/>
  <c r="EU110" i="2"/>
  <c r="EO115" i="2"/>
  <c r="EM115" i="2"/>
  <c r="EN115" i="2"/>
  <c r="EO109" i="2"/>
  <c r="EM109" i="2"/>
  <c r="EN109" i="2"/>
  <c r="EN107" i="2"/>
  <c r="EO107" i="2"/>
  <c r="EM107" i="2"/>
  <c r="EO105" i="2"/>
  <c r="EM105" i="2"/>
  <c r="EN105" i="2"/>
  <c r="EN89" i="2"/>
  <c r="EO89" i="2"/>
  <c r="EM89" i="2"/>
  <c r="EN87" i="2"/>
  <c r="EM87" i="2"/>
  <c r="EO87" i="2"/>
  <c r="EN85" i="2"/>
  <c r="EM85" i="2"/>
  <c r="EO85" i="2"/>
  <c r="EN83" i="2"/>
  <c r="EM83" i="2"/>
  <c r="EO83" i="2"/>
  <c r="EN81" i="2"/>
  <c r="EM81" i="2"/>
  <c r="EO81" i="2"/>
  <c r="EN79" i="2"/>
  <c r="EM79" i="2"/>
  <c r="EO79" i="2"/>
  <c r="EN69" i="2"/>
  <c r="EO69" i="2"/>
  <c r="EM69" i="2"/>
  <c r="A125" i="2"/>
  <c r="EO112" i="2"/>
  <c r="EM112" i="2"/>
  <c r="EN112" i="2"/>
  <c r="EO102" i="2"/>
  <c r="EM102" i="2"/>
  <c r="EN102" i="2"/>
  <c r="EO100" i="2"/>
  <c r="EM100" i="2"/>
  <c r="EN100" i="2"/>
  <c r="EO98" i="2"/>
  <c r="EM98" i="2"/>
  <c r="EN98" i="2"/>
  <c r="EO96" i="2"/>
  <c r="EN96" i="2"/>
  <c r="EM96" i="2"/>
  <c r="EO94" i="2"/>
  <c r="EM94" i="2"/>
  <c r="EN94" i="2"/>
  <c r="EO92" i="2"/>
  <c r="EM92" i="2"/>
  <c r="EN92" i="2"/>
  <c r="EO90" i="2"/>
  <c r="EM90" i="2"/>
  <c r="EN90" i="2"/>
  <c r="EM88" i="2"/>
  <c r="EN88" i="2"/>
  <c r="EO88" i="2"/>
  <c r="EM86" i="2"/>
  <c r="EN86" i="2"/>
  <c r="EO86" i="2"/>
  <c r="EM84" i="2"/>
  <c r="EN84" i="2"/>
  <c r="EO84" i="2"/>
  <c r="EO80" i="2"/>
  <c r="EV80" i="2"/>
  <c r="EM80" i="2"/>
  <c r="ET80" i="2"/>
  <c r="EN80" i="2"/>
  <c r="EU80" i="2"/>
  <c r="EM78" i="2"/>
  <c r="EO78" i="2"/>
  <c r="EN78" i="2"/>
  <c r="EN111" i="2"/>
  <c r="EM111" i="2"/>
  <c r="EO111" i="2"/>
  <c r="EO99" i="2"/>
  <c r="EM99" i="2"/>
  <c r="EN99" i="2"/>
  <c r="EO95" i="2"/>
  <c r="EM95" i="2"/>
  <c r="EN95" i="2"/>
  <c r="EO91" i="2"/>
  <c r="EM91" i="2"/>
  <c r="EN91" i="2"/>
  <c r="EO75" i="2"/>
  <c r="EM75" i="2"/>
  <c r="EN75" i="2"/>
  <c r="EO71" i="2"/>
  <c r="EM71" i="2"/>
  <c r="EN71" i="2"/>
  <c r="EN108" i="2"/>
  <c r="EM108" i="2"/>
  <c r="EO108" i="2"/>
  <c r="EO82" i="2"/>
  <c r="EN82" i="2"/>
  <c r="EM82" i="2"/>
  <c r="EN76" i="2"/>
  <c r="EM76" i="2"/>
  <c r="EO76" i="2"/>
  <c r="EN74" i="2"/>
  <c r="EM74" i="2"/>
  <c r="EO74" i="2"/>
  <c r="EN72" i="2"/>
  <c r="EO72" i="2"/>
  <c r="EM72" i="2"/>
  <c r="EN70" i="2"/>
  <c r="EO70" i="2"/>
  <c r="EM70" i="2"/>
  <c r="EN67" i="2"/>
  <c r="EM67" i="2"/>
  <c r="EO67" i="2"/>
  <c r="EO68" i="2"/>
  <c r="EN68" i="2"/>
  <c r="EM68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DW181" i="2"/>
  <c r="ED181" i="2"/>
  <c r="EE181" i="2"/>
  <c r="DX181" i="2"/>
  <c r="EB181" i="2"/>
  <c r="EC181" i="2"/>
  <c r="EJ181" i="2"/>
  <c r="EK181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DW116" i="2"/>
  <c r="DW117" i="2"/>
  <c r="DW118" i="2"/>
  <c r="DW119" i="2"/>
  <c r="DW120" i="2"/>
  <c r="DW121" i="2"/>
  <c r="DW122" i="2"/>
  <c r="ED122" i="2"/>
  <c r="EE122" i="2"/>
  <c r="ED123" i="2"/>
  <c r="EE123" i="2"/>
  <c r="DW123" i="2"/>
  <c r="DW124" i="2"/>
  <c r="ED124" i="2"/>
  <c r="EE124" i="2"/>
  <c r="ED125" i="2"/>
  <c r="EE125" i="2"/>
  <c r="DW125" i="2"/>
  <c r="DW126" i="2"/>
  <c r="ED126" i="2"/>
  <c r="EE126" i="2"/>
  <c r="ED127" i="2"/>
  <c r="EE127" i="2"/>
  <c r="DW127" i="2"/>
  <c r="DW128" i="2"/>
  <c r="ED128" i="2"/>
  <c r="EE128" i="2"/>
  <c r="ED129" i="2"/>
  <c r="EE129" i="2"/>
  <c r="DW129" i="2"/>
  <c r="ED130" i="2"/>
  <c r="EE130" i="2"/>
  <c r="DW130" i="2"/>
  <c r="ED131" i="2"/>
  <c r="EE131" i="2"/>
  <c r="DW131" i="2"/>
  <c r="DW132" i="2"/>
  <c r="ED132" i="2"/>
  <c r="EE132" i="2"/>
  <c r="ED133" i="2"/>
  <c r="EE133" i="2"/>
  <c r="DW133" i="2"/>
  <c r="DW134" i="2"/>
  <c r="ED134" i="2"/>
  <c r="EE134" i="2"/>
  <c r="DW135" i="2"/>
  <c r="ED135" i="2"/>
  <c r="EE135" i="2"/>
  <c r="ED136" i="2"/>
  <c r="EE136" i="2"/>
  <c r="DW136" i="2"/>
  <c r="ED137" i="2"/>
  <c r="EE137" i="2"/>
  <c r="DW137" i="2"/>
  <c r="ED138" i="2"/>
  <c r="EE138" i="2"/>
  <c r="DW138" i="2"/>
  <c r="ED139" i="2"/>
  <c r="EE139" i="2"/>
  <c r="DW139" i="2"/>
  <c r="ED140" i="2"/>
  <c r="EE140" i="2"/>
  <c r="DW140" i="2"/>
  <c r="ED141" i="2"/>
  <c r="EE141" i="2"/>
  <c r="DW141" i="2"/>
  <c r="DW142" i="2"/>
  <c r="ED142" i="2"/>
  <c r="EE142" i="2"/>
  <c r="ED143" i="2"/>
  <c r="EE143" i="2"/>
  <c r="DW143" i="2"/>
  <c r="ED144" i="2"/>
  <c r="EE144" i="2"/>
  <c r="DW144" i="2"/>
  <c r="ED145" i="2"/>
  <c r="EE145" i="2"/>
  <c r="DW145" i="2"/>
  <c r="ED146" i="2"/>
  <c r="EE146" i="2"/>
  <c r="DW146" i="2"/>
  <c r="ED147" i="2"/>
  <c r="EE147" i="2"/>
  <c r="DW147" i="2"/>
  <c r="DW148" i="2"/>
  <c r="ED148" i="2"/>
  <c r="EE148" i="2"/>
  <c r="DW149" i="2"/>
  <c r="ED149" i="2"/>
  <c r="EE149" i="2"/>
  <c r="ED150" i="2"/>
  <c r="EE150" i="2"/>
  <c r="DW150" i="2"/>
  <c r="ED151" i="2"/>
  <c r="EE151" i="2"/>
  <c r="DW151" i="2"/>
  <c r="ED152" i="2"/>
  <c r="EE152" i="2"/>
  <c r="DW152" i="2"/>
  <c r="ED153" i="2"/>
  <c r="EE153" i="2"/>
  <c r="DW153" i="2"/>
  <c r="ED154" i="2"/>
  <c r="EE154" i="2"/>
  <c r="DW154" i="2"/>
  <c r="ED155" i="2"/>
  <c r="EE155" i="2"/>
  <c r="DW155" i="2"/>
  <c r="ED156" i="2"/>
  <c r="EE156" i="2"/>
  <c r="DW156" i="2"/>
  <c r="ED157" i="2"/>
  <c r="EE157" i="2"/>
  <c r="DW157" i="2"/>
  <c r="DW158" i="2"/>
  <c r="ED158" i="2"/>
  <c r="EE158" i="2"/>
  <c r="DW159" i="2"/>
  <c r="ED159" i="2"/>
  <c r="EE159" i="2"/>
  <c r="DW160" i="2"/>
  <c r="ED160" i="2"/>
  <c r="EE160" i="2"/>
  <c r="DW161" i="2"/>
  <c r="ED161" i="2"/>
  <c r="EE161" i="2"/>
  <c r="DW162" i="2"/>
  <c r="ED162" i="2"/>
  <c r="EE162" i="2"/>
  <c r="DW163" i="2"/>
  <c r="ED163" i="2"/>
  <c r="EE163" i="2"/>
  <c r="DW164" i="2"/>
  <c r="ED164" i="2"/>
  <c r="EE164" i="2"/>
  <c r="DW165" i="2"/>
  <c r="ED165" i="2"/>
  <c r="EE165" i="2"/>
  <c r="DW166" i="2"/>
  <c r="ED166" i="2"/>
  <c r="EE166" i="2"/>
  <c r="DW167" i="2"/>
  <c r="ED167" i="2"/>
  <c r="EE167" i="2"/>
  <c r="DW168" i="2"/>
  <c r="ED168" i="2"/>
  <c r="EE168" i="2"/>
  <c r="DW169" i="2"/>
  <c r="ED169" i="2"/>
  <c r="EE169" i="2"/>
  <c r="DW170" i="2"/>
  <c r="ED170" i="2"/>
  <c r="EE170" i="2"/>
  <c r="DW171" i="2"/>
  <c r="ED171" i="2"/>
  <c r="EE171" i="2"/>
  <c r="DW172" i="2"/>
  <c r="ED172" i="2"/>
  <c r="EE172" i="2"/>
  <c r="DW173" i="2"/>
  <c r="ED173" i="2"/>
  <c r="EE173" i="2"/>
  <c r="DW174" i="2"/>
  <c r="ED174" i="2"/>
  <c r="EE174" i="2"/>
  <c r="DW175" i="2"/>
  <c r="ED175" i="2"/>
  <c r="EE175" i="2"/>
  <c r="ED176" i="2"/>
  <c r="EE176" i="2"/>
  <c r="DW176" i="2"/>
  <c r="DW177" i="2"/>
  <c r="ED177" i="2"/>
  <c r="EE177" i="2"/>
  <c r="DW178" i="2"/>
  <c r="ED178" i="2"/>
  <c r="EE178" i="2"/>
  <c r="DW179" i="2"/>
  <c r="ED179" i="2"/>
  <c r="EE179" i="2"/>
  <c r="DW180" i="2"/>
  <c r="ED180" i="2"/>
  <c r="EE180" i="2"/>
  <c r="EJ179" i="2"/>
  <c r="EK179" i="2"/>
  <c r="EJ177" i="2"/>
  <c r="EK177" i="2"/>
  <c r="EJ175" i="2"/>
  <c r="EK175" i="2"/>
  <c r="EJ174" i="2"/>
  <c r="EK174" i="2"/>
  <c r="EJ173" i="2"/>
  <c r="EK173" i="2"/>
  <c r="EJ172" i="2"/>
  <c r="EK172" i="2"/>
  <c r="EJ171" i="2"/>
  <c r="EK171" i="2"/>
  <c r="EJ170" i="2"/>
  <c r="EK170" i="2"/>
  <c r="EJ169" i="2"/>
  <c r="EK169" i="2"/>
  <c r="EJ168" i="2"/>
  <c r="EK168" i="2"/>
  <c r="EJ167" i="2"/>
  <c r="EK167" i="2"/>
  <c r="EJ166" i="2"/>
  <c r="EK166" i="2"/>
  <c r="EJ165" i="2"/>
  <c r="EK165" i="2"/>
  <c r="EJ164" i="2"/>
  <c r="EK164" i="2"/>
  <c r="EJ163" i="2"/>
  <c r="EK163" i="2"/>
  <c r="EJ162" i="2"/>
  <c r="EK162" i="2"/>
  <c r="EJ161" i="2"/>
  <c r="EK161" i="2"/>
  <c r="EJ160" i="2"/>
  <c r="EK160" i="2"/>
  <c r="EJ159" i="2"/>
  <c r="EK159" i="2"/>
  <c r="EJ158" i="2"/>
  <c r="EK158" i="2"/>
  <c r="DX157" i="2"/>
  <c r="EB157" i="2"/>
  <c r="EC157" i="2"/>
  <c r="DX156" i="2"/>
  <c r="EB156" i="2"/>
  <c r="EC156" i="2"/>
  <c r="DX155" i="2"/>
  <c r="EB155" i="2"/>
  <c r="EC155" i="2"/>
  <c r="DX154" i="2"/>
  <c r="EB154" i="2"/>
  <c r="EC154" i="2"/>
  <c r="DX153" i="2"/>
  <c r="EB153" i="2"/>
  <c r="EC153" i="2"/>
  <c r="DX152" i="2"/>
  <c r="EB152" i="2"/>
  <c r="EC152" i="2"/>
  <c r="DX151" i="2"/>
  <c r="EB151" i="2"/>
  <c r="EC151" i="2"/>
  <c r="DX150" i="2"/>
  <c r="EB150" i="2"/>
  <c r="EC150" i="2"/>
  <c r="EJ149" i="2"/>
  <c r="EK149" i="2"/>
  <c r="EJ148" i="2"/>
  <c r="EK148" i="2"/>
  <c r="DX147" i="2"/>
  <c r="EB147" i="2"/>
  <c r="EC147" i="2"/>
  <c r="DX146" i="2"/>
  <c r="EB146" i="2"/>
  <c r="EC146" i="2"/>
  <c r="DX145" i="2"/>
  <c r="EB145" i="2"/>
  <c r="EC145" i="2"/>
  <c r="DX144" i="2"/>
  <c r="EB144" i="2"/>
  <c r="EC144" i="2"/>
  <c r="DX143" i="2"/>
  <c r="EB143" i="2"/>
  <c r="EC143" i="2"/>
  <c r="EJ142" i="2"/>
  <c r="EK142" i="2"/>
  <c r="DX141" i="2"/>
  <c r="EB141" i="2"/>
  <c r="EC141" i="2"/>
  <c r="DX140" i="2"/>
  <c r="EB140" i="2"/>
  <c r="EC140" i="2"/>
  <c r="DX139" i="2"/>
  <c r="EB139" i="2"/>
  <c r="EC139" i="2"/>
  <c r="DX138" i="2"/>
  <c r="EB138" i="2"/>
  <c r="EC138" i="2"/>
  <c r="DX137" i="2"/>
  <c r="EB137" i="2"/>
  <c r="EC137" i="2"/>
  <c r="DX136" i="2"/>
  <c r="EB136" i="2"/>
  <c r="EC136" i="2"/>
  <c r="EJ135" i="2"/>
  <c r="EK135" i="2"/>
  <c r="EJ134" i="2"/>
  <c r="EK134" i="2"/>
  <c r="DX133" i="2"/>
  <c r="EB133" i="2"/>
  <c r="EC133" i="2"/>
  <c r="EJ132" i="2"/>
  <c r="EK132" i="2"/>
  <c r="DX131" i="2"/>
  <c r="EB131" i="2"/>
  <c r="EC131" i="2"/>
  <c r="DX130" i="2"/>
  <c r="EB130" i="2"/>
  <c r="EC130" i="2"/>
  <c r="DX129" i="2"/>
  <c r="EB129" i="2"/>
  <c r="EC129" i="2"/>
  <c r="EJ128" i="2"/>
  <c r="EK128" i="2"/>
  <c r="DX127" i="2"/>
  <c r="EB127" i="2"/>
  <c r="EC127" i="2"/>
  <c r="EK126" i="2"/>
  <c r="EJ126" i="2"/>
  <c r="DX125" i="2"/>
  <c r="EB125" i="2"/>
  <c r="EC125" i="2"/>
  <c r="EK124" i="2"/>
  <c r="EJ124" i="2"/>
  <c r="DX123" i="2"/>
  <c r="EB123" i="2"/>
  <c r="EC123" i="2"/>
  <c r="EK122" i="2"/>
  <c r="EJ122" i="2"/>
  <c r="DX121" i="2"/>
  <c r="EB121" i="2"/>
  <c r="EC121" i="2"/>
  <c r="EC119" i="2"/>
  <c r="DX119" i="2"/>
  <c r="EB119" i="2"/>
  <c r="EC117" i="2"/>
  <c r="DX117" i="2"/>
  <c r="EB117" i="2"/>
  <c r="A246" i="2"/>
  <c r="EJ180" i="2"/>
  <c r="EK180" i="2"/>
  <c r="EJ178" i="2"/>
  <c r="EK178" i="2"/>
  <c r="DX176" i="2"/>
  <c r="EB176" i="2"/>
  <c r="EC176" i="2"/>
  <c r="DX180" i="2"/>
  <c r="EB180" i="2"/>
  <c r="EC180" i="2"/>
  <c r="DX179" i="2"/>
  <c r="EB179" i="2"/>
  <c r="EC179" i="2"/>
  <c r="DX178" i="2"/>
  <c r="EB178" i="2"/>
  <c r="EC178" i="2"/>
  <c r="DX177" i="2"/>
  <c r="EB177" i="2"/>
  <c r="EC177" i="2"/>
  <c r="EJ176" i="2"/>
  <c r="EK176" i="2"/>
  <c r="DX175" i="2"/>
  <c r="EB175" i="2"/>
  <c r="EC175" i="2"/>
  <c r="DX174" i="2"/>
  <c r="EB174" i="2"/>
  <c r="EC174" i="2"/>
  <c r="DX173" i="2"/>
  <c r="EB173" i="2"/>
  <c r="EC173" i="2"/>
  <c r="DX172" i="2"/>
  <c r="EB172" i="2"/>
  <c r="EC172" i="2"/>
  <c r="DX171" i="2"/>
  <c r="EB171" i="2"/>
  <c r="EC171" i="2"/>
  <c r="DX170" i="2"/>
  <c r="EB170" i="2"/>
  <c r="EC170" i="2"/>
  <c r="DX169" i="2"/>
  <c r="EB169" i="2"/>
  <c r="EC169" i="2"/>
  <c r="DX168" i="2"/>
  <c r="EB168" i="2"/>
  <c r="EC168" i="2"/>
  <c r="DX167" i="2"/>
  <c r="EB167" i="2"/>
  <c r="EC167" i="2"/>
  <c r="DX166" i="2"/>
  <c r="EB166" i="2"/>
  <c r="EC166" i="2"/>
  <c r="DX165" i="2"/>
  <c r="EB165" i="2"/>
  <c r="EC165" i="2"/>
  <c r="DX164" i="2"/>
  <c r="EB164" i="2"/>
  <c r="EC164" i="2"/>
  <c r="DX163" i="2"/>
  <c r="EB163" i="2"/>
  <c r="EC163" i="2"/>
  <c r="DX162" i="2"/>
  <c r="EB162" i="2"/>
  <c r="EC162" i="2"/>
  <c r="DX161" i="2"/>
  <c r="EB161" i="2"/>
  <c r="EC161" i="2"/>
  <c r="DX160" i="2"/>
  <c r="EB160" i="2"/>
  <c r="EC160" i="2"/>
  <c r="DX159" i="2"/>
  <c r="EB159" i="2"/>
  <c r="EC159" i="2"/>
  <c r="DX158" i="2"/>
  <c r="EB158" i="2"/>
  <c r="EC158" i="2"/>
  <c r="EJ157" i="2"/>
  <c r="EK157" i="2"/>
  <c r="EJ156" i="2"/>
  <c r="EK156" i="2"/>
  <c r="EJ155" i="2"/>
  <c r="EK155" i="2"/>
  <c r="EJ154" i="2"/>
  <c r="EK154" i="2"/>
  <c r="EJ153" i="2"/>
  <c r="EK153" i="2"/>
  <c r="EJ152" i="2"/>
  <c r="EK152" i="2"/>
  <c r="EJ151" i="2"/>
  <c r="EK151" i="2"/>
  <c r="EJ150" i="2"/>
  <c r="EK150" i="2"/>
  <c r="DX149" i="2"/>
  <c r="EB149" i="2"/>
  <c r="EC149" i="2"/>
  <c r="DX148" i="2"/>
  <c r="EB148" i="2"/>
  <c r="EC148" i="2"/>
  <c r="EJ147" i="2"/>
  <c r="EK147" i="2"/>
  <c r="EJ146" i="2"/>
  <c r="EK146" i="2"/>
  <c r="EJ145" i="2"/>
  <c r="EK145" i="2"/>
  <c r="EJ144" i="2"/>
  <c r="EK144" i="2"/>
  <c r="EJ143" i="2"/>
  <c r="EK143" i="2"/>
  <c r="DX142" i="2"/>
  <c r="EB142" i="2"/>
  <c r="EC142" i="2"/>
  <c r="EJ141" i="2"/>
  <c r="EK141" i="2"/>
  <c r="EJ140" i="2"/>
  <c r="EK140" i="2"/>
  <c r="EJ139" i="2"/>
  <c r="EK139" i="2"/>
  <c r="EJ138" i="2"/>
  <c r="EK138" i="2"/>
  <c r="EJ137" i="2"/>
  <c r="EK137" i="2"/>
  <c r="EJ136" i="2"/>
  <c r="EK136" i="2"/>
  <c r="DX135" i="2"/>
  <c r="EB135" i="2"/>
  <c r="EC135" i="2"/>
  <c r="DX134" i="2"/>
  <c r="EB134" i="2"/>
  <c r="EC134" i="2"/>
  <c r="EJ133" i="2"/>
  <c r="EK133" i="2"/>
  <c r="DX132" i="2"/>
  <c r="EB132" i="2"/>
  <c r="EC132" i="2"/>
  <c r="EJ131" i="2"/>
  <c r="EK131" i="2"/>
  <c r="EJ130" i="2"/>
  <c r="EK130" i="2"/>
  <c r="EJ129" i="2"/>
  <c r="EK129" i="2"/>
  <c r="DX128" i="2"/>
  <c r="EB128" i="2"/>
  <c r="EC128" i="2"/>
  <c r="EJ127" i="2"/>
  <c r="EK127" i="2"/>
  <c r="EC126" i="2"/>
  <c r="DX126" i="2"/>
  <c r="EB126" i="2"/>
  <c r="EJ125" i="2"/>
  <c r="EK125" i="2"/>
  <c r="EC124" i="2"/>
  <c r="DX124" i="2"/>
  <c r="EB124" i="2"/>
  <c r="EJ123" i="2"/>
  <c r="EK123" i="2"/>
  <c r="EC122" i="2"/>
  <c r="DX122" i="2"/>
  <c r="EB122" i="2"/>
  <c r="EC120" i="2"/>
  <c r="DX120" i="2"/>
  <c r="EB120" i="2"/>
  <c r="EC118" i="2"/>
  <c r="DX118" i="2"/>
  <c r="EB118" i="2"/>
  <c r="EC116" i="2"/>
  <c r="DX116" i="2"/>
  <c r="EB116" i="2"/>
  <c r="DZ181" i="2"/>
  <c r="EH181" i="2"/>
  <c r="DY181" i="2"/>
  <c r="EG181" i="2"/>
  <c r="EO181" i="2"/>
  <c r="EN181" i="2"/>
  <c r="EM181" i="2"/>
  <c r="DY120" i="2"/>
  <c r="EG120" i="2"/>
  <c r="EH120" i="2"/>
  <c r="EN120" i="2"/>
  <c r="DZ120" i="2"/>
  <c r="EO120" i="2"/>
  <c r="DZ132" i="2"/>
  <c r="EH132" i="2"/>
  <c r="DY132" i="2"/>
  <c r="EG132" i="2"/>
  <c r="EO132" i="2"/>
  <c r="EN132" i="2"/>
  <c r="DY118" i="2"/>
  <c r="EG118" i="2"/>
  <c r="EH118" i="2"/>
  <c r="EN118" i="2"/>
  <c r="DZ118" i="2"/>
  <c r="EO118" i="2"/>
  <c r="DY122" i="2"/>
  <c r="EG122" i="2"/>
  <c r="EH122" i="2"/>
  <c r="EN122" i="2"/>
  <c r="DZ122" i="2"/>
  <c r="EO122" i="2"/>
  <c r="DY126" i="2"/>
  <c r="EG126" i="2"/>
  <c r="EH126" i="2"/>
  <c r="EN126" i="2"/>
  <c r="DZ126" i="2"/>
  <c r="EO126" i="2"/>
  <c r="DZ128" i="2"/>
  <c r="EH128" i="2"/>
  <c r="DY128" i="2"/>
  <c r="EG128" i="2"/>
  <c r="EO128" i="2"/>
  <c r="EN128" i="2"/>
  <c r="DZ134" i="2"/>
  <c r="EH134" i="2"/>
  <c r="DY134" i="2"/>
  <c r="EG134" i="2"/>
  <c r="EO134" i="2"/>
  <c r="EN134" i="2"/>
  <c r="DZ142" i="2"/>
  <c r="EH142" i="2"/>
  <c r="DY142" i="2"/>
  <c r="EG142" i="2"/>
  <c r="EO142" i="2"/>
  <c r="EN142" i="2"/>
  <c r="DZ149" i="2"/>
  <c r="EH149" i="2"/>
  <c r="DY149" i="2"/>
  <c r="EG149" i="2"/>
  <c r="EO149" i="2"/>
  <c r="EN149" i="2"/>
  <c r="DZ159" i="2"/>
  <c r="EH159" i="2"/>
  <c r="DY159" i="2"/>
  <c r="EG159" i="2"/>
  <c r="EO159" i="2"/>
  <c r="EN159" i="2"/>
  <c r="DZ161" i="2"/>
  <c r="EH161" i="2"/>
  <c r="DY161" i="2"/>
  <c r="EG161" i="2"/>
  <c r="EO161" i="2"/>
  <c r="EN161" i="2"/>
  <c r="DZ163" i="2"/>
  <c r="EH163" i="2"/>
  <c r="DY163" i="2"/>
  <c r="EG163" i="2"/>
  <c r="EO163" i="2"/>
  <c r="EN163" i="2"/>
  <c r="DZ165" i="2"/>
  <c r="EH165" i="2"/>
  <c r="DY165" i="2"/>
  <c r="EG165" i="2"/>
  <c r="EO165" i="2"/>
  <c r="EN165" i="2"/>
  <c r="DZ167" i="2"/>
  <c r="EH167" i="2"/>
  <c r="DY167" i="2"/>
  <c r="EG167" i="2"/>
  <c r="EO167" i="2"/>
  <c r="EN167" i="2"/>
  <c r="DZ169" i="2"/>
  <c r="EH169" i="2"/>
  <c r="DY169" i="2"/>
  <c r="EG169" i="2"/>
  <c r="EO169" i="2"/>
  <c r="EN169" i="2"/>
  <c r="DZ171" i="2"/>
  <c r="EH171" i="2"/>
  <c r="DY171" i="2"/>
  <c r="EG171" i="2"/>
  <c r="EO171" i="2"/>
  <c r="EN171" i="2"/>
  <c r="DZ173" i="2"/>
  <c r="EH173" i="2"/>
  <c r="DY173" i="2"/>
  <c r="EG173" i="2"/>
  <c r="EO173" i="2"/>
  <c r="EN173" i="2"/>
  <c r="DZ175" i="2"/>
  <c r="EH175" i="2"/>
  <c r="DY175" i="2"/>
  <c r="EG175" i="2"/>
  <c r="EO175" i="2"/>
  <c r="EN175" i="2"/>
  <c r="DZ178" i="2"/>
  <c r="EH178" i="2"/>
  <c r="DY178" i="2"/>
  <c r="EG178" i="2"/>
  <c r="EO178" i="2"/>
  <c r="EN178" i="2"/>
  <c r="DZ180" i="2"/>
  <c r="EH180" i="2"/>
  <c r="DY180" i="2"/>
  <c r="EG180" i="2"/>
  <c r="EO180" i="2"/>
  <c r="EN180" i="2"/>
  <c r="DZ176" i="2"/>
  <c r="EH176" i="2"/>
  <c r="DY176" i="2"/>
  <c r="EG176" i="2"/>
  <c r="EO176" i="2"/>
  <c r="EN176" i="2"/>
  <c r="DY117" i="2"/>
  <c r="EG117" i="2"/>
  <c r="EH117" i="2"/>
  <c r="EN117" i="2"/>
  <c r="DZ117" i="2"/>
  <c r="EO117" i="2"/>
  <c r="DZ123" i="2"/>
  <c r="EH123" i="2"/>
  <c r="DY123" i="2"/>
  <c r="EG123" i="2"/>
  <c r="EO123" i="2"/>
  <c r="EN123" i="2"/>
  <c r="DZ127" i="2"/>
  <c r="EH127" i="2"/>
  <c r="DY127" i="2"/>
  <c r="EG127" i="2"/>
  <c r="EO127" i="2"/>
  <c r="EN127" i="2"/>
  <c r="DZ130" i="2"/>
  <c r="EH130" i="2"/>
  <c r="DY130" i="2"/>
  <c r="EG130" i="2"/>
  <c r="EO130" i="2"/>
  <c r="EN130" i="2"/>
  <c r="DZ133" i="2"/>
  <c r="EH133" i="2"/>
  <c r="DY133" i="2"/>
  <c r="EG133" i="2"/>
  <c r="EO133" i="2"/>
  <c r="EN133" i="2"/>
  <c r="DZ137" i="2"/>
  <c r="EH137" i="2"/>
  <c r="DY137" i="2"/>
  <c r="EG137" i="2"/>
  <c r="EO137" i="2"/>
  <c r="EN137" i="2"/>
  <c r="DZ139" i="2"/>
  <c r="EH139" i="2"/>
  <c r="DY139" i="2"/>
  <c r="EG139" i="2"/>
  <c r="EO139" i="2"/>
  <c r="EN139" i="2"/>
  <c r="DZ141" i="2"/>
  <c r="EH141" i="2"/>
  <c r="DY141" i="2"/>
  <c r="EG141" i="2"/>
  <c r="EO141" i="2"/>
  <c r="EN141" i="2"/>
  <c r="DZ144" i="2"/>
  <c r="EH144" i="2"/>
  <c r="DY144" i="2"/>
  <c r="EG144" i="2"/>
  <c r="EO144" i="2"/>
  <c r="EN144" i="2"/>
  <c r="DZ146" i="2"/>
  <c r="EH146" i="2"/>
  <c r="DY146" i="2"/>
  <c r="EG146" i="2"/>
  <c r="EO146" i="2"/>
  <c r="EN146" i="2"/>
  <c r="DZ150" i="2"/>
  <c r="EH150" i="2"/>
  <c r="DY150" i="2"/>
  <c r="EG150" i="2"/>
  <c r="EO150" i="2"/>
  <c r="EN150" i="2"/>
  <c r="DZ152" i="2"/>
  <c r="EH152" i="2"/>
  <c r="DY152" i="2"/>
  <c r="EG152" i="2"/>
  <c r="EO152" i="2"/>
  <c r="EN152" i="2"/>
  <c r="DZ154" i="2"/>
  <c r="EH154" i="2"/>
  <c r="DY154" i="2"/>
  <c r="EG154" i="2"/>
  <c r="EO154" i="2"/>
  <c r="EN154" i="2"/>
  <c r="DZ156" i="2"/>
  <c r="EH156" i="2"/>
  <c r="DY156" i="2"/>
  <c r="EG156" i="2"/>
  <c r="EO156" i="2"/>
  <c r="EN156" i="2"/>
  <c r="EM122" i="2"/>
  <c r="EM128" i="2"/>
  <c r="EM120" i="2"/>
  <c r="EM132" i="2"/>
  <c r="DY116" i="2"/>
  <c r="EG116" i="2"/>
  <c r="DZ116" i="2"/>
  <c r="EH116" i="2"/>
  <c r="EM116" i="2"/>
  <c r="DY124" i="2"/>
  <c r="EG124" i="2"/>
  <c r="DZ124" i="2"/>
  <c r="EH124" i="2"/>
  <c r="EM124" i="2"/>
  <c r="DZ135" i="2"/>
  <c r="EG135" i="2"/>
  <c r="EH135" i="2"/>
  <c r="EM135" i="2"/>
  <c r="DY135" i="2"/>
  <c r="EO135" i="2"/>
  <c r="DZ148" i="2"/>
  <c r="EG148" i="2"/>
  <c r="EH148" i="2"/>
  <c r="EM148" i="2"/>
  <c r="DY148" i="2"/>
  <c r="EO148" i="2"/>
  <c r="DZ158" i="2"/>
  <c r="EG158" i="2"/>
  <c r="EH158" i="2"/>
  <c r="EM158" i="2"/>
  <c r="DY158" i="2"/>
  <c r="EO158" i="2"/>
  <c r="DZ160" i="2"/>
  <c r="EG160" i="2"/>
  <c r="EH160" i="2"/>
  <c r="EM160" i="2"/>
  <c r="DY160" i="2"/>
  <c r="EO160" i="2"/>
  <c r="DZ162" i="2"/>
  <c r="EG162" i="2"/>
  <c r="EH162" i="2"/>
  <c r="EM162" i="2"/>
  <c r="DY162" i="2"/>
  <c r="EO162" i="2"/>
  <c r="DZ164" i="2"/>
  <c r="EG164" i="2"/>
  <c r="EH164" i="2"/>
  <c r="EM164" i="2"/>
  <c r="DY164" i="2"/>
  <c r="EO164" i="2"/>
  <c r="DZ166" i="2"/>
  <c r="EG166" i="2"/>
  <c r="EH166" i="2"/>
  <c r="EM166" i="2"/>
  <c r="DY166" i="2"/>
  <c r="EO166" i="2"/>
  <c r="DZ168" i="2"/>
  <c r="EG168" i="2"/>
  <c r="EH168" i="2"/>
  <c r="EM168" i="2"/>
  <c r="DY168" i="2"/>
  <c r="EO168" i="2"/>
  <c r="DZ170" i="2"/>
  <c r="EG170" i="2"/>
  <c r="EH170" i="2"/>
  <c r="EM170" i="2"/>
  <c r="DY170" i="2"/>
  <c r="EO170" i="2"/>
  <c r="DZ172" i="2"/>
  <c r="EG172" i="2"/>
  <c r="EH172" i="2"/>
  <c r="EM172" i="2"/>
  <c r="DY172" i="2"/>
  <c r="EO172" i="2"/>
  <c r="DZ174" i="2"/>
  <c r="EG174" i="2"/>
  <c r="EH174" i="2"/>
  <c r="EM174" i="2"/>
  <c r="DY174" i="2"/>
  <c r="EO174" i="2"/>
  <c r="DZ177" i="2"/>
  <c r="EG177" i="2"/>
  <c r="EH177" i="2"/>
  <c r="EM177" i="2"/>
  <c r="DY177" i="2"/>
  <c r="EO177" i="2"/>
  <c r="DZ179" i="2"/>
  <c r="EG179" i="2"/>
  <c r="EH179" i="2"/>
  <c r="EM179" i="2"/>
  <c r="DY179" i="2"/>
  <c r="EO179" i="2"/>
  <c r="A247" i="2"/>
  <c r="DY119" i="2"/>
  <c r="EG119" i="2"/>
  <c r="EH119" i="2"/>
  <c r="EN119" i="2"/>
  <c r="DZ119" i="2"/>
  <c r="EM119" i="2"/>
  <c r="EO119" i="2"/>
  <c r="DZ121" i="2"/>
  <c r="EG121" i="2"/>
  <c r="EH121" i="2"/>
  <c r="EM121" i="2"/>
  <c r="DY121" i="2"/>
  <c r="EO121" i="2"/>
  <c r="EN121" i="2"/>
  <c r="DZ125" i="2"/>
  <c r="EG125" i="2"/>
  <c r="EH125" i="2"/>
  <c r="EM125" i="2"/>
  <c r="DY125" i="2"/>
  <c r="EO125" i="2"/>
  <c r="EN125" i="2"/>
  <c r="DZ129" i="2"/>
  <c r="EG129" i="2"/>
  <c r="EH129" i="2"/>
  <c r="EM129" i="2"/>
  <c r="DY129" i="2"/>
  <c r="EO129" i="2"/>
  <c r="EN129" i="2"/>
  <c r="DZ131" i="2"/>
  <c r="EG131" i="2"/>
  <c r="EH131" i="2"/>
  <c r="EM131" i="2"/>
  <c r="DY131" i="2"/>
  <c r="EO131" i="2"/>
  <c r="EN131" i="2"/>
  <c r="DZ136" i="2"/>
  <c r="EG136" i="2"/>
  <c r="EH136" i="2"/>
  <c r="EM136" i="2"/>
  <c r="DY136" i="2"/>
  <c r="EO136" i="2"/>
  <c r="EN136" i="2"/>
  <c r="DZ138" i="2"/>
  <c r="EG138" i="2"/>
  <c r="EH138" i="2"/>
  <c r="EM138" i="2"/>
  <c r="DY138" i="2"/>
  <c r="EO138" i="2"/>
  <c r="EN138" i="2"/>
  <c r="DZ140" i="2"/>
  <c r="EG140" i="2"/>
  <c r="EH140" i="2"/>
  <c r="EM140" i="2"/>
  <c r="DY140" i="2"/>
  <c r="EO140" i="2"/>
  <c r="EN140" i="2"/>
  <c r="DZ143" i="2"/>
  <c r="EG143" i="2"/>
  <c r="EH143" i="2"/>
  <c r="EM143" i="2"/>
  <c r="DY143" i="2"/>
  <c r="EO143" i="2"/>
  <c r="EN143" i="2"/>
  <c r="DZ145" i="2"/>
  <c r="EG145" i="2"/>
  <c r="EH145" i="2"/>
  <c r="EM145" i="2"/>
  <c r="DY145" i="2"/>
  <c r="EO145" i="2"/>
  <c r="EN145" i="2"/>
  <c r="DZ147" i="2"/>
  <c r="EG147" i="2"/>
  <c r="EH147" i="2"/>
  <c r="EM147" i="2"/>
  <c r="DY147" i="2"/>
  <c r="EO147" i="2"/>
  <c r="EN147" i="2"/>
  <c r="DZ151" i="2"/>
  <c r="EG151" i="2"/>
  <c r="EH151" i="2"/>
  <c r="EM151" i="2"/>
  <c r="DY151" i="2"/>
  <c r="EO151" i="2"/>
  <c r="EN151" i="2"/>
  <c r="DZ153" i="2"/>
  <c r="EG153" i="2"/>
  <c r="EH153" i="2"/>
  <c r="EM153" i="2"/>
  <c r="DY153" i="2"/>
  <c r="EO153" i="2"/>
  <c r="EN153" i="2"/>
  <c r="DZ155" i="2"/>
  <c r="EG155" i="2"/>
  <c r="EH155" i="2"/>
  <c r="EM155" i="2"/>
  <c r="DY155" i="2"/>
  <c r="EO155" i="2"/>
  <c r="EN155" i="2"/>
  <c r="DZ157" i="2"/>
  <c r="EG157" i="2"/>
  <c r="EH157" i="2"/>
  <c r="EM157" i="2"/>
  <c r="DY157" i="2"/>
  <c r="EO157" i="2"/>
  <c r="EN157" i="2"/>
  <c r="EM118" i="2"/>
  <c r="EM126" i="2"/>
  <c r="EM134" i="2"/>
  <c r="EM142" i="2"/>
  <c r="EM149" i="2"/>
  <c r="EM159" i="2"/>
  <c r="EM161" i="2"/>
  <c r="EM163" i="2"/>
  <c r="EM165" i="2"/>
  <c r="EM167" i="2"/>
  <c r="EM169" i="2"/>
  <c r="EM171" i="2"/>
  <c r="EM173" i="2"/>
  <c r="EM175" i="2"/>
  <c r="EM178" i="2"/>
  <c r="EM180" i="2"/>
  <c r="EM176" i="2"/>
  <c r="EM117" i="2"/>
  <c r="EM123" i="2"/>
  <c r="EM127" i="2"/>
  <c r="EM130" i="2"/>
  <c r="EM133" i="2"/>
  <c r="EM137" i="2"/>
  <c r="EM139" i="2"/>
  <c r="EM141" i="2"/>
  <c r="EM144" i="2"/>
  <c r="EM146" i="2"/>
  <c r="EM150" i="2"/>
  <c r="EM152" i="2"/>
  <c r="EM154" i="2"/>
  <c r="EM156" i="2"/>
  <c r="EN179" i="2"/>
  <c r="EN177" i="2"/>
  <c r="EN174" i="2"/>
  <c r="EN172" i="2"/>
  <c r="EN170" i="2"/>
  <c r="EN168" i="2"/>
  <c r="EN166" i="2"/>
  <c r="EN164" i="2"/>
  <c r="EN162" i="2"/>
  <c r="EN160" i="2"/>
  <c r="EN158" i="2"/>
  <c r="EN148" i="2"/>
  <c r="EN135" i="2"/>
  <c r="EO124" i="2"/>
  <c r="EO116" i="2"/>
  <c r="A248" i="2"/>
  <c r="EN124" i="2"/>
  <c r="EN116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ED282" i="2"/>
  <c r="ED283" i="2"/>
  <c r="EE283" i="2"/>
  <c r="EK283" i="2"/>
  <c r="ED284" i="2"/>
  <c r="ED285" i="2"/>
  <c r="ED286" i="2"/>
  <c r="ED287" i="2"/>
  <c r="EE287" i="2"/>
  <c r="EK287" i="2"/>
  <c r="ED288" i="2"/>
  <c r="ED289" i="2"/>
  <c r="ED290" i="2"/>
  <c r="ED291" i="2"/>
  <c r="EE291" i="2"/>
  <c r="EK291" i="2"/>
  <c r="ED292" i="2"/>
  <c r="ED293" i="2"/>
  <c r="ED294" i="2"/>
  <c r="ED295" i="2"/>
  <c r="EE295" i="2"/>
  <c r="EK295" i="2"/>
  <c r="ED296" i="2"/>
  <c r="ED297" i="2"/>
  <c r="ED298" i="2"/>
  <c r="ED299" i="2"/>
  <c r="EE299" i="2"/>
  <c r="EK299" i="2"/>
  <c r="ED300" i="2"/>
  <c r="ED301" i="2"/>
  <c r="ED302" i="2"/>
  <c r="ED303" i="2"/>
  <c r="EE303" i="2"/>
  <c r="EK303" i="2"/>
  <c r="ED304" i="2"/>
  <c r="ED305" i="2"/>
  <c r="ED306" i="2"/>
  <c r="ED307" i="2"/>
  <c r="EE307" i="2"/>
  <c r="EK307" i="2"/>
  <c r="ED308" i="2"/>
  <c r="ED309" i="2"/>
  <c r="ED310" i="2"/>
  <c r="ED311" i="2"/>
  <c r="EE311" i="2"/>
  <c r="EK311" i="2"/>
  <c r="ED312" i="2"/>
  <c r="ED313" i="2"/>
  <c r="ED314" i="2"/>
  <c r="ED315" i="2"/>
  <c r="EE315" i="2"/>
  <c r="EJ315" i="2"/>
  <c r="ED316" i="2"/>
  <c r="ED317" i="2"/>
  <c r="EE314" i="2"/>
  <c r="EE312" i="2"/>
  <c r="EK312" i="2"/>
  <c r="EE308" i="2"/>
  <c r="EE317" i="2"/>
  <c r="EK317" i="2"/>
  <c r="EE313" i="2"/>
  <c r="EJ313" i="2"/>
  <c r="EE309" i="2"/>
  <c r="EK309" i="2"/>
  <c r="EE305" i="2"/>
  <c r="EK305" i="2"/>
  <c r="EE301" i="2"/>
  <c r="EK301" i="2"/>
  <c r="EE297" i="2"/>
  <c r="EK297" i="2"/>
  <c r="EE293" i="2"/>
  <c r="EK293" i="2"/>
  <c r="EE289" i="2"/>
  <c r="EK289" i="2"/>
  <c r="EE285" i="2"/>
  <c r="EK285" i="2"/>
  <c r="EE316" i="2"/>
  <c r="EJ316" i="2"/>
  <c r="EE310" i="2"/>
  <c r="EE306" i="2"/>
  <c r="EK306" i="2"/>
  <c r="EE304" i="2"/>
  <c r="EE302" i="2"/>
  <c r="EK302" i="2"/>
  <c r="EE300" i="2"/>
  <c r="EE298" i="2"/>
  <c r="EK298" i="2"/>
  <c r="EE296" i="2"/>
  <c r="EE294" i="2"/>
  <c r="EK294" i="2"/>
  <c r="EE292" i="2"/>
  <c r="EE290" i="2"/>
  <c r="EJ290" i="2"/>
  <c r="EE288" i="2"/>
  <c r="EE286" i="2"/>
  <c r="EJ286" i="2"/>
  <c r="EE284" i="2"/>
  <c r="EE282" i="2"/>
  <c r="EK282" i="2"/>
  <c r="EK284" i="2"/>
  <c r="EJ284" i="2"/>
  <c r="EK286" i="2"/>
  <c r="EJ288" i="2"/>
  <c r="EK288" i="2"/>
  <c r="EJ292" i="2"/>
  <c r="EK292" i="2"/>
  <c r="EJ294" i="2"/>
  <c r="EK296" i="2"/>
  <c r="EJ296" i="2"/>
  <c r="EF296" i="2"/>
  <c r="EO296" i="2"/>
  <c r="EV296" i="2"/>
  <c r="EK300" i="2"/>
  <c r="EJ300" i="2"/>
  <c r="EJ302" i="2"/>
  <c r="EK304" i="2"/>
  <c r="EJ304" i="2"/>
  <c r="EF304" i="2"/>
  <c r="EO304" i="2"/>
  <c r="EV304" i="2"/>
  <c r="EK310" i="2"/>
  <c r="EJ310" i="2"/>
  <c r="EK316" i="2"/>
  <c r="EJ283" i="2"/>
  <c r="EJ295" i="2"/>
  <c r="EF295" i="2"/>
  <c r="EN295" i="2"/>
  <c r="EU295" i="2"/>
  <c r="EJ299" i="2"/>
  <c r="EJ301" i="2"/>
  <c r="EJ303" i="2"/>
  <c r="EJ307" i="2"/>
  <c r="EJ309" i="2"/>
  <c r="EJ311" i="2"/>
  <c r="EF311" i="2"/>
  <c r="EN311" i="2"/>
  <c r="EU311" i="2"/>
  <c r="EK315" i="2"/>
  <c r="EJ285" i="2"/>
  <c r="EJ287" i="2"/>
  <c r="EJ289" i="2"/>
  <c r="EJ291" i="2"/>
  <c r="EJ293" i="2"/>
  <c r="EF293" i="2"/>
  <c r="EN293" i="2"/>
  <c r="EJ317" i="2"/>
  <c r="EK308" i="2"/>
  <c r="EJ308" i="2"/>
  <c r="EJ312" i="2"/>
  <c r="EJ314" i="2"/>
  <c r="EK314" i="2"/>
  <c r="EF317" i="2"/>
  <c r="EF316" i="2"/>
  <c r="EF314" i="2"/>
  <c r="EM314" i="2"/>
  <c r="ET314" i="2"/>
  <c r="EF301" i="2"/>
  <c r="EN301" i="2"/>
  <c r="EU301" i="2"/>
  <c r="EF299" i="2"/>
  <c r="EN299" i="2"/>
  <c r="EU299" i="2"/>
  <c r="EF315" i="2"/>
  <c r="EN315" i="2"/>
  <c r="EU315" i="2"/>
  <c r="EF312" i="2"/>
  <c r="EO312" i="2"/>
  <c r="EV312" i="2"/>
  <c r="EF310" i="2"/>
  <c r="EF308" i="2"/>
  <c r="EM308" i="2"/>
  <c r="ET308" i="2"/>
  <c r="EF306" i="2"/>
  <c r="EF305" i="2"/>
  <c r="EF303" i="2"/>
  <c r="EN303" i="2"/>
  <c r="EU303" i="2"/>
  <c r="EF297" i="2"/>
  <c r="EF292" i="2"/>
  <c r="EF291" i="2"/>
  <c r="EF290" i="2"/>
  <c r="EF313" i="2"/>
  <c r="EF309" i="2"/>
  <c r="EF307" i="2"/>
  <c r="EF302" i="2"/>
  <c r="EF300" i="2"/>
  <c r="EF298" i="2"/>
  <c r="EF294" i="2"/>
  <c r="EF289" i="2"/>
  <c r="EF288" i="2"/>
  <c r="EM288" i="2"/>
  <c r="EF287" i="2"/>
  <c r="EO287" i="2"/>
  <c r="EF286" i="2"/>
  <c r="EF285" i="2"/>
  <c r="EM285" i="2"/>
  <c r="EF284" i="2"/>
  <c r="EF283" i="2"/>
  <c r="EO283" i="2"/>
  <c r="EV283" i="2"/>
  <c r="EF282" i="2"/>
  <c r="EO317" i="2"/>
  <c r="EV317" i="2"/>
  <c r="EN317" i="2"/>
  <c r="EU317" i="2"/>
  <c r="EM317" i="2"/>
  <c r="ET317" i="2"/>
  <c r="EO284" i="2"/>
  <c r="EV284" i="2"/>
  <c r="EN284" i="2"/>
  <c r="EU284" i="2"/>
  <c r="EM284" i="2"/>
  <c r="ET284" i="2"/>
  <c r="EN307" i="2"/>
  <c r="EU307" i="2"/>
  <c r="EM307" i="2"/>
  <c r="ET307" i="2"/>
  <c r="EO307" i="2"/>
  <c r="EV307" i="2"/>
  <c r="EN309" i="2"/>
  <c r="EU309" i="2"/>
  <c r="EM309" i="2"/>
  <c r="ET309" i="2"/>
  <c r="EO309" i="2"/>
  <c r="EV309" i="2"/>
  <c r="EO291" i="2"/>
  <c r="EN291" i="2"/>
  <c r="EM291" i="2"/>
  <c r="EN292" i="2"/>
  <c r="EM292" i="2"/>
  <c r="EO292" i="2"/>
  <c r="EO310" i="2"/>
  <c r="EV310" i="2"/>
  <c r="EN310" i="2"/>
  <c r="EU310" i="2"/>
  <c r="EM310" i="2"/>
  <c r="ET310" i="2"/>
  <c r="EN285" i="2"/>
  <c r="EN286" i="2"/>
  <c r="EO286" i="2"/>
  <c r="EN287" i="2"/>
  <c r="EN288" i="2"/>
  <c r="EO288" i="2"/>
  <c r="EN289" i="2"/>
  <c r="EM293" i="2"/>
  <c r="EO293" i="2"/>
  <c r="EO300" i="2"/>
  <c r="EV300" i="2"/>
  <c r="EN300" i="2"/>
  <c r="EU300" i="2"/>
  <c r="EM300" i="2"/>
  <c r="ET300" i="2"/>
  <c r="EN222" i="2"/>
  <c r="EM222" i="2"/>
  <c r="EO222" i="2"/>
  <c r="EK313" i="2"/>
  <c r="EM313" i="2"/>
  <c r="ET313" i="2"/>
  <c r="EO311" i="2"/>
  <c r="EV311" i="2"/>
  <c r="EM311" i="2"/>
  <c r="ET311" i="2"/>
  <c r="EM304" i="2"/>
  <c r="ET304" i="2"/>
  <c r="EN304" i="2"/>
  <c r="EU304" i="2"/>
  <c r="EM302" i="2"/>
  <c r="ET302" i="2"/>
  <c r="EN302" i="2"/>
  <c r="EU302" i="2"/>
  <c r="EO302" i="2"/>
  <c r="EV302" i="2"/>
  <c r="EJ298" i="2"/>
  <c r="EN298" i="2"/>
  <c r="EU298" i="2"/>
  <c r="EM296" i="2"/>
  <c r="ET296" i="2"/>
  <c r="EN296" i="2"/>
  <c r="EU296" i="2"/>
  <c r="EO295" i="2"/>
  <c r="EV295" i="2"/>
  <c r="EM295" i="2"/>
  <c r="ET295" i="2"/>
  <c r="EM294" i="2"/>
  <c r="ET294" i="2"/>
  <c r="EN294" i="2"/>
  <c r="EU294" i="2"/>
  <c r="EO294" i="2"/>
  <c r="EV294" i="2"/>
  <c r="EO289" i="2"/>
  <c r="EM289" i="2"/>
  <c r="EM287" i="2"/>
  <c r="EM286" i="2"/>
  <c r="EO285" i="2"/>
  <c r="EN283" i="2"/>
  <c r="EU283" i="2"/>
  <c r="EM283" i="2"/>
  <c r="ET283" i="2"/>
  <c r="EJ282" i="2"/>
  <c r="EM282" i="2"/>
  <c r="ET282" i="2"/>
  <c r="EO282" i="2"/>
  <c r="EV282" i="2"/>
  <c r="EO316" i="2"/>
  <c r="EV316" i="2"/>
  <c r="EM316" i="2"/>
  <c r="ET316" i="2"/>
  <c r="EN316" i="2"/>
  <c r="EU316" i="2"/>
  <c r="EO314" i="2"/>
  <c r="EV314" i="2"/>
  <c r="EN314" i="2"/>
  <c r="EU314" i="2"/>
  <c r="EO301" i="2"/>
  <c r="EV301" i="2"/>
  <c r="EM301" i="2"/>
  <c r="ET301" i="2"/>
  <c r="EO299" i="2"/>
  <c r="EV299" i="2"/>
  <c r="EM299" i="2"/>
  <c r="ET299" i="2"/>
  <c r="EM315" i="2"/>
  <c r="ET315" i="2"/>
  <c r="EO315" i="2"/>
  <c r="EV315" i="2"/>
  <c r="EM312" i="2"/>
  <c r="ET312" i="2"/>
  <c r="EN312" i="2"/>
  <c r="EU312" i="2"/>
  <c r="EN308" i="2"/>
  <c r="EU308" i="2"/>
  <c r="EO308" i="2"/>
  <c r="EV308" i="2"/>
  <c r="EO303" i="2"/>
  <c r="EV303" i="2"/>
  <c r="EM303" i="2"/>
  <c r="ET303" i="2"/>
  <c r="EJ297" i="2"/>
  <c r="EO297" i="2"/>
  <c r="EV297" i="2"/>
  <c r="EN297" i="2"/>
  <c r="EU297" i="2"/>
  <c r="EO313" i="2"/>
  <c r="EV313" i="2"/>
  <c r="EJ305" i="2"/>
  <c r="EO305" i="2"/>
  <c r="EV305" i="2"/>
  <c r="EM297" i="2"/>
  <c r="ET297" i="2"/>
  <c r="EJ306" i="2"/>
  <c r="EN306" i="2"/>
  <c r="EU306" i="2"/>
  <c r="EM298" i="2"/>
  <c r="ET298" i="2"/>
  <c r="EK290" i="2"/>
  <c r="EN282" i="2"/>
  <c r="EU282" i="2"/>
  <c r="EM329" i="2"/>
  <c r="ET329" i="2"/>
  <c r="EN329" i="2"/>
  <c r="EU329" i="2"/>
  <c r="EM319" i="2"/>
  <c r="ET319" i="2"/>
  <c r="EN319" i="2"/>
  <c r="EU319" i="2"/>
  <c r="EO225" i="2"/>
  <c r="EN225" i="2"/>
  <c r="EN290" i="2"/>
  <c r="EO290" i="2"/>
  <c r="EO306" i="2"/>
  <c r="EV306" i="2"/>
  <c r="EM305" i="2"/>
  <c r="ET305" i="2"/>
  <c r="EM306" i="2"/>
  <c r="ET306" i="2"/>
  <c r="EM290" i="2"/>
  <c r="EN305" i="2"/>
  <c r="EU305" i="2"/>
  <c r="EO298" i="2"/>
  <c r="EV298" i="2"/>
  <c r="EN313" i="2"/>
  <c r="EU313" i="2"/>
  <c r="G40" i="9"/>
  <c r="G41" i="9"/>
  <c r="G42" i="9"/>
  <c r="F27" i="9"/>
  <c r="E25" i="9"/>
  <c r="B25" i="9"/>
  <c r="F37" i="9"/>
  <c r="E35" i="9"/>
  <c r="B35" i="9"/>
  <c r="F32" i="9"/>
  <c r="E30" i="9"/>
  <c r="F22" i="9"/>
  <c r="E20" i="9"/>
  <c r="B30" i="9"/>
  <c r="B20" i="9"/>
  <c r="C12" i="9"/>
  <c r="E12" i="9"/>
  <c r="E13" i="9"/>
  <c r="E14" i="9"/>
  <c r="C14" i="9"/>
</calcChain>
</file>

<file path=xl/comments1.xml><?xml version="1.0" encoding="utf-8"?>
<comments xmlns="http://schemas.openxmlformats.org/spreadsheetml/2006/main">
  <authors>
    <author>Roman Studer</author>
  </authors>
  <commentList>
    <comment ref="AX8" authorId="0">
      <text>
        <r>
          <rPr>
            <b/>
            <sz val="9"/>
            <color indexed="81"/>
            <rFont val="Tahoma"/>
          </rPr>
          <t>Prices are not for calendar years but for harvest years, i.e. The price for 1793 is to be interpreted as the prices for the harvest year 1792/1793</t>
        </r>
      </text>
    </comment>
  </commentList>
</comments>
</file>

<file path=xl/comments2.xml><?xml version="1.0" encoding="utf-8"?>
<comments xmlns="http://schemas.openxmlformats.org/spreadsheetml/2006/main">
  <authors>
    <author>Roman Studer</author>
  </authors>
  <commentList>
    <comment ref="AR10" authorId="0">
      <text>
        <r>
          <rPr>
            <b/>
            <sz val="9"/>
            <color indexed="81"/>
            <rFont val="Tahoma"/>
          </rPr>
          <t>Harvest years. The 1808/9 value is taken as the 1809 value</t>
        </r>
      </text>
    </comment>
    <comment ref="AS10" authorId="0">
      <text>
        <r>
          <rPr>
            <b/>
            <sz val="9"/>
            <color indexed="81"/>
            <rFont val="Tahoma"/>
          </rPr>
          <t>Harvest years. The 1808/9 value is taken as the 1809 value</t>
        </r>
      </text>
    </comment>
    <comment ref="AT10" authorId="0">
      <text>
        <r>
          <rPr>
            <b/>
            <sz val="9"/>
            <color indexed="81"/>
            <rFont val="Tahoma"/>
          </rPr>
          <t>Harvest years. The 1808/9 value is taken as the 1809 value</t>
        </r>
      </text>
    </comment>
    <comment ref="AU10" authorId="0">
      <text>
        <r>
          <rPr>
            <b/>
            <sz val="9"/>
            <color indexed="81"/>
            <rFont val="Tahoma"/>
          </rPr>
          <t>Harvest years. The 1808/9 value is taken as the 1809 value</t>
        </r>
      </text>
    </comment>
  </commentList>
</comments>
</file>

<file path=xl/sharedStrings.xml><?xml version="1.0" encoding="utf-8"?>
<sst xmlns="http://schemas.openxmlformats.org/spreadsheetml/2006/main" count="3445" uniqueCount="854">
  <si>
    <t>Separate barebones diets #1</t>
    <phoneticPr fontId="32" type="noConversion"/>
  </si>
  <si>
    <t>Separate barebones diets #2</t>
    <phoneticPr fontId="32" type="noConversion"/>
  </si>
  <si>
    <t>total cost of B&amp;c respectability bundle =</t>
    <phoneticPr fontId="32" type="noConversion"/>
  </si>
  <si>
    <r>
      <t xml:space="preserve">B) </t>
    </r>
    <r>
      <rPr>
        <sz val="12"/>
        <color indexed="8"/>
        <rFont val="Arial"/>
      </rPr>
      <t>Prices of individual goods</t>
    </r>
    <r>
      <rPr>
        <sz val="12"/>
        <rFont val="Arial"/>
        <family val="2"/>
        <charset val="1"/>
      </rPr>
      <t xml:space="preserve">, C) Consolidated prices, D) Consumer price indices, </t>
    </r>
  </si>
  <si>
    <t>Less rice, more gram, more non-food.</t>
    <phoneticPr fontId="32" type="noConversion"/>
  </si>
  <si>
    <t>More rice, less gram.</t>
    <phoneticPr fontId="32" type="noConversion"/>
  </si>
  <si>
    <t>layer (skilled)</t>
  </si>
  <si>
    <t>peon, coolie, labourer</t>
  </si>
  <si>
    <t>farm</t>
  </si>
  <si>
    <t>"weavers of</t>
  </si>
  <si>
    <t>Funding:  We are grateful to the Global Price and Income History Group and the U.S. National Science Foundation for funding.</t>
  </si>
  <si>
    <t>Date: 12 September, 2009</t>
  </si>
  <si>
    <t>Authors:  Robert C. Allen and Roman Studer</t>
  </si>
  <si>
    <t>ADD: sugar</t>
    <phoneticPr fontId="32" type="noConversion"/>
  </si>
  <si>
    <t>[8]: Broadberry, Stephen and Bishnupriya Gupta, "The Early Modern Great Divergence: Wages, Prices and Economic Development in Europe and Asia, 1500-1800", working paper, University of Warwick (February 2005), p. 38. Derived from monthly wages.</t>
  </si>
  <si>
    <t>(of "69 pond")</t>
  </si>
  <si>
    <t>g of silver</t>
  </si>
  <si>
    <t>(husked)</t>
  </si>
  <si>
    <t>reciprocal of price</t>
  </si>
  <si>
    <t>common rice</t>
  </si>
  <si>
    <t>gr of silver</t>
  </si>
  <si>
    <t>rice wine</t>
    <phoneticPr fontId="32" type="noConversion"/>
  </si>
  <si>
    <t>ghee</t>
    <phoneticPr fontId="32" type="noConversion"/>
  </si>
  <si>
    <t>butter</t>
    <phoneticPr fontId="32" type="noConversion"/>
  </si>
  <si>
    <t>kg</t>
    <phoneticPr fontId="32" type="noConversion"/>
  </si>
  <si>
    <t>each</t>
    <phoneticPr fontId="32" type="noConversion"/>
  </si>
  <si>
    <t>Broadberry et al. respectability</t>
    <phoneticPr fontId="32" type="noConversion"/>
  </si>
  <si>
    <t>Prices and Wages in Southern India</t>
  </si>
  <si>
    <t>[3]</t>
  </si>
  <si>
    <t>pagodas</t>
  </si>
  <si>
    <t>paddy rice, 1st sort</t>
  </si>
  <si>
    <t>(=3200 measures)</t>
  </si>
  <si>
    <t>rice,</t>
  </si>
  <si>
    <t>madras garce</t>
  </si>
  <si>
    <t>Then adj. for BCG's exch rate --&gt;</t>
    <phoneticPr fontId="32" type="noConversion"/>
  </si>
  <si>
    <t>GDP per capita, in Indian bundles</t>
    <phoneticPr fontId="32" type="noConversion"/>
  </si>
  <si>
    <t>Ditto, with extra 1 m BTU in England</t>
    <phoneticPr fontId="32" type="noConversion"/>
  </si>
  <si>
    <r>
      <t xml:space="preserve">(Boulton, via Mitchell </t>
    </r>
    <r>
      <rPr>
        <i/>
        <sz val="10"/>
        <color indexed="10"/>
        <rFont val="Arial"/>
      </rPr>
      <t>BHS</t>
    </r>
    <r>
      <rPr>
        <sz val="10"/>
        <color indexed="10"/>
        <rFont val="Arial"/>
      </rPr>
      <t xml:space="preserve"> 1988)</t>
    </r>
    <phoneticPr fontId="32" type="noConversion"/>
  </si>
  <si>
    <t>Prices &amp; bundle costs, c1595, w Broadberry &amp;c respect'y</t>
    <phoneticPr fontId="32" type="noConversion"/>
  </si>
  <si>
    <t>Sugar: sic, Clark.</t>
    <phoneticPr fontId="32" type="noConversion"/>
  </si>
  <si>
    <t>unskilled labour</t>
  </si>
  <si>
    <t>weavers</t>
  </si>
  <si>
    <t>P, west 1611</t>
    <phoneticPr fontId="32" type="noConversion"/>
  </si>
  <si>
    <t>n.a.</t>
    <phoneticPr fontId="32" type="noConversion"/>
  </si>
  <si>
    <t>P, north 1595</t>
    <phoneticPr fontId="32" type="noConversion"/>
  </si>
  <si>
    <t>n.a.</t>
    <phoneticPr fontId="32" type="noConversion"/>
  </si>
  <si>
    <t>nb: 1595 from Allen's work</t>
  </si>
  <si>
    <t>Gms protein</t>
  </si>
  <si>
    <t>lit</t>
  </si>
  <si>
    <t>M BTU</t>
  </si>
  <si>
    <t>m</t>
    <phoneticPr fontId="32" type="noConversion"/>
  </si>
  <si>
    <t>Then add 1 m BTU England --&gt;</t>
    <phoneticPr fontId="32" type="noConversion"/>
  </si>
  <si>
    <t>soap</t>
    <phoneticPr fontId="32" type="noConversion"/>
  </si>
  <si>
    <t>eurbasket</t>
  </si>
  <si>
    <t>wr-ind</t>
  </si>
  <si>
    <t>Peon                (unskilled labour)</t>
  </si>
  <si>
    <t>Kheerpoy near Calcutta</t>
  </si>
  <si>
    <t>Dacca factory</t>
  </si>
  <si>
    <t>various towns in Bengal</t>
  </si>
  <si>
    <t>Data for Agricultural labourers from 1873-1905: p. 102, average of three different wages rates indicated.</t>
  </si>
  <si>
    <r>
      <t xml:space="preserve">[17]: Mukerjee, Radhakamal, </t>
    </r>
    <r>
      <rPr>
        <i/>
        <sz val="10"/>
        <rFont val="Arial"/>
      </rPr>
      <t xml:space="preserve">The Economic History of India: 1600-1800 </t>
    </r>
    <r>
      <rPr>
        <sz val="10"/>
        <rFont val="Arial"/>
      </rPr>
      <t>((London, 1939), p. 48-50.</t>
    </r>
  </si>
  <si>
    <t>(unskilled)</t>
  </si>
  <si>
    <t>peon/worker</t>
  </si>
  <si>
    <t>Converted at 1 rupee = 10.78 grams of silver.</t>
  </si>
  <si>
    <r>
      <t>Roman Studer, "India and the Great Divergence: Assessing the Efficiency of Grain Markets in Eighteenth and Nineteenth Century India," J</t>
    </r>
    <r>
      <rPr>
        <i/>
        <sz val="12"/>
        <rFont val="Arial"/>
      </rPr>
      <t>ournal of Economic History</t>
    </r>
    <r>
      <rPr>
        <sz val="12"/>
        <rFont val="Arial"/>
        <family val="2"/>
        <charset val="1"/>
      </rPr>
      <t>, Vol. 68, 2008, pp. 393-437.</t>
    </r>
  </si>
  <si>
    <t>[3]: Hasan, S. Nurul and Satya Prakash Gupta, ôPrice of Food-Grains in the Territories of Amberö, PIHC, Patiala, 1967.</t>
  </si>
  <si>
    <t>basket modified for east &amp; south</t>
  </si>
  <si>
    <t>Bengal, WR=1</t>
  </si>
  <si>
    <t>to get welfare ratio up and to cut costs:</t>
  </si>
  <si>
    <t>cotton</t>
    <phoneticPr fontId="32" type="noConversion"/>
  </si>
  <si>
    <t>candles</t>
    <phoneticPr fontId="32" type="noConversion"/>
  </si>
  <si>
    <t>lamp oil</t>
    <phoneticPr fontId="32" type="noConversion"/>
  </si>
  <si>
    <t>fuel</t>
    <phoneticPr fontId="32" type="noConversion"/>
  </si>
  <si>
    <t>unit</t>
    <phoneticPr fontId="32" type="noConversion"/>
  </si>
  <si>
    <t>( =jowar? Or sorghum?)</t>
  </si>
  <si>
    <t>"juar"</t>
  </si>
  <si>
    <t>[12]: Broadberry, Stephen and Bishnupriya Gupta, "The Early Modern Great Divergence: Wages, Prices and Economic Development in Europe and Asia, 1500-1800", working paper, University of Warwick (February 2005), p. 38. Original source: Moosvi.</t>
  </si>
  <si>
    <t>sugar 2</t>
  </si>
  <si>
    <t>100 cats=</t>
  </si>
  <si>
    <t>servants</t>
  </si>
  <si>
    <t>(sugar)</t>
  </si>
  <si>
    <t>ragi</t>
  </si>
  <si>
    <r>
      <t xml:space="preserve">Robert C. Allen, "India in the Great Divergence," in Timothy J. Hatton, Kevin H. O'Rourke, and Alan M. Taylor, eds., </t>
    </r>
    <r>
      <rPr>
        <i/>
        <sz val="12"/>
        <rFont val="Arial"/>
      </rPr>
      <t>The New Comparative Economic History: Essays in Honor of Jeffery G. Williamson</t>
    </r>
    <r>
      <rPr>
        <sz val="12"/>
        <rFont val="Arial"/>
        <family val="2"/>
        <charset val="1"/>
      </rPr>
      <t>, Cambridge, MA, MIT Press, 2007, pp. 9-32.</t>
    </r>
  </si>
  <si>
    <t xml:space="preserve">For alternative bundles, Broadberry et al. (2015), </t>
    <phoneticPr fontId="32" type="noConversion"/>
  </si>
  <si>
    <t xml:space="preserve">see the worksheet "budgetNW". </t>
    <phoneticPr fontId="32" type="noConversion"/>
  </si>
  <si>
    <t>Sushil Chaudhuri, p. 163 quoting Bebb</t>
  </si>
  <si>
    <t>month</t>
  </si>
  <si>
    <t>day</t>
  </si>
  <si>
    <t>[3]: Broadberry, Stephen and Bishnupriya Gupta, "The Early Modern Great Divergence: Wages, Prices and Economic Development in Europe and Asia, 1500-1800", working paper, University of Warwick (February 2005), p. 38. Data were taken from various original sources.</t>
  </si>
  <si>
    <t>There are two budget speadsheets that detail the budgets used in the price indices</t>
  </si>
  <si>
    <t>[1], p. 228-231</t>
  </si>
  <si>
    <t>[1], p. 228-232</t>
  </si>
  <si>
    <t>"Southern India"</t>
  </si>
  <si>
    <t>Coromandel</t>
  </si>
  <si>
    <t>Gujarat</t>
  </si>
  <si>
    <t>Surat</t>
  </si>
  <si>
    <t>average skill"</t>
  </si>
  <si>
    <t>Nutrients per day</t>
  </si>
  <si>
    <t>Calories</t>
  </si>
  <si>
    <t>Quantity per</t>
  </si>
  <si>
    <t>piece</t>
    <phoneticPr fontId="32" type="noConversion"/>
  </si>
  <si>
    <t>eggs</t>
    <phoneticPr fontId="32" type="noConversion"/>
  </si>
  <si>
    <t>oats</t>
    <phoneticPr fontId="32" type="noConversion"/>
  </si>
  <si>
    <t>unit</t>
    <phoneticPr fontId="32" type="noConversion"/>
  </si>
  <si>
    <t>protein</t>
    <phoneticPr fontId="32" type="noConversion"/>
  </si>
  <si>
    <t>Delhi</t>
  </si>
  <si>
    <t>"Agra City"</t>
  </si>
  <si>
    <t>[12], p. 128/9</t>
  </si>
  <si>
    <t>[12], p. 113</t>
  </si>
  <si>
    <t>[8], p. 62</t>
  </si>
  <si>
    <t>[13]</t>
  </si>
  <si>
    <t>[14], No.21</t>
  </si>
  <si>
    <t>[1], pp.271-2</t>
  </si>
  <si>
    <t>[2],pp. 273-6</t>
  </si>
  <si>
    <t>[3], pp. 277-278</t>
  </si>
  <si>
    <t>lamp oil</t>
  </si>
  <si>
    <t>paddy rice,</t>
  </si>
  <si>
    <t>pagoda</t>
  </si>
  <si>
    <r>
      <t xml:space="preserve">[7]: Arasaratnam, S., "Weavers, Merchants and Company: The handloom industry in Southeastern India 1750-1790", </t>
    </r>
    <r>
      <rPr>
        <i/>
        <sz val="10"/>
        <rFont val="Arial"/>
      </rPr>
      <t>Indian Economic and Social History Review</t>
    </r>
    <r>
      <rPr>
        <sz val="10"/>
        <rFont val="Arial"/>
      </rPr>
      <t xml:space="preserve">, 17, 3 (1980), pp. 257-281. Original Source: Moreland, W.H., </t>
    </r>
    <r>
      <rPr>
        <i/>
        <sz val="10"/>
        <rFont val="Arial"/>
      </rPr>
      <t>From Akbar to Aurangzeb: A Study in Indian Economic History</t>
    </r>
    <r>
      <rPr>
        <sz val="10"/>
        <rFont val="Arial"/>
      </rPr>
      <t xml:space="preserve"> (London 1923).</t>
    </r>
  </si>
  <si>
    <t>(Parthasarathi figures for 1750.)</t>
  </si>
  <si>
    <t>Note on [5] and [8]:  Haider's prices look accurate, but Robert Allen has changed the wages and added/amended some prices from his work.</t>
  </si>
  <si>
    <t>seers / rupee</t>
  </si>
  <si>
    <t>NB: reciprocal</t>
  </si>
  <si>
    <t>of price</t>
  </si>
  <si>
    <t>ghi</t>
  </si>
  <si>
    <t>(butter)</t>
  </si>
  <si>
    <t>claified</t>
  </si>
  <si>
    <t>butter</t>
  </si>
  <si>
    <t>salt</t>
  </si>
  <si>
    <t>kalai</t>
  </si>
  <si>
    <t>gur</t>
  </si>
  <si>
    <t>Sicca rupees</t>
  </si>
  <si>
    <t>raw sugar</t>
  </si>
  <si>
    <t>(gur)</t>
  </si>
  <si>
    <t>firewood</t>
  </si>
  <si>
    <t>covids</t>
  </si>
  <si>
    <t>piece of 24x2</t>
  </si>
  <si>
    <t>square meter</t>
  </si>
  <si>
    <t>An egg, Allen =</t>
    <phoneticPr fontId="32" type="noConversion"/>
  </si>
  <si>
    <t>Butter, Allen =</t>
    <phoneticPr fontId="32" type="noConversion"/>
  </si>
  <si>
    <t>Cheese, Allen =</t>
    <phoneticPr fontId="32" type="noConversion"/>
  </si>
  <si>
    <t>Broadberry et al. barebones</t>
    <phoneticPr fontId="32" type="noConversion"/>
  </si>
  <si>
    <t>London</t>
    <phoneticPr fontId="32" type="noConversion"/>
  </si>
  <si>
    <t>bread, 1600</t>
    <phoneticPr fontId="32" type="noConversion"/>
  </si>
  <si>
    <t>d per 4 lb.,</t>
    <phoneticPr fontId="32" type="noConversion"/>
  </si>
  <si>
    <t>gAg per kg</t>
    <phoneticPr fontId="32" type="noConversion"/>
  </si>
  <si>
    <t>unskilled</t>
  </si>
  <si>
    <t>wage/day</t>
  </si>
  <si>
    <t>beans/peas</t>
    <phoneticPr fontId="32" type="noConversion"/>
  </si>
  <si>
    <t>bread</t>
    <phoneticPr fontId="32" type="noConversion"/>
  </si>
  <si>
    <t>butter</t>
    <phoneticPr fontId="32" type="noConversion"/>
  </si>
  <si>
    <t>cheese</t>
    <phoneticPr fontId="32" type="noConversion"/>
  </si>
  <si>
    <t>eggs</t>
    <phoneticPr fontId="32" type="noConversion"/>
  </si>
  <si>
    <t>meat</t>
    <phoneticPr fontId="32" type="noConversion"/>
  </si>
  <si>
    <t>person-year</t>
  </si>
  <si>
    <t>beer</t>
    <phoneticPr fontId="32" type="noConversion"/>
  </si>
  <si>
    <t>Predicted</t>
  </si>
  <si>
    <t>The codes and the sources are shown below the prices in column B or C of each spread sheet.</t>
  </si>
  <si>
    <t>Ahmednagar District</t>
  </si>
  <si>
    <t>"Poona"</t>
  </si>
  <si>
    <t>"Gujarat" (average)</t>
  </si>
  <si>
    <t>Maharashtra (average)</t>
  </si>
  <si>
    <t>"Gujarat" (mostly Surat)</t>
  </si>
  <si>
    <t>[5]: Haider, Najaf, "Prices and Wages in India (1200-1800): Source material, historiography and new directions" (New Delhi, 2004), p. 21-22. Original source: Abul Fazl, Ain I Akbari. I, pp. 65-71.</t>
  </si>
  <si>
    <t>[8]: Haider, Najaf, "Prices and Wages in India ..." (New Delhi, 2004), p. 63. Original source: Abul Fazl, Ain I Akbari. I, pp. 16-8.</t>
  </si>
  <si>
    <t>This publication is available online at:  http://www.nuffield.ox.ac.uk/users/Allen/indiaintheGD-2.pdf</t>
  </si>
  <si>
    <r>
      <t xml:space="preserve">[14]: Brennig, Joseph Jerome, </t>
    </r>
    <r>
      <rPr>
        <i/>
        <sz val="10"/>
        <rFont val="Arial"/>
      </rPr>
      <t>The textile trade of seventeenth century northern Coromandel,</t>
    </r>
    <r>
      <rPr>
        <sz val="10"/>
        <rFont val="Arial"/>
      </rPr>
      <t xml:space="preserve"> PhD thesis, University of Wisconsin-Madison (1975).</t>
    </r>
  </si>
  <si>
    <r>
      <t xml:space="preserve">[15]: </t>
    </r>
    <r>
      <rPr>
        <i/>
        <sz val="10"/>
        <rFont val="Arial"/>
      </rPr>
      <t>Prices and Wages in India</t>
    </r>
    <r>
      <rPr>
        <sz val="10"/>
        <rFont val="Arial"/>
      </rPr>
      <t>, issues 1893, 1910 (Calcutta).</t>
    </r>
  </si>
  <si>
    <r>
      <t xml:space="preserve">[10]: Montgomery, Sir Robert, </t>
    </r>
    <r>
      <rPr>
        <i/>
        <sz val="10"/>
        <rFont val="Arial"/>
      </rPr>
      <t xml:space="preserve">Statistical Report of the District of Cawnpoor </t>
    </r>
    <r>
      <rPr>
        <sz val="10"/>
        <rFont val="Arial"/>
      </rPr>
      <t>(Calcutta, 1849), Appendix VI.</t>
    </r>
  </si>
  <si>
    <r>
      <t xml:space="preserve">[2]: Siddiqi, Asiya, "Money and Prices in the Earlier Stages of Empire: India and Britain 1760-1840", </t>
    </r>
    <r>
      <rPr>
        <i/>
        <sz val="10"/>
        <rFont val="Arial"/>
      </rPr>
      <t>Indian Economic and Social History Review</t>
    </r>
    <r>
      <rPr>
        <sz val="10"/>
        <rFont val="Arial"/>
      </rPr>
      <t xml:space="preserve">, 18, 3-4 (1981), pp. 231-262. Original source: Jevons, Stanley, </t>
    </r>
    <r>
      <rPr>
        <i/>
        <sz val="10"/>
        <rFont val="Arial"/>
      </rPr>
      <t>Investigations in Currency and Finance.</t>
    </r>
    <r>
      <rPr>
        <sz val="10"/>
        <rFont val="Arial"/>
      </rPr>
      <t xml:space="preserve"> London: Macmillan, 1884. </t>
    </r>
  </si>
  <si>
    <r>
      <t xml:space="preserve">[4]: Van Santen, Hans Walter; </t>
    </r>
    <r>
      <rPr>
        <i/>
        <sz val="10"/>
        <rFont val="Arial"/>
      </rPr>
      <t>De verenigde Oost-Indische Compagnie in Gujarat en Hindustan, 1620-1660,</t>
    </r>
    <r>
      <rPr>
        <sz val="10"/>
        <rFont val="Arial"/>
      </rPr>
      <t xml:space="preserve"> PhD thesis, University of Leiden, 1953.</t>
    </r>
  </si>
  <si>
    <t>rupees/mon</t>
  </si>
  <si>
    <t>gAg/day</t>
  </si>
  <si>
    <t>job</t>
  </si>
  <si>
    <r>
      <t xml:space="preserve">[16]: </t>
    </r>
    <r>
      <rPr>
        <i/>
        <sz val="10"/>
        <rFont val="Arial"/>
      </rPr>
      <t>Prices and Wages in India</t>
    </r>
    <r>
      <rPr>
        <sz val="10"/>
        <rFont val="Arial"/>
      </rPr>
      <t>, 1920 issue (Calcutta, 1920).</t>
    </r>
  </si>
  <si>
    <t>ord weaver</t>
  </si>
  <si>
    <t>Sushil Chaudhuri, p. 161 quoting John Taylor</t>
  </si>
  <si>
    <t>Sushil Chaudhuri, p. 162 quoting John Taylor</t>
  </si>
  <si>
    <t>weaver asst't</t>
  </si>
  <si>
    <t>rice wine</t>
  </si>
  <si>
    <t>litres</t>
  </si>
  <si>
    <t>m-sq</t>
  </si>
  <si>
    <t>The wage spreadsheet is a consolidated list of all wages detailed in the work book.</t>
  </si>
  <si>
    <t>rupees per</t>
  </si>
  <si>
    <t>corn flour</t>
  </si>
  <si>
    <r>
      <t xml:space="preserve">[7]: Haider, Najaf, "Prices and Wages in India ..." (New Delhi, 2004), p. 31. Original source: Habib, Irfan, </t>
    </r>
    <r>
      <rPr>
        <i/>
        <sz val="10"/>
        <rFont val="Arial"/>
      </rPr>
      <t>The Agrarian System of Mughul India, 1556-1707</t>
    </r>
    <r>
      <rPr>
        <sz val="10"/>
        <rFont val="Arial"/>
      </rPr>
      <t xml:space="preserve"> (Oxford, 1999), p. 93.</t>
    </r>
  </si>
  <si>
    <t>"Deccan"</t>
  </si>
  <si>
    <t>Ahmadnagar District</t>
  </si>
  <si>
    <t>(pulses)</t>
  </si>
  <si>
    <t>Prices and Wages in Northern and Central India</t>
  </si>
  <si>
    <t>[15]</t>
  </si>
  <si>
    <t>CEHI,I 378</t>
  </si>
  <si>
    <t>Agra--dutch factory</t>
  </si>
  <si>
    <t>No rice, more non-food.</t>
    <phoneticPr fontId="32" type="noConversion"/>
  </si>
  <si>
    <t>Cawnpoor (United Provinces)</t>
  </si>
  <si>
    <t>Futtehpore (United Provinces)</t>
  </si>
  <si>
    <t>Cawnpore</t>
  </si>
  <si>
    <t>rent</t>
  </si>
  <si>
    <t>calories per day =</t>
  </si>
  <si>
    <t>alcohol=</t>
  </si>
  <si>
    <t>mill BTU</t>
  </si>
  <si>
    <t>Southern India</t>
  </si>
  <si>
    <t>[5], p. 80</t>
  </si>
  <si>
    <t>number per rupee</t>
  </si>
  <si>
    <t>europe</t>
  </si>
  <si>
    <t>carpenter</t>
  </si>
  <si>
    <t>Indigo Bayana</t>
  </si>
  <si>
    <t>Bafta</t>
  </si>
  <si>
    <t>Niccanees</t>
  </si>
  <si>
    <t>Madras</t>
  </si>
  <si>
    <t>Madras/Pondichery</t>
  </si>
  <si>
    <t>sugar</t>
  </si>
  <si>
    <t>flesh</t>
  </si>
  <si>
    <t>fuel</t>
  </si>
  <si>
    <t>gAg/m2</t>
  </si>
  <si>
    <t>soap</t>
  </si>
  <si>
    <t>candles</t>
  </si>
  <si>
    <t>cholam</t>
  </si>
  <si>
    <t xml:space="preserve">  &lt;-- PRICES OF INDIVIDUAL GOODS --&gt; </t>
  </si>
  <si>
    <t>gAg/year</t>
  </si>
  <si>
    <t>Year</t>
  </si>
  <si>
    <t>garce</t>
  </si>
  <si>
    <t>paddy</t>
  </si>
  <si>
    <t>[6], Appendix 10-11</t>
  </si>
  <si>
    <t>candy</t>
  </si>
  <si>
    <t>cotton</t>
  </si>
  <si>
    <t>Madras District</t>
  </si>
  <si>
    <t>Madras (City)</t>
  </si>
  <si>
    <t>"Madras"</t>
  </si>
  <si>
    <t>Salem/Madras</t>
  </si>
  <si>
    <t>Masulipatnam</t>
  </si>
  <si>
    <t>originally pagodas</t>
  </si>
  <si>
    <t>[11], 14, 78</t>
  </si>
  <si>
    <t>Retail</t>
  </si>
  <si>
    <r>
      <t xml:space="preserve">[1]: Gupta, Raj Bahadur, </t>
    </r>
    <r>
      <rPr>
        <i/>
        <sz val="10"/>
        <rFont val="Arial"/>
      </rPr>
      <t>Agricultural Prices in the United Provinces</t>
    </r>
    <r>
      <rPr>
        <sz val="10"/>
        <rFont val="Arial"/>
      </rPr>
      <t>. Revised and brought up to date (Allahabad, 1937).</t>
    </r>
  </si>
  <si>
    <t>These spreadsheets contain nutritional analysis of the budget.</t>
  </si>
  <si>
    <t>per unit</t>
  </si>
  <si>
    <t>boot gram</t>
  </si>
  <si>
    <t>This workbook lists the wages and prices used in the following publications:</t>
  </si>
  <si>
    <t>mustard</t>
  </si>
  <si>
    <t>cloth</t>
  </si>
  <si>
    <t>jowar</t>
  </si>
  <si>
    <t>weaver's</t>
  </si>
  <si>
    <t>unskilled/</t>
  </si>
  <si>
    <t>eur basket</t>
  </si>
  <si>
    <t>wr-eur</t>
  </si>
  <si>
    <t>european</t>
  </si>
  <si>
    <t>[6], pp. 252-3</t>
  </si>
  <si>
    <t>[11]</t>
  </si>
  <si>
    <t>[9]</t>
  </si>
  <si>
    <t>[8], p. 53</t>
  </si>
  <si>
    <t>[12], p. 116</t>
  </si>
  <si>
    <t>predicted</t>
  </si>
  <si>
    <t>boot</t>
  </si>
  <si>
    <t>Bafta coarse</t>
  </si>
  <si>
    <t>of 20 ells</t>
  </si>
  <si>
    <t>cotton,</t>
  </si>
  <si>
    <t>Dacca District</t>
  </si>
  <si>
    <t>Dacca (town)</t>
  </si>
  <si>
    <t>"Bengal"</t>
  </si>
  <si>
    <t>"Chinsura"</t>
  </si>
  <si>
    <t>Email contact:  bob.allen@nuffield.ox.ac.uk</t>
  </si>
  <si>
    <t>carpenter, brick-</t>
  </si>
  <si>
    <t>Agricultural labourer</t>
  </si>
  <si>
    <t>earnings</t>
  </si>
  <si>
    <t>weaver</t>
  </si>
  <si>
    <t>"Calcutta"</t>
  </si>
  <si>
    <t>Within the "consolidated price series" panels, Row 10 gives quantity weights for the construction of the composite cost.</t>
  </si>
  <si>
    <r>
      <t xml:space="preserve">[1]: A.S.M.A. Hussain, </t>
    </r>
    <r>
      <rPr>
        <i/>
        <sz val="10"/>
        <rFont val="Arial"/>
      </rPr>
      <t>A quantitative study of price movements in Bengal during eighteenth and nineteenth centuries</t>
    </r>
    <r>
      <rPr>
        <sz val="10"/>
        <rFont val="Arial"/>
      </rPr>
      <t>, PhD thesis, University of London, 1976. Original Source: Bengal Commercial Reports (BCR), and Bengal General Journal (BGJ)</t>
    </r>
  </si>
  <si>
    <t>[1]: Raju, A. Sarada, "Economic Conditions in the Madras Presidency, 1800-1850", Phd thesis, University of Madras, 1941.</t>
  </si>
  <si>
    <t>"Gujarat"</t>
  </si>
  <si>
    <t>to get western nutrition:</t>
  </si>
  <si>
    <t>rice 150</t>
  </si>
  <si>
    <t>gram 30</t>
  </si>
  <si>
    <t>flesh 5</t>
  </si>
  <si>
    <t>ghee 3</t>
  </si>
  <si>
    <t>Consult these publications for more discussion of the data in this work book.</t>
  </si>
  <si>
    <t>[3], p. 254-5</t>
  </si>
  <si>
    <t>[10]: "Accompaniments nos. 1 to 9 to the letter from the Bombay Government to the Government of India. No. 1184, dated 8th July 1864."</t>
  </si>
  <si>
    <r>
      <t xml:space="preserve">[10]: Mukerjee, Radhakamal, </t>
    </r>
    <r>
      <rPr>
        <i/>
        <sz val="10"/>
        <rFont val="Arial"/>
      </rPr>
      <t xml:space="preserve">The Economic History of India: 1600-1800 </t>
    </r>
    <r>
      <rPr>
        <sz val="10"/>
        <rFont val="Arial"/>
      </rPr>
      <t>(London, 1939), p. 49.</t>
    </r>
  </si>
  <si>
    <t>coarse</t>
  </si>
  <si>
    <t>[4]: A.S.M.A. Hussain, 1976. "Originally taken from 'Prices and Wages in India (1878-1906)'; These figures [here</t>
  </si>
  <si>
    <r>
      <t>[2]: A.S.M.A. Hussain,</t>
    </r>
    <r>
      <rPr>
        <i/>
        <sz val="10"/>
        <rFont val="Arial"/>
      </rPr>
      <t xml:space="preserve"> </t>
    </r>
    <r>
      <rPr>
        <sz val="10"/>
        <rFont val="Arial"/>
      </rPr>
      <t xml:space="preserve">1976. Original Source: </t>
    </r>
    <r>
      <rPr>
        <i/>
        <sz val="10"/>
        <rFont val="Arial"/>
      </rPr>
      <t>Gleanings In Science</t>
    </r>
    <r>
      <rPr>
        <sz val="10"/>
        <rFont val="Arial"/>
      </rPr>
      <t>, vol. I (Calcutta, 1829), pp. 368-369.</t>
    </r>
  </si>
  <si>
    <t>The column to its right shows the price in grams of silver per metric unit.  The formula in each column includes the conversion factors.</t>
  </si>
  <si>
    <t>cpi-ind</t>
  </si>
  <si>
    <t>wage</t>
  </si>
  <si>
    <t>Sources:</t>
  </si>
  <si>
    <r>
      <t xml:space="preserve">[11]: </t>
    </r>
    <r>
      <rPr>
        <i/>
        <sz val="10"/>
        <rFont val="Arial"/>
      </rPr>
      <t xml:space="preserve">Statistical abstract relating to British India. </t>
    </r>
    <r>
      <rPr>
        <sz val="10"/>
        <rFont val="Arial"/>
      </rPr>
      <t>London: Her Majesty's Stationary Office 1867-1922. Available on the web at http://dsal.uchicago.edu/statistics/</t>
    </r>
  </si>
  <si>
    <t>year</t>
  </si>
  <si>
    <r>
      <t xml:space="preserve">[11]: Kinloch, Charles Walter, </t>
    </r>
    <r>
      <rPr>
        <i/>
        <sz val="10"/>
        <rFont val="Arial"/>
      </rPr>
      <t xml:space="preserve">Statistical Report of the District of Futtehpore </t>
    </r>
    <r>
      <rPr>
        <sz val="10"/>
        <rFont val="Arial"/>
      </rPr>
      <t>(Calcutta, 1852), Appendix III.</t>
    </r>
  </si>
  <si>
    <t>cloth: bafta</t>
  </si>
  <si>
    <t>cloth: baftas</t>
  </si>
  <si>
    <t>lb of 3.02m2</t>
  </si>
  <si>
    <t>beer 1</t>
  </si>
  <si>
    <t>[17]</t>
  </si>
  <si>
    <t>[14], p. 262</t>
  </si>
  <si>
    <t>labourer</t>
  </si>
  <si>
    <t>spinner</t>
  </si>
  <si>
    <t>source</t>
  </si>
  <si>
    <t xml:space="preserve">1723 data for Dacca factory (p.32); </t>
  </si>
  <si>
    <t xml:space="preserve">1739: Wages at Kasimbazar factory (p. 33); </t>
  </si>
  <si>
    <t>Sushil Chaudhuri, p. 163 quoting danish report</t>
  </si>
  <si>
    <t>indiff' weaver</t>
  </si>
  <si>
    <r>
      <t xml:space="preserve">[14]: </t>
    </r>
    <r>
      <rPr>
        <i/>
        <sz val="10"/>
        <rFont val="Arial"/>
      </rPr>
      <t>Prices and Wages in India</t>
    </r>
    <r>
      <rPr>
        <sz val="10"/>
        <rFont val="Arial"/>
      </rPr>
      <t>, 1920 issue (Calcutta, 1920).</t>
    </r>
  </si>
  <si>
    <t>(unskilled labour)</t>
  </si>
  <si>
    <t>Unskilled</t>
  </si>
  <si>
    <t>Year  1595</t>
  </si>
  <si>
    <t>basket</t>
  </si>
  <si>
    <t>Ave. for "Territories of Amber"</t>
  </si>
  <si>
    <r>
      <t xml:space="preserve">[8]: Hossein, Hameeda, </t>
    </r>
    <r>
      <rPr>
        <i/>
        <sz val="10"/>
        <rFont val="Arial"/>
      </rPr>
      <t>Company Weavers of Bengal</t>
    </r>
    <r>
      <rPr>
        <sz val="10"/>
        <rFont val="Arial"/>
      </rPr>
      <t>, p. 147. 1774 data: Salaries of peons in the Arang Establishments (weaving factories).</t>
    </r>
  </si>
  <si>
    <r>
      <t xml:space="preserve">[11]: </t>
    </r>
    <r>
      <rPr>
        <i/>
        <sz val="10"/>
        <rFont val="Arial"/>
      </rPr>
      <t>Prices and Wages in India</t>
    </r>
    <r>
      <rPr>
        <sz val="10"/>
        <rFont val="Arial"/>
      </rPr>
      <t>, issues 1893, 1910 (Calcutta).</t>
    </r>
  </si>
  <si>
    <t>[6]: Haider, Najaf, "Prices and Wages in India ..." (New Delhi, 2004), p. 25-28. Various original sources.</t>
  </si>
  <si>
    <r>
      <t xml:space="preserve">File title: </t>
    </r>
    <r>
      <rPr>
        <b/>
        <sz val="12"/>
        <rFont val="Arial"/>
      </rPr>
      <t>Prices and Wages in India, 1595-1930</t>
    </r>
  </si>
  <si>
    <t>[2], Appendix II, p. 262</t>
  </si>
  <si>
    <t>spinning coarse thread</t>
  </si>
  <si>
    <t>beer I</t>
  </si>
  <si>
    <t>beer 2</t>
  </si>
  <si>
    <t>millet</t>
  </si>
  <si>
    <t>dal</t>
  </si>
  <si>
    <t xml:space="preserve">unskilled </t>
  </si>
  <si>
    <t>skilled</t>
  </si>
  <si>
    <t>Robert C. Allen and Roman Studer</t>
  </si>
  <si>
    <t>basket modified for north &amp; west</t>
  </si>
  <si>
    <t>1 maund=</t>
  </si>
  <si>
    <t>kg</t>
  </si>
  <si>
    <t>1 seer=</t>
  </si>
  <si>
    <t>calories</t>
  </si>
  <si>
    <t>wheat flour</t>
  </si>
  <si>
    <t>Beijing basket modified for north &amp; west</t>
  </si>
  <si>
    <t>Madras/Mysore</t>
  </si>
  <si>
    <t>Northern Coromandel</t>
  </si>
  <si>
    <t>[3], p. 260-1</t>
  </si>
  <si>
    <t>[3], p. 258-60</t>
  </si>
  <si>
    <t>[3], p. 257-8</t>
  </si>
  <si>
    <t>[3], p. 257-9</t>
  </si>
  <si>
    <t>Agra</t>
  </si>
  <si>
    <t>Ahmadabad</t>
  </si>
  <si>
    <t>Lahore</t>
  </si>
  <si>
    <t>United Provinces</t>
  </si>
  <si>
    <t>Hyderabad</t>
  </si>
  <si>
    <t>Agra District</t>
  </si>
  <si>
    <t>Agra (city)</t>
  </si>
  <si>
    <t>Average for "United provinces</t>
  </si>
  <si>
    <t>Lahore                  (in today's Pakistan)</t>
  </si>
  <si>
    <t>E) Unskilled vs. predicted wages, F) Welfare ratios (real wages), and G) Grams of silver per rupee</t>
  </si>
  <si>
    <t>[4]</t>
  </si>
  <si>
    <t>[6], p. 311.</t>
  </si>
  <si>
    <t>[6], p. 311-313.</t>
  </si>
  <si>
    <t>[8], p. 204</t>
  </si>
  <si>
    <t>[9], p. 262-3</t>
  </si>
  <si>
    <t>100 Hollandse</t>
  </si>
  <si>
    <t>ponden"</t>
  </si>
  <si>
    <t>The sources for each wage and price series are coded with a number in row 8 of the spread sheet.</t>
  </si>
  <si>
    <t>[4], p.279</t>
  </si>
  <si>
    <t>Kheerpoy</t>
  </si>
  <si>
    <t>Malda</t>
  </si>
  <si>
    <t>Radhanagar</t>
  </si>
  <si>
    <t>actual wages</t>
  </si>
  <si>
    <t>Wholesale/Retail</t>
  </si>
  <si>
    <t>Some additional wages are tabulated below the sources on the east, west, and north worksheets.</t>
  </si>
  <si>
    <r>
      <t xml:space="preserve">[10]: Parthasarati, Prasannan, "Rethinking Wages and Competitiveness in the Eighteenth Century: Britain and South India", </t>
    </r>
    <r>
      <rPr>
        <i/>
        <sz val="10"/>
        <rFont val="Arial"/>
      </rPr>
      <t>Past and Present</t>
    </r>
    <r>
      <rPr>
        <sz val="10"/>
        <rFont val="Arial"/>
      </rPr>
      <t>, No. 158 (Feb. 1998), pp. 79-109.</t>
    </r>
  </si>
  <si>
    <t>Nimgaon Ketki (Pune district)</t>
  </si>
  <si>
    <t>Palasdeo (Pune district)</t>
  </si>
  <si>
    <t>Junnar (Pune district)</t>
  </si>
  <si>
    <t>Mahalunge (Pune district)</t>
  </si>
  <si>
    <t>Data for 1803, 1804 and 1837 for a Parganah in Dacca destrict, the agricultural labourers are 2 class farm labourers (p. 241). The original source for theses years is Taylor, Statistics of Dacca, p. 306.</t>
  </si>
  <si>
    <t>5 meters</t>
  </si>
  <si>
    <t>g silver</t>
  </si>
  <si>
    <t>Location</t>
  </si>
  <si>
    <t>Bombay</t>
  </si>
  <si>
    <t>wheat</t>
  </si>
  <si>
    <t>bread</t>
  </si>
  <si>
    <t>beer II</t>
  </si>
  <si>
    <t>rice</t>
  </si>
  <si>
    <t>gram</t>
  </si>
  <si>
    <t>ghee</t>
  </si>
  <si>
    <t>oil</t>
  </si>
  <si>
    <t>maund</t>
  </si>
  <si>
    <t>common</t>
  </si>
  <si>
    <t>kilogram</t>
  </si>
  <si>
    <t>fine</t>
  </si>
  <si>
    <t>wholesale prices</t>
  </si>
  <si>
    <t>retail prices</t>
  </si>
  <si>
    <t>CEHI, I, 379</t>
  </si>
  <si>
    <t>coolie</t>
  </si>
  <si>
    <t>Prices and Wages in Western India</t>
  </si>
  <si>
    <t>[4], pp.165-172</t>
  </si>
  <si>
    <t>[8]</t>
  </si>
  <si>
    <t>[10], p. 112</t>
  </si>
  <si>
    <t>[10], p. 85,97</t>
  </si>
  <si>
    <t>[11], p. 342/3</t>
  </si>
  <si>
    <t>[11], p. 343</t>
  </si>
  <si>
    <t>[12]</t>
  </si>
  <si>
    <t xml:space="preserve">There is a spreadsheet for each region of India, designated east, west, south, and north.  </t>
  </si>
  <si>
    <t>Each spread sheet begins with wages followed to the right by prices and then by price index and real wage calculations.</t>
  </si>
  <si>
    <t>Generally the first column for each item shows the price in Indian money and units of measurement.</t>
  </si>
  <si>
    <r>
      <t xml:space="preserve">[3]: A.S.M.A. Hussain, </t>
    </r>
    <r>
      <rPr>
        <sz val="10"/>
        <rFont val="Arial"/>
      </rPr>
      <t xml:space="preserve">1976. Original Source: </t>
    </r>
    <r>
      <rPr>
        <i/>
        <sz val="10"/>
        <rFont val="Arial"/>
      </rPr>
      <t>Asiatick Researches</t>
    </r>
    <r>
      <rPr>
        <sz val="10"/>
        <rFont val="Arial"/>
      </rPr>
      <t>, XII (1818), pp. 567-74.</t>
    </r>
  </si>
  <si>
    <t>[12], No. 21</t>
  </si>
  <si>
    <t>[12], No. 22</t>
  </si>
  <si>
    <t>[1], p. 92</t>
  </si>
  <si>
    <t>[3], Appendix</t>
  </si>
  <si>
    <t xml:space="preserve">[9]:Brennig, Joseph Jerome, The textile trade of seventeenth century northern Coromandel, PhD thesis, University of Wisconsin-Madison (1975). </t>
  </si>
  <si>
    <t>[16], No.12</t>
  </si>
  <si>
    <t>[9]: Haider, Najaf, "Prices and wages in India" (New Delhi, 2004), p. 67/8. Various original sources.</t>
  </si>
  <si>
    <t>[9]: Haider, Najaf, "Prices and wages in India (1200-1800): Source material, historiography and new directions" (New Delhi, 2004), p. 25-28. Various original sources.</t>
  </si>
  <si>
    <t>Faridpur</t>
  </si>
  <si>
    <t>(pearl millet)</t>
  </si>
  <si>
    <t>kg</t>
    <phoneticPr fontId="32" type="noConversion"/>
  </si>
  <si>
    <t>Kulus   (Bombay Presidency)</t>
  </si>
  <si>
    <t>Bareilly</t>
  </si>
  <si>
    <t>Lucknow</t>
  </si>
  <si>
    <t>Average for "United provinces"</t>
  </si>
  <si>
    <t>Paubul (Bombay Presidency)</t>
  </si>
  <si>
    <t>cpi-eur</t>
  </si>
  <si>
    <t>Lahore (in today's Pakistan)</t>
  </si>
  <si>
    <t>rice, Grade VI</t>
  </si>
  <si>
    <t>rice, Grade I</t>
  </si>
  <si>
    <t>rice (3rd sort)</t>
  </si>
  <si>
    <t>Poorundhur (Bombay Presidency)</t>
  </si>
  <si>
    <t>Indapoor (Bombay Presidency)</t>
  </si>
  <si>
    <t>bread</t>
    <phoneticPr fontId="32" type="noConversion"/>
  </si>
  <si>
    <t>Average for "United Prov's"</t>
  </si>
  <si>
    <r>
      <t xml:space="preserve">[12]: </t>
    </r>
    <r>
      <rPr>
        <i/>
        <sz val="10"/>
        <rFont val="Arial"/>
      </rPr>
      <t>Prices and Wages in India</t>
    </r>
    <r>
      <rPr>
        <sz val="10"/>
        <rFont val="Arial"/>
      </rPr>
      <t>, 1920 issue (Calcutta, 1920).</t>
    </r>
  </si>
  <si>
    <t>location</t>
  </si>
  <si>
    <r>
      <t xml:space="preserve">[1]: Van Santen, Hans Walter, </t>
    </r>
    <r>
      <rPr>
        <i/>
        <sz val="10"/>
        <rFont val="Arial"/>
      </rPr>
      <t>De verenigde Oost-Indische Compagnie in Gujarat en Hindustan, 1620-1660</t>
    </r>
    <r>
      <rPr>
        <sz val="10"/>
        <rFont val="Arial"/>
      </rPr>
      <t>, PhD thesis, University of Leiden, 1953.</t>
    </r>
  </si>
  <si>
    <t>tolas / rupee</t>
  </si>
  <si>
    <t>Sushil Chaudhuri, p. 168 quoting board of trade</t>
  </si>
  <si>
    <t>spinning fine</t>
  </si>
  <si>
    <t>bricklayer</t>
  </si>
  <si>
    <t>peon</t>
  </si>
  <si>
    <r>
      <t xml:space="preserve">[6]: Mizushima, Tsukasa, </t>
    </r>
    <r>
      <rPr>
        <i/>
        <sz val="10"/>
        <rFont val="Arial"/>
      </rPr>
      <t>Nattar and the Socio-economic Change in South India in the 18th-19th centuries</t>
    </r>
    <r>
      <rPr>
        <sz val="10"/>
        <rFont val="Arial"/>
      </rPr>
      <t xml:space="preserve"> (Tokyo, 1986).</t>
    </r>
  </si>
  <si>
    <t>b'n flour</t>
  </si>
  <si>
    <t>Average for "Territories of Amber"</t>
  </si>
  <si>
    <t>Cawnpoor</t>
  </si>
  <si>
    <t>market prices</t>
  </si>
  <si>
    <t xml:space="preserve">cotton T. cloth </t>
  </si>
  <si>
    <t>(44" x 24 yards = 8 lb)</t>
  </si>
  <si>
    <t>WR</t>
  </si>
  <si>
    <t>used in wage conversions here.</t>
  </si>
  <si>
    <t>Prices and Wages in Eastern India</t>
  </si>
  <si>
    <t>day/mo=</t>
  </si>
  <si>
    <t>Baftas</t>
  </si>
  <si>
    <t>Source</t>
  </si>
  <si>
    <t>[7] + [8]</t>
  </si>
  <si>
    <t>[7]</t>
  </si>
  <si>
    <t>Mozufferpur</t>
  </si>
  <si>
    <t>[10]</t>
  </si>
  <si>
    <r>
      <t xml:space="preserve">[4]: Divekar, V.D., </t>
    </r>
    <r>
      <rPr>
        <i/>
        <sz val="10"/>
        <rFont val="Arial"/>
      </rPr>
      <t>Prices and Wages in Pune Region, 1805-1830</t>
    </r>
    <r>
      <rPr>
        <sz val="10"/>
        <rFont val="Arial"/>
      </rPr>
      <t xml:space="preserve"> (Pune, 1989).</t>
    </r>
  </si>
  <si>
    <t>G) EXCHANGE RATE:</t>
  </si>
  <si>
    <t>grams of silver per rupee</t>
  </si>
  <si>
    <t>retail</t>
  </si>
  <si>
    <t>wholesale</t>
  </si>
  <si>
    <t>mill.BTU</t>
  </si>
  <si>
    <t xml:space="preserve">man (of </t>
  </si>
  <si>
    <t>"50 pond")</t>
  </si>
  <si>
    <t xml:space="preserve">"guldens per </t>
  </si>
  <si>
    <r>
      <t xml:space="preserve">[5]: Siddiqi, Asiya, "Money and Prices in the Earlier Stages of Empire: India and Britain 1760-1840", </t>
    </r>
    <r>
      <rPr>
        <i/>
        <sz val="10"/>
        <rFont val="Arial"/>
      </rPr>
      <t>Indian Economic and Social History Review</t>
    </r>
    <r>
      <rPr>
        <sz val="10"/>
        <rFont val="Arial"/>
      </rPr>
      <t>, 18, 3-4, p.261-2. Original source: Sir Bartle Frere, Memorandum on Prices in Western India, 2</t>
    </r>
  </si>
  <si>
    <t>Patna (Bihar)</t>
  </si>
  <si>
    <r>
      <t xml:space="preserve">[13]: </t>
    </r>
    <r>
      <rPr>
        <i/>
        <sz val="10"/>
        <rFont val="Arial"/>
      </rPr>
      <t>Statistical Abstract Relating to British India</t>
    </r>
    <r>
      <rPr>
        <sz val="10"/>
        <rFont val="Arial"/>
      </rPr>
      <t>. London: Her Majesty's Stationary Office 1867-1922. Available on the web at http://dsal.uchicago.edu/statistics/</t>
    </r>
  </si>
  <si>
    <t>Wadki (Haveli taluka)</t>
  </si>
  <si>
    <r>
      <t xml:space="preserve">[9]:  </t>
    </r>
    <r>
      <rPr>
        <i/>
        <sz val="10"/>
        <rFont val="Arial"/>
      </rPr>
      <t>Statistical Abstract Relating to British India.</t>
    </r>
    <r>
      <rPr>
        <sz val="10"/>
        <rFont val="Arial"/>
      </rPr>
      <t xml:space="preserve"> London: Her Majesty's Stationary Office 1867-1922. Available on the web at http://dsal.uchicago.edu/statistics/</t>
    </r>
  </si>
  <si>
    <t>chittacks / rupee</t>
  </si>
  <si>
    <t>Santipore</t>
  </si>
  <si>
    <t>Sonamooky</t>
  </si>
  <si>
    <t>[12], p. 123/4</t>
  </si>
  <si>
    <t>Ahmedabad</t>
  </si>
  <si>
    <t>Belgaum</t>
  </si>
  <si>
    <r>
      <t xml:space="preserve">[14] Paratharathi, Prasanan, </t>
    </r>
    <r>
      <rPr>
        <i/>
        <sz val="10"/>
        <rFont val="Arial"/>
      </rPr>
      <t>The Transition to a Colonial Economy</t>
    </r>
    <r>
      <rPr>
        <sz val="10"/>
        <rFont val="Arial"/>
      </rPr>
      <t>, CUP, 2001, for entries after 1750.</t>
    </r>
  </si>
  <si>
    <t>SERIES</t>
  </si>
  <si>
    <r>
      <t xml:space="preserve">[2]: Siddiqi, Asiya, "Money and Prices in the Earlier Stages of Empire: India and Britain 1760-1840", </t>
    </r>
    <r>
      <rPr>
        <i/>
        <sz val="10"/>
        <rFont val="Arial"/>
      </rPr>
      <t>Indian Economic and Soical History Review</t>
    </r>
    <r>
      <rPr>
        <sz val="10"/>
        <rFont val="Arial"/>
      </rPr>
      <t xml:space="preserve">, 18, 3-4, p.261. Original source: Kumar, Dharma, </t>
    </r>
    <r>
      <rPr>
        <i/>
        <sz val="10"/>
        <rFont val="Arial"/>
      </rPr>
      <t>Land and Caste in South India</t>
    </r>
    <r>
      <rPr>
        <sz val="10"/>
        <rFont val="Arial"/>
      </rPr>
      <t xml:space="preserve"> (Cambridge, 1965).</t>
    </r>
  </si>
  <si>
    <t>edible</t>
  </si>
  <si>
    <r>
      <t xml:space="preserve">[4]: Mukerjee, Radhakamal, </t>
    </r>
    <r>
      <rPr>
        <i/>
        <sz val="10"/>
        <rFont val="Arial"/>
      </rPr>
      <t>The Economic History of India: 1600-1800</t>
    </r>
    <r>
      <rPr>
        <sz val="10"/>
        <rFont val="Arial"/>
      </rPr>
      <t xml:space="preserve"> (London, 1939), p. 23-24.</t>
    </r>
  </si>
  <si>
    <t>Ratio, wheat/millet</t>
  </si>
  <si>
    <t>Averages, 1861-1920</t>
  </si>
  <si>
    <t>Bengal (various places)</t>
  </si>
  <si>
    <t>Bengal</t>
  </si>
  <si>
    <t>Calcutta</t>
  </si>
  <si>
    <t>Bihar</t>
  </si>
  <si>
    <t>[13], No.21</t>
  </si>
  <si>
    <t>[13], No.22</t>
  </si>
  <si>
    <t>[1], p. 228-229</t>
  </si>
  <si>
    <t>[1], p. 228-230</t>
  </si>
  <si>
    <t>[2], p. 261.</t>
  </si>
  <si>
    <t>Shahjahani man</t>
  </si>
  <si>
    <t>[6], Appenix 10-11</t>
  </si>
  <si>
    <t>[7], p. 270</t>
  </si>
  <si>
    <t>[9], p.206</t>
  </si>
  <si>
    <t>Poona (city)</t>
  </si>
  <si>
    <t>"Surat"</t>
  </si>
  <si>
    <t>"Pune"</t>
  </si>
  <si>
    <t>[5]</t>
  </si>
  <si>
    <t>S. Shattacharya, 1954, p. 206.</t>
  </si>
  <si>
    <t>S. Shattacharya, 1954, p. 205.</t>
  </si>
  <si>
    <t>S. Shattacharya, 1954, p. 202.</t>
  </si>
  <si>
    <t>[1], p. 14-16</t>
  </si>
  <si>
    <t>[2], Appendix II</t>
  </si>
  <si>
    <r>
      <t xml:space="preserve">[5]: A.S.M.A. Hussain, </t>
    </r>
    <r>
      <rPr>
        <i/>
        <sz val="10"/>
        <rFont val="Arial"/>
      </rPr>
      <t>ibid.</t>
    </r>
    <r>
      <rPr>
        <sz val="10"/>
        <rFont val="Arial"/>
      </rPr>
      <t>, 1976. Original Source: Datta, K.L., 'Report on the enquiry into the rise of prices in Ind</t>
    </r>
  </si>
  <si>
    <t>gram dal</t>
  </si>
  <si>
    <t>tur dal</t>
  </si>
  <si>
    <t>(clarified butter)</t>
  </si>
  <si>
    <t>[7]: A.S.M.A. Hussain, 1976:</t>
  </si>
  <si>
    <t>WAGE SERIES</t>
  </si>
  <si>
    <t xml:space="preserve">E) COMBINING </t>
  </si>
  <si>
    <t>E) Combining wage series,  and F) welfare ratios (real wages).</t>
  </si>
  <si>
    <t>E) COMBINING</t>
  </si>
  <si>
    <t xml:space="preserve"> &lt;-- WAGE RATES --&gt;</t>
  </si>
  <si>
    <t xml:space="preserve"> (skilled labour)</t>
  </si>
  <si>
    <t>cotton weaver</t>
  </si>
  <si>
    <t>peon/servant</t>
  </si>
  <si>
    <t>servant</t>
  </si>
  <si>
    <t>(Year 1678 only)</t>
  </si>
  <si>
    <t>Pilibhit</t>
  </si>
  <si>
    <t>Bellary</t>
  </si>
  <si>
    <t>Salem</t>
  </si>
  <si>
    <t>Tanjore</t>
  </si>
  <si>
    <t>Tinnevelly</t>
  </si>
  <si>
    <t>Coimbatore</t>
  </si>
  <si>
    <t>Additional earnings data:</t>
  </si>
  <si>
    <t>Average for "United Provinces"</t>
  </si>
  <si>
    <t>of 25.11kg</t>
  </si>
  <si>
    <t>rice, Grade III</t>
  </si>
  <si>
    <t>[20]: Moens, S.M., Report on the settlement of the Bareilly district, North-Western Provinces (Allahabad, 1874), p. 59-60.</t>
  </si>
  <si>
    <t>[20]</t>
  </si>
  <si>
    <t>[1], p. 93</t>
  </si>
  <si>
    <t>[5], pp. 261-2.</t>
  </si>
  <si>
    <t>[6]</t>
  </si>
  <si>
    <t>[1], p. 94</t>
  </si>
  <si>
    <t>[10], p. 110</t>
  </si>
  <si>
    <t>[1], p. 143</t>
  </si>
  <si>
    <t>[1], p. 184</t>
  </si>
  <si>
    <t>[2]</t>
  </si>
  <si>
    <t>pred</t>
  </si>
  <si>
    <t>vegetable</t>
  </si>
  <si>
    <t>Pune Region</t>
  </si>
  <si>
    <t>[21]</t>
  </si>
  <si>
    <t>[22]</t>
  </si>
  <si>
    <t>Aligarh</t>
  </si>
  <si>
    <t>Muttra</t>
  </si>
  <si>
    <t>Beer, Allen =</t>
    <phoneticPr fontId="32" type="noConversion"/>
  </si>
  <si>
    <r>
      <t xml:space="preserve">assume wheat=millet*4/3 </t>
    </r>
    <r>
      <rPr>
        <sz val="10"/>
        <color indexed="14"/>
        <rFont val="Arial"/>
      </rPr>
      <t>[in what units, and where applied?]</t>
    </r>
    <phoneticPr fontId="32" type="noConversion"/>
  </si>
  <si>
    <t>[18]: A.S.M.A. Hussain, A quantitative study of price movements in Bengal during eighteenth and nineteenth centuries, PhD thesis, University of London, 1976. Original Source: Bengal Commercial Reports (BCR), and Bengal General Journal (BGJ)</t>
  </si>
  <si>
    <t>Col. E/365</t>
  </si>
  <si>
    <t>[C * D]</t>
  </si>
  <si>
    <t>[J * K]</t>
  </si>
  <si>
    <t>Col. L/365</t>
  </si>
  <si>
    <t>barley</t>
  </si>
  <si>
    <t>barley flour</t>
  </si>
  <si>
    <t>(millet)</t>
  </si>
  <si>
    <t xml:space="preserve">bajra  </t>
  </si>
  <si>
    <t>Ave. for "United Prov's"</t>
  </si>
  <si>
    <t>Ave. for "United Provinces"</t>
  </si>
  <si>
    <t>boot gram (pulses), 2nd sort</t>
  </si>
  <si>
    <t>(beans)</t>
  </si>
  <si>
    <t>moth</t>
  </si>
  <si>
    <t>of 25.22kg</t>
  </si>
  <si>
    <t>pulses    (moth)</t>
  </si>
  <si>
    <t>peas</t>
  </si>
  <si>
    <t>clarified butter</t>
  </si>
  <si>
    <t>butter (2nd sort)</t>
  </si>
  <si>
    <t>ghee (buffalo)  (clarified butter)</t>
  </si>
  <si>
    <t>mustard oil</t>
  </si>
  <si>
    <t>mill. BTU</t>
  </si>
  <si>
    <r>
      <t xml:space="preserve">[11]: Arasaratnam, Sinnappah, </t>
    </r>
    <r>
      <rPr>
        <i/>
        <sz val="10"/>
        <rFont val="Arial"/>
      </rPr>
      <t>Merchants, Companies and Commerce on the Coromandel Coast 1650-1740</t>
    </r>
    <r>
      <rPr>
        <sz val="10"/>
        <rFont val="Arial"/>
      </rPr>
      <t xml:space="preserve"> (Delhi, 1986).</t>
    </r>
  </si>
  <si>
    <r>
      <t xml:space="preserve">[12]: </t>
    </r>
    <r>
      <rPr>
        <i/>
        <sz val="10"/>
        <rFont val="Arial"/>
      </rPr>
      <t>Prices and Wages in India,</t>
    </r>
    <r>
      <rPr>
        <sz val="10"/>
        <rFont val="Arial"/>
      </rPr>
      <t xml:space="preserve"> issues 1893, 1910 (Calcutta).</t>
    </r>
  </si>
  <si>
    <r>
      <t xml:space="preserve">[13]: </t>
    </r>
    <r>
      <rPr>
        <i/>
        <sz val="10"/>
        <rFont val="Arial"/>
      </rPr>
      <t>Prices and Wages in India</t>
    </r>
    <r>
      <rPr>
        <sz val="10"/>
        <rFont val="Arial"/>
      </rPr>
      <t>, 1920 issue (Calcutta, 1920).</t>
    </r>
  </si>
  <si>
    <t>[3], p. 255-6</t>
  </si>
  <si>
    <t>F) WELFARE RATIOS (REAL WAGES)</t>
  </si>
  <si>
    <t>Good/Occupation</t>
  </si>
  <si>
    <t>Currency</t>
  </si>
  <si>
    <t>gr silver</t>
  </si>
  <si>
    <t>rupees</t>
  </si>
  <si>
    <t>E) UNSKILLED</t>
  </si>
  <si>
    <r>
      <t xml:space="preserve">[3]: Divekar, V.D., S.V. Indukar, and Anjali Nilangekar, </t>
    </r>
    <r>
      <rPr>
        <i/>
        <sz val="10"/>
        <rFont val="Arial"/>
      </rPr>
      <t>Hundred Years of Commodity Prices in Pune Market</t>
    </r>
    <r>
      <rPr>
        <sz val="10"/>
        <rFont val="Arial"/>
      </rPr>
      <t xml:space="preserve"> (Pune, 1989), Appendix.</t>
    </r>
  </si>
  <si>
    <t>Benares</t>
  </si>
  <si>
    <t>Coomercolly</t>
  </si>
  <si>
    <t>Hurripaul</t>
  </si>
  <si>
    <t>[13]: Sykes, W.H., “Prices of Cerealia and other Edibles in India and England Compared”, Journal of the Statistical Society of London, 10, 4 (1847), pp. 289-316.</t>
  </si>
  <si>
    <t>[4], table 27</t>
  </si>
  <si>
    <t>[4], table 38</t>
  </si>
  <si>
    <t>Pune (Haveli taluka)</t>
  </si>
  <si>
    <t>Wanawadi (Haveli taluka)</t>
  </si>
  <si>
    <t>Hadapsar (Haveli taluka)</t>
  </si>
  <si>
    <t>of the rupee from 1823 on, see the Excel file "Indian rupee exchange rate values, 1823-1899, at http://gpih.ucdavis.edu.</t>
  </si>
  <si>
    <t xml:space="preserve">B) Prices of individual goods, C) Consolidated prices, D) Consumer price indices, </t>
  </si>
  <si>
    <t>B) PRICES OF INDIVIDUAL GOODS</t>
  </si>
  <si>
    <t>A) WAGE RATES</t>
  </si>
  <si>
    <t>Patna</t>
  </si>
  <si>
    <t>Dacca</t>
  </si>
  <si>
    <t>Cuttack</t>
  </si>
  <si>
    <t>Allen basket, Northern Europe</t>
    <phoneticPr fontId="32" type="noConversion"/>
  </si>
  <si>
    <t>Assume Pegg/ Pflesh = 0.1224 kg/egg in 1595 as in 1823.</t>
    <phoneticPr fontId="32" type="noConversion"/>
  </si>
  <si>
    <t>bread, 1600</t>
    <phoneticPr fontId="32" type="noConversion"/>
  </si>
  <si>
    <t>d per 4 lb.,</t>
    <phoneticPr fontId="32" type="noConversion"/>
  </si>
  <si>
    <t>gAg per kg</t>
    <phoneticPr fontId="32" type="noConversion"/>
  </si>
  <si>
    <t>[10], p. 118-119</t>
  </si>
  <si>
    <t>Poona</t>
  </si>
  <si>
    <t>n.a.</t>
  </si>
  <si>
    <t>[11]+[12]</t>
  </si>
  <si>
    <t>Poona district</t>
  </si>
  <si>
    <t>gAg/lit</t>
    <phoneticPr fontId="32" type="noConversion"/>
  </si>
  <si>
    <t>Between 1595 and 1823/4, all are linear interpolations.</t>
    <phoneticPr fontId="32" type="noConversion"/>
  </si>
  <si>
    <t>oats: 0.412 kg = 1 liter.</t>
    <phoneticPr fontId="32" type="noConversion"/>
  </si>
  <si>
    <t>lit</t>
    <phoneticPr fontId="32" type="noConversion"/>
  </si>
  <si>
    <t>kg</t>
    <phoneticPr fontId="32" type="noConversion"/>
  </si>
  <si>
    <t>units/year</t>
    <phoneticPr fontId="32" type="noConversion"/>
  </si>
  <si>
    <t>units</t>
    <phoneticPr fontId="32" type="noConversion"/>
  </si>
  <si>
    <t>Averages, 1763-1835</t>
  </si>
  <si>
    <t>Averages, 1707-1750</t>
  </si>
  <si>
    <t>square m.</t>
  </si>
  <si>
    <t>mutton</t>
  </si>
  <si>
    <t>fish</t>
  </si>
  <si>
    <t>pounds / rupee</t>
  </si>
  <si>
    <t>bread of</t>
  </si>
  <si>
    <t>2nd sort</t>
  </si>
  <si>
    <t>number / rupee</t>
  </si>
  <si>
    <t>eggs</t>
  </si>
  <si>
    <t>egg</t>
  </si>
  <si>
    <t xml:space="preserve"> "Bengal" (average)</t>
  </si>
  <si>
    <t>Skilled</t>
  </si>
  <si>
    <t>(raw sugar)</t>
  </si>
  <si>
    <t>wholesale export price</t>
  </si>
  <si>
    <t>cpi</t>
  </si>
  <si>
    <t>wr</t>
  </si>
  <si>
    <t>[6]:Haider, Najaf, "Prices and wages in India (1200-1800): Source material, historiography and new directions", paper presented at the Utrecht conference "Towards a global history of prices and wages" (New Delhi, 2004), pp. 25-26. The price</t>
  </si>
  <si>
    <r>
      <t xml:space="preserve">[5]: </t>
    </r>
    <r>
      <rPr>
        <i/>
        <sz val="10"/>
        <rFont val="Arial"/>
      </rPr>
      <t>Statistical Abstract Relating to British India.</t>
    </r>
    <r>
      <rPr>
        <sz val="10"/>
        <rFont val="Arial"/>
      </rPr>
      <t xml:space="preserve"> London: Her Majesty's Stationary Office 1867-1922. Available on the web at http://dsal.uchicago.edu/statistics/</t>
    </r>
  </si>
  <si>
    <t>raw cotton</t>
  </si>
  <si>
    <t>rupees / piece</t>
  </si>
  <si>
    <t xml:space="preserve"> of 14 yards</t>
  </si>
  <si>
    <t>cotton cloth,</t>
  </si>
  <si>
    <t>agricultural</t>
  </si>
  <si>
    <t>mason</t>
  </si>
  <si>
    <t>carpenter,</t>
  </si>
  <si>
    <t>[21]: Source: Evans, H.F., Report on the settlement of the Agra District, North-Western Provinces (Allahabad, 1880), p. 76</t>
  </si>
  <si>
    <r>
      <t xml:space="preserve">[6]: Om Prakash, </t>
    </r>
    <r>
      <rPr>
        <i/>
        <sz val="10"/>
        <rFont val="Arial"/>
      </rPr>
      <t>The Dutch East India Company and the Economy of Bengal, 1630-1720</t>
    </r>
    <r>
      <rPr>
        <sz val="10"/>
        <rFont val="Arial"/>
      </rPr>
      <t xml:space="preserve"> (Princeton, 1985). Original Source: "Export invoices in the Dutch records".</t>
    </r>
  </si>
  <si>
    <t xml:space="preserve"> &lt;-- PRICES OF INDIVIDUAL GOODS --&gt; </t>
  </si>
  <si>
    <t>2.205 is pounds wood per kilo of wood; 10.78 is gAg per rupee.</t>
    <phoneticPr fontId="32" type="noConversion"/>
  </si>
  <si>
    <t xml:space="preserve">So the number in the formula is gAg per kilo or wood.  </t>
    <phoneticPr fontId="32" type="noConversion"/>
  </si>
  <si>
    <t>So is 7.701 the millions of mill BTU per 1000 kilos of firewood?</t>
    <phoneticPr fontId="32" type="noConversion"/>
  </si>
  <si>
    <t>Unit calories and protein from Allen et al. (2011), Appendix Table II.</t>
    <phoneticPr fontId="32" type="noConversion"/>
  </si>
  <si>
    <t>n.a.</t>
    <phoneticPr fontId="32" type="noConversion"/>
  </si>
  <si>
    <t>Beans, Allen =</t>
    <phoneticPr fontId="32" type="noConversion"/>
  </si>
  <si>
    <t>Beef, Allen =</t>
    <phoneticPr fontId="32" type="noConversion"/>
  </si>
  <si>
    <r>
      <t xml:space="preserve">"The cheapest things are ever bough in </t>
    </r>
    <r>
      <rPr>
        <i/>
        <sz val="10"/>
        <rFont val="Arial"/>
      </rPr>
      <t>India</t>
    </r>
    <r>
      <rPr>
        <sz val="10"/>
        <rFont val="Arial"/>
      </rPr>
      <t xml:space="preserve">; as much labour or manufacture may be had there for two pence as in </t>
    </r>
    <r>
      <rPr>
        <i/>
        <sz val="10"/>
        <rFont val="Arial"/>
      </rPr>
      <t>England</t>
    </r>
    <r>
      <rPr>
        <sz val="10"/>
        <rFont val="Arial"/>
      </rPr>
      <t xml:space="preserve"> a shilling. </t>
    </r>
    <phoneticPr fontId="32"/>
  </si>
  <si>
    <t>two-thirds coal dust and one-third earth, and the price was converted to an energy</t>
  </si>
  <si>
    <t>basis by rating one kilogram of coal balls at two-thirds of the energy content of</t>
  </si>
  <si>
    <t>worker</t>
  </si>
  <si>
    <t>artisans</t>
  </si>
  <si>
    <t>syce or</t>
  </si>
  <si>
    <t>horsekeeper</t>
  </si>
  <si>
    <t>Pabal (Pune district)</t>
  </si>
  <si>
    <t>Belsar (Pune district)</t>
  </si>
  <si>
    <t>Pune</t>
  </si>
  <si>
    <t>Pune District</t>
  </si>
  <si>
    <t>Sewnere (Bombay Presidency)</t>
  </si>
  <si>
    <t>Brahmunwaree (Bombay Presidency)</t>
  </si>
  <si>
    <t>Adj for 1,914 calories --&gt;</t>
    <phoneticPr fontId="32" type="noConversion"/>
  </si>
  <si>
    <t>GDP per capita, in gAg</t>
    <phoneticPr fontId="32" type="noConversion"/>
  </si>
  <si>
    <t>firewood (2nd sort)</t>
  </si>
  <si>
    <t>maize</t>
  </si>
  <si>
    <t>jaggery (gur)</t>
  </si>
  <si>
    <t>eggs, 1st sort</t>
  </si>
  <si>
    <t>F) WELFARE RATIO (REAL WAGE)</t>
  </si>
  <si>
    <t>(skilled labour)</t>
  </si>
  <si>
    <t>E) Combining Wage Series, and F) Welfare ratios (real wages).</t>
  </si>
  <si>
    <t>E) COMBINING WAGE</t>
  </si>
  <si>
    <t>[4], p. 102</t>
  </si>
  <si>
    <t>[19]: Everest, Robert, "On the famines that have devastated India, and on the probability of their being periodical", Journal of the Statistical Society of London, 6, 3 (1843), p. 248.</t>
  </si>
  <si>
    <t>basket modified for north &amp; west India</t>
    <phoneticPr fontId="32" type="noConversion"/>
  </si>
  <si>
    <t>Panels further to the right =&gt;</t>
  </si>
  <si>
    <r>
      <t xml:space="preserve">[13]: </t>
    </r>
    <r>
      <rPr>
        <i/>
        <sz val="10"/>
        <rFont val="Arial"/>
      </rPr>
      <t>Prices and Wages in India</t>
    </r>
    <r>
      <rPr>
        <sz val="10"/>
        <rFont val="Arial"/>
      </rPr>
      <t>, issues 1893, 1910 (Calcutta).</t>
    </r>
  </si>
  <si>
    <r>
      <t xml:space="preserve">[2]: Shanta Hariharan, </t>
    </r>
    <r>
      <rPr>
        <i/>
        <sz val="10"/>
        <rFont val="Arial"/>
      </rPr>
      <t xml:space="preserve">Cotton Textiles and Corporate Buyers in Cottonopolis. A Study of Purchases and Prices in Gujarat 1600-1800. </t>
    </r>
    <r>
      <rPr>
        <sz val="10"/>
        <rFont val="Arial"/>
      </rPr>
      <t>Manak publications, Delhi 2002. (Data received from Jan Luiten van Zanden)</t>
    </r>
  </si>
  <si>
    <r>
      <t xml:space="preserve">[8] Dutt, Romesh, </t>
    </r>
    <r>
      <rPr>
        <i/>
        <sz val="10"/>
        <rFont val="Arial"/>
      </rPr>
      <t xml:space="preserve">The Economic History of India under Early British Rule </t>
    </r>
    <r>
      <rPr>
        <sz val="10"/>
        <rFont val="Arial"/>
      </rPr>
      <t>(London, 1950).</t>
    </r>
  </si>
  <si>
    <t>The silver value of the rupee is set by Allen and Studer at 10.78 grams of silver in the current estimates.  For alternative exchange rates</t>
    <phoneticPr fontId="32"/>
  </si>
  <si>
    <t>Mughal GDP in millions of rupees for 1595 is from Moosvi 2008, pp. 2-3.</t>
    <phoneticPr fontId="32" type="noConversion"/>
  </si>
  <si>
    <t>Eggs: 0.0913556 gAg per egg, 1824.</t>
    <phoneticPr fontId="32" type="noConversion"/>
  </si>
  <si>
    <t>Flesh: 1.523 gAg/kg of flesh, 1824 of flesh, but mutton = 1.729 gAg/kg.</t>
    <phoneticPr fontId="32" type="noConversion"/>
  </si>
  <si>
    <t xml:space="preserve"> </t>
    <phoneticPr fontId="32" type="noConversion"/>
  </si>
  <si>
    <t>Oats: barley price times relative calories per kg, (oats/barley)</t>
    <phoneticPr fontId="32" type="noConversion"/>
  </si>
  <si>
    <t>This got changed in Gujarat (and only there?) after 1634, to 36.88 lb (16.74 kg), says p. 429.</t>
    <phoneticPr fontId="32" type="noConversion"/>
  </si>
  <si>
    <r>
      <t xml:space="preserve">On the </t>
    </r>
    <r>
      <rPr>
        <i/>
        <sz val="12"/>
        <color indexed="14"/>
        <rFont val="Arial"/>
      </rPr>
      <t>Man</t>
    </r>
    <r>
      <rPr>
        <sz val="12"/>
        <color indexed="14"/>
        <rFont val="Arial"/>
      </rPr>
      <t>, See Habib (3rd ed, 2014, pp. 420-30). About 55.32 lb. (25.11 kilograms).</t>
    </r>
    <phoneticPr fontId="32" type="noConversion"/>
  </si>
  <si>
    <t>Using the Broadberry-Gupta rate for 1600 thus would raise all silver prices in India 1595-1600 by more than a third (36.26%).</t>
    <phoneticPr fontId="32"/>
  </si>
  <si>
    <t>Rupees per Maund</t>
  </si>
  <si>
    <t>Allen, London and southern Eng</t>
    <phoneticPr fontId="32" type="noConversion"/>
  </si>
  <si>
    <t>Bread price =</t>
    <phoneticPr fontId="32" type="noConversion"/>
  </si>
  <si>
    <t>Column-specific footnotes:</t>
    <phoneticPr fontId="32" type="noConversion"/>
  </si>
  <si>
    <t>Flesh: 1.5185 gAg/kg of flesh, 1823.</t>
    <phoneticPr fontId="32" type="noConversion"/>
  </si>
  <si>
    <t>Eggs: 0.1859 gAg per egg, 1823.</t>
    <phoneticPr fontId="32" type="noConversion"/>
  </si>
  <si>
    <t>Butter = "clarified butter".</t>
    <phoneticPr fontId="32" type="noConversion"/>
  </si>
  <si>
    <t xml:space="preserve"> </t>
    <phoneticPr fontId="32" type="noConversion"/>
  </si>
  <si>
    <t>Cloth = linen &amp; canvas, Bob Allen's London &amp; Southern England file.</t>
    <phoneticPr fontId="32" type="noConversion"/>
  </si>
  <si>
    <r>
      <t xml:space="preserve">S. Shattacharya, </t>
    </r>
    <r>
      <rPr>
        <i/>
        <sz val="10"/>
        <rFont val="Arial"/>
      </rPr>
      <t>East India Company and the Economy of Bengal</t>
    </r>
    <r>
      <rPr>
        <sz val="10"/>
        <rFont val="Arial"/>
      </rPr>
      <t>, London, Luzac &amp; Company, Ltd, 1954, p. 205.</t>
    </r>
  </si>
  <si>
    <t>The choice of a silver content does not affect any relative real wages, of course, though it threatens to affect relative prices and relative real GDP per capita if the exchange rates are inconsistent.</t>
    <phoneticPr fontId="32"/>
  </si>
  <si>
    <t>[7]:Haider, Najaf, "Prices and wages in India (1200-1800): Source material, historiography and new directions" (New Delhi, 2004), p. 67/8. Various original sources.</t>
  </si>
  <si>
    <t xml:space="preserve">maund of </t>
  </si>
  <si>
    <t>25.11kg</t>
  </si>
  <si>
    <r>
      <t xml:space="preserve">kg per rupee </t>
    </r>
    <r>
      <rPr>
        <u/>
        <sz val="10"/>
        <color indexed="10"/>
        <rFont val="Arial"/>
      </rPr>
      <t>NB:</t>
    </r>
  </si>
  <si>
    <t>kg per rupee</t>
  </si>
  <si>
    <t>jowar (millet)</t>
  </si>
  <si>
    <t>bajra</t>
  </si>
  <si>
    <t>1/DQ283 is the price that year, in rupees per pound of wood;</t>
    <phoneticPr fontId="32" type="noConversion"/>
  </si>
  <si>
    <t>rupees per maund (= man?) of 25.11 kg., or</t>
    <phoneticPr fontId="32" type="noConversion"/>
  </si>
  <si>
    <t>gAg/kg</t>
    <phoneticPr fontId="32" type="noConversion"/>
  </si>
  <si>
    <t>Rs/kg, which they say =</t>
    <phoneticPr fontId="32" type="noConversion"/>
  </si>
  <si>
    <t>(BCG got .145.)</t>
    <phoneticPr fontId="32" type="noConversion"/>
  </si>
  <si>
    <t>Exch rate adjustment: Allen and Studer value the rupee at 10.78 gAg, whereas Broadberry et al. (2015) use 8 rupees = £1, which implies a silver value of 14.62 gAg per rupee. At official mint valuye, £1 = 115.08 grams of silver.</t>
    <phoneticPr fontId="32" type="noConversion"/>
  </si>
  <si>
    <t>Firewood in west India --&gt;</t>
    <phoneticPr fontId="32"/>
  </si>
  <si>
    <t>7.701 million BTU per 1000 kilos of firewood</t>
    <phoneticPr fontId="32"/>
  </si>
  <si>
    <t>Source = Allen-Studer, West India worksheet, cell formulae.</t>
    <phoneticPr fontId="32"/>
  </si>
  <si>
    <t>(Broadberry et al., accessed 30sep2013 at</t>
    <phoneticPr fontId="32" type="noConversion"/>
  </si>
  <si>
    <t>GDP per capita, in Mughal bundles</t>
    <phoneticPr fontId="32" type="noConversion"/>
  </si>
  <si>
    <t>Nominal GDP, mill gAg</t>
    <phoneticPr fontId="32" type="noConversion"/>
  </si>
  <si>
    <t>Adj. for BCG's exch rate --&gt;</t>
    <phoneticPr fontId="32" type="noConversion"/>
  </si>
  <si>
    <t>Nominal GDP, mill. Rs or mill.£</t>
    <phoneticPr fontId="32" type="noConversion"/>
  </si>
  <si>
    <t>gAg per kg, probably</t>
    <phoneticPr fontId="32" type="noConversion"/>
  </si>
  <si>
    <t>Default price source = Clark.</t>
    <phoneticPr fontId="32" type="noConversion"/>
  </si>
  <si>
    <t>GDP for England, 1595,</t>
    <phoneticPr fontId="32" type="noConversion"/>
  </si>
  <si>
    <t>in mill. £ =</t>
    <phoneticPr fontId="32" type="noConversion"/>
  </si>
  <si>
    <t>http://www.lse.ac.uk/economicHistory/whosWho/profiles/sbroadberry.aspx</t>
  </si>
  <si>
    <t>C) CONSOLIDATED PRICE SERIES WITH INTERPOLATIONS FOR MISSING VALUES</t>
  </si>
  <si>
    <t>D) CONSUMER PRICE INDICES</t>
  </si>
  <si>
    <t>AND PREDICTED</t>
  </si>
  <si>
    <t>DAILY WAGE</t>
  </si>
  <si>
    <t>Population: Use Broadberry et al. (2015, p. 70).  Habib's (1982a, p. 166) estimate of 107-115 million is based on 1941 census shares of British India, which is risky.</t>
    <phoneticPr fontId="32" type="noConversion"/>
  </si>
  <si>
    <r>
      <t xml:space="preserve">[12]: Mitra, Debendra Bijoy, </t>
    </r>
    <r>
      <rPr>
        <i/>
        <sz val="10"/>
        <rFont val="Arial"/>
      </rPr>
      <t xml:space="preserve">The Cotton Weavers of Bengal 1757-1833 </t>
    </r>
    <r>
      <rPr>
        <sz val="10"/>
        <rFont val="Arial"/>
      </rPr>
      <t>(Calcutta, 1978).</t>
    </r>
  </si>
  <si>
    <t>(1650-1909)</t>
  </si>
  <si>
    <t>(1650-1920)</t>
  </si>
  <si>
    <t>(1611-1909)</t>
  </si>
  <si>
    <t>(1611-1920)</t>
  </si>
  <si>
    <t>gAg/lit charcoal</t>
    <phoneticPr fontId="32" type="noConversion"/>
  </si>
  <si>
    <t>mill BTU/1000 lit charcoal</t>
    <phoneticPr fontId="32" type="noConversion"/>
  </si>
  <si>
    <t>re-check units</t>
    <phoneticPr fontId="32" type="noConversion"/>
  </si>
  <si>
    <t>ADD: sugar</t>
    <phoneticPr fontId="32" type="noConversion"/>
  </si>
  <si>
    <t>Mughal India</t>
    <phoneticPr fontId="32" type="noConversion"/>
  </si>
  <si>
    <t>England</t>
    <phoneticPr fontId="32" type="noConversion"/>
  </si>
  <si>
    <t>Ratio</t>
    <phoneticPr fontId="32" type="noConversion"/>
  </si>
  <si>
    <r>
      <t xml:space="preserve">"Since no information on the price of </t>
    </r>
    <r>
      <rPr>
        <u/>
        <sz val="12"/>
        <rFont val="Arial"/>
      </rPr>
      <t>candles</t>
    </r>
    <r>
      <rPr>
        <sz val="12"/>
        <rFont val="Arial"/>
        <family val="2"/>
        <charset val="1"/>
      </rPr>
      <t xml:space="preserve"> was available, we assumed their</t>
    </r>
    <phoneticPr fontId="32"/>
  </si>
  <si>
    <r>
      <t xml:space="preserve">European precedents, we estimated the price of </t>
    </r>
    <r>
      <rPr>
        <u/>
        <sz val="12"/>
        <rFont val="Arial"/>
      </rPr>
      <t>soap</t>
    </r>
    <r>
      <rPr>
        <sz val="12"/>
        <rFont val="Arial"/>
        <family val="2"/>
        <charset val="1"/>
      </rPr>
      <t xml:space="preserve"> at half of the price of lamp</t>
    </r>
    <phoneticPr fontId="32"/>
  </si>
  <si>
    <t>oil." [Beijing]</t>
    <phoneticPr fontId="32"/>
  </si>
  <si>
    <t>Fuel delivery rates implied by Allen's work sheets:</t>
    <phoneticPr fontId="32"/>
  </si>
  <si>
    <t>Clark (gpih.ucdavis.edu), 1595:</t>
    <phoneticPr fontId="32" type="noConversion"/>
  </si>
  <si>
    <r>
      <t>Indian wheat prices from Allen and Studer</t>
    </r>
    <r>
      <rPr>
        <sz val="12"/>
        <rFont val="Arial"/>
        <family val="2"/>
        <charset val="1"/>
      </rPr>
      <t xml:space="preserve"> (gpih.ucdavis.edu):</t>
    </r>
    <phoneticPr fontId="32" type="noConversion"/>
  </si>
  <si>
    <r>
      <t>British wheat prices</t>
    </r>
    <r>
      <rPr>
        <sz val="12"/>
        <rFont val="Arial"/>
        <family val="2"/>
        <charset val="1"/>
      </rPr>
      <t>:</t>
    </r>
    <phoneticPr fontId="32" type="noConversion"/>
  </si>
  <si>
    <t>Coal in London &amp; S. Eng. --&gt;</t>
    <phoneticPr fontId="32"/>
  </si>
  <si>
    <t>24.229 million BTU per 1000 kilos of coal</t>
    <phoneticPr fontId="32"/>
  </si>
  <si>
    <t>Prices &amp; bundle costs, c1595, w Broadberry &amp;c barebones</t>
    <phoneticPr fontId="32" type="noConversion"/>
  </si>
  <si>
    <t>P, north</t>
    <phoneticPr fontId="32" type="noConversion"/>
  </si>
  <si>
    <t>P, Eng</t>
    <phoneticPr fontId="32" type="noConversion"/>
  </si>
  <si>
    <t>Cost, Eng</t>
    <phoneticPr fontId="32" type="noConversion"/>
  </si>
  <si>
    <t>total cost of B&amp;c barebones bundle =</t>
    <phoneticPr fontId="32" type="noConversion"/>
  </si>
  <si>
    <t>Adj for 1,834 calories --&gt;</t>
    <phoneticPr fontId="32" type="noConversion"/>
  </si>
  <si>
    <r>
      <t xml:space="preserve">(Boulton, via Mitchell </t>
    </r>
    <r>
      <rPr>
        <i/>
        <sz val="10"/>
        <color indexed="8"/>
        <rFont val="Arial"/>
      </rPr>
      <t>BHS</t>
    </r>
    <r>
      <rPr>
        <sz val="10"/>
        <color indexed="8"/>
        <rFont val="Arial"/>
      </rPr>
      <t xml:space="preserve"> 1988)</t>
    </r>
    <phoneticPr fontId="32" type="noConversion"/>
  </si>
  <si>
    <t>not their 10.73 gAg. So wheat price =</t>
    <phoneticPr fontId="32" type="noConversion"/>
  </si>
  <si>
    <t>[22]: Morison, T., “The instability of prices in India before 1861”, Journal of the Royal statistical society, 65, 3 (1902), p. 520.</t>
  </si>
  <si>
    <t>[19]</t>
  </si>
  <si>
    <t>"Indian wheat price from Abu'l-Fazi (1595, 65). Price of Rs 0.30 per man of 55.32 lb. is equal to</t>
    <phoneticPr fontId="32" type="noConversion"/>
  </si>
  <si>
    <t>Rs 0.005424 per lb (Heston, 1977: 393): English wheat price of 32 s per quarter of 480 lb</t>
    <phoneticPr fontId="32" type="noConversion"/>
  </si>
  <si>
    <t>from Mitchell (1988: 754) is equal to £0.00333 per lb. An Indian price of</t>
    <phoneticPr fontId="32" type="noConversion"/>
  </si>
  <si>
    <t>Broadberry and Gupta (2012) used 8.0 rupees per £ for circa 1600.  This implies 14.62 gAg per rupee.</t>
    <phoneticPr fontId="32"/>
  </si>
  <si>
    <t>For 1863 firewood, cell formula =</t>
    <phoneticPr fontId="32" type="noConversion"/>
  </si>
  <si>
    <t>1000*((1/DQ283)*2.205*10.78)/7.701</t>
    <phoneticPr fontId="32" type="noConversion"/>
  </si>
  <si>
    <t>If they believe that Rs 8 = £1, as they say with their silver exchange rate, they imply that</t>
    <phoneticPr fontId="32" type="noConversion"/>
  </si>
  <si>
    <t xml:space="preserve">price of wheat in India= </t>
    <phoneticPr fontId="32" type="noConversion"/>
  </si>
  <si>
    <t>gAg/kg</t>
    <phoneticPr fontId="32" type="noConversion"/>
  </si>
  <si>
    <t>vs. price of wheat in GB =</t>
    <phoneticPr fontId="32" type="noConversion"/>
  </si>
  <si>
    <t>So price ratio =</t>
    <phoneticPr fontId="32" type="noConversion"/>
  </si>
  <si>
    <t>Alternative wheat prices:</t>
    <phoneticPr fontId="32" type="noConversion"/>
  </si>
  <si>
    <r>
      <t xml:space="preserve">yet still with all this charge, the Indian are a great deal cheaper than equal </t>
    </r>
    <r>
      <rPr>
        <i/>
        <sz val="10"/>
        <rFont val="Arial"/>
      </rPr>
      <t>English</t>
    </r>
    <r>
      <rPr>
        <sz val="10"/>
        <rFont val="Arial"/>
      </rPr>
      <t xml:space="preserve"> manufactures.</t>
    </r>
    <phoneticPr fontId="32"/>
  </si>
  <si>
    <r>
      <t>Every man will buy the best penny-worth; if this is to be had from</t>
    </r>
    <r>
      <rPr>
        <i/>
        <sz val="10"/>
        <rFont val="Arial"/>
      </rPr>
      <t xml:space="preserve"> India</t>
    </r>
    <r>
      <rPr>
        <sz val="10"/>
        <rFont val="Arial"/>
      </rPr>
      <t xml:space="preserve">, the bullion is carried thither.  </t>
    </r>
    <phoneticPr fontId="32"/>
  </si>
  <si>
    <r>
      <t xml:space="preserve">in the price of </t>
    </r>
    <r>
      <rPr>
        <i/>
        <sz val="10"/>
        <rFont val="Arial"/>
      </rPr>
      <t>English</t>
    </r>
    <r>
      <rPr>
        <sz val="10"/>
        <rFont val="Arial"/>
      </rPr>
      <t xml:space="preserve"> and </t>
    </r>
    <r>
      <rPr>
        <i/>
        <sz val="10"/>
        <rFont val="Arial"/>
      </rPr>
      <t>Indian</t>
    </r>
    <r>
      <rPr>
        <sz val="10"/>
        <rFont val="Arial"/>
      </rPr>
      <t xml:space="preserve"> labour."</t>
    </r>
    <phoneticPr fontId="32"/>
  </si>
  <si>
    <t>Using bread for England, one must also use it for India</t>
    <phoneticPr fontId="32" type="noConversion"/>
  </si>
  <si>
    <r>
      <t xml:space="preserve">There is no reason to believe, that the </t>
    </r>
    <r>
      <rPr>
        <i/>
        <sz val="10"/>
        <rFont val="Arial"/>
      </rPr>
      <t>Indians</t>
    </r>
    <r>
      <rPr>
        <sz val="10"/>
        <rFont val="Arial"/>
      </rPr>
      <t xml:space="preserve"> will take off any of our manufactures, as long as there is no difference</t>
    </r>
    <phoneticPr fontId="32"/>
  </si>
  <si>
    <t xml:space="preserve">Using these alternative prices again gives a wheat price ratio, Mughals/England, something like 0.20 or one-fifth.  </t>
    <phoneticPr fontId="32" type="noConversion"/>
  </si>
  <si>
    <t>On English-Indian trade, early 18th century, Chaudhuri's chapter "European Trade with India"</t>
    <phoneticPr fontId="32"/>
  </si>
  <si>
    <t>in CEHI, vol 1 (1982, pp. 396-397) quote an anonymous traction writer in 1707 thus:</t>
    <phoneticPr fontId="32"/>
  </si>
  <si>
    <t xml:space="preserve">Hired labourer </t>
  </si>
  <si>
    <t>Charcoal in London &amp; S. Eng. --&gt;</t>
    <phoneticPr fontId="32"/>
  </si>
  <si>
    <t>8.834 million BTU per 1000 liters of charcoal</t>
    <phoneticPr fontId="32"/>
  </si>
  <si>
    <t>total cost of north-India bundle =</t>
    <phoneticPr fontId="32" type="noConversion"/>
  </si>
  <si>
    <t xml:space="preserve">Population c1600, mill. </t>
    <phoneticPr fontId="32" type="noConversion"/>
  </si>
  <si>
    <t>P ratio</t>
    <phoneticPr fontId="32" type="noConversion"/>
  </si>
  <si>
    <t xml:space="preserve">They cite Chaudhuri (1978, p. 471), who gives that Rs 8.0 per £ for years from 1760 on.  Habib (3rd ed, 2014, p. 433) says that </t>
    <phoneticPr fontId="32"/>
  </si>
  <si>
    <t>"The weights of the[silver]  rupee and the [gold] muhr remained practically unchanged through our period [1556-1707]." So Rs 8 = £1 even in 1595.</t>
    <phoneticPr fontId="32"/>
  </si>
  <si>
    <t>Candles = Tallow candles from Clark. Allen's 3.9198 price is similar.</t>
    <phoneticPr fontId="32" type="noConversion"/>
  </si>
  <si>
    <t>Lamp oil: Clark's lamp oil = 5.8241 gAg/lit.</t>
    <phoneticPr fontId="32" type="noConversion"/>
  </si>
  <si>
    <t xml:space="preserve"> </t>
    <phoneticPr fontId="32" type="noConversion"/>
  </si>
  <si>
    <t xml:space="preserve"> </t>
    <phoneticPr fontId="32" type="noConversion"/>
  </si>
  <si>
    <t>Fuel, Eng =</t>
    <phoneticPr fontId="32" type="noConversion"/>
  </si>
  <si>
    <t>This file adds European (British) budgets from Broadberry et al. (2015, pp. 333-339), patterned after Allen (2001).</t>
    <phoneticPr fontId="32"/>
  </si>
  <si>
    <r>
      <t>Tangential clues on fuel and candles/lamp oil/soap</t>
    </r>
    <r>
      <rPr>
        <sz val="12"/>
        <rFont val="Arial"/>
        <family val="2"/>
        <charset val="1"/>
      </rPr>
      <t xml:space="preserve"> from</t>
    </r>
    <phoneticPr fontId="32"/>
  </si>
  <si>
    <r>
      <t xml:space="preserve">Allen &amp; 4, </t>
    </r>
    <r>
      <rPr>
        <i/>
        <sz val="12"/>
        <rFont val="Arial"/>
      </rPr>
      <t>EcHR</t>
    </r>
    <r>
      <rPr>
        <sz val="12"/>
        <rFont val="Arial"/>
        <family val="2"/>
        <charset val="1"/>
      </rPr>
      <t xml:space="preserve"> 2011, p. 36: "Coal balls [in Beijing] were</t>
    </r>
    <phoneticPr fontId="32"/>
  </si>
  <si>
    <t>coal, which was itself rated at 27,533 BTU per kilogram."</t>
    <phoneticPr fontId="32"/>
  </si>
  <si>
    <t>The carriage thence is dear, the customs are high, the merchant has great gains, and so has the retailer;</t>
    <phoneticPr fontId="32"/>
  </si>
  <si>
    <t>GDP per capita, in Indian bundles</t>
    <phoneticPr fontId="32" type="noConversion"/>
  </si>
  <si>
    <t>(A&amp;S give no specific date for the bundles)</t>
    <phoneticPr fontId="32" type="noConversion"/>
  </si>
  <si>
    <t>(versus the 27,533 BTU per kilogram implied in the EcHR 2011 article, p. 36)</t>
    <phoneticPr fontId="32"/>
  </si>
  <si>
    <r>
      <t xml:space="preserve">price per kilogram to be the same as that of one litre of </t>
    </r>
    <r>
      <rPr>
        <u/>
        <sz val="12"/>
        <rFont val="Arial"/>
      </rPr>
      <t>lamp oil</t>
    </r>
    <r>
      <rPr>
        <sz val="12"/>
        <rFont val="Arial"/>
        <family val="2"/>
        <charset val="1"/>
      </rPr>
      <t>. Based on</t>
    </r>
    <phoneticPr fontId="32"/>
  </si>
  <si>
    <t>Altered procedure: use respectability budget for both</t>
    <phoneticPr fontId="32" type="noConversion"/>
  </si>
  <si>
    <t xml:space="preserve">gAg / lit, or at 0.72 kg/lit for wheat, </t>
    <phoneticPr fontId="32" type="noConversion"/>
  </si>
  <si>
    <t>Allen, London &amp; S Eng 1595:</t>
    <phoneticPr fontId="32" type="noConversion"/>
  </si>
  <si>
    <t>vs. Maddison's 0.56.</t>
    <phoneticPr fontId="32" type="noConversion"/>
  </si>
  <si>
    <t>wheat [PL]</t>
    <phoneticPr fontId="32" type="noConversion"/>
  </si>
  <si>
    <t>Beans/peas: used pulses in the north.</t>
    <phoneticPr fontId="32" type="noConversion"/>
  </si>
  <si>
    <t>Prices and costs, 1595, using separate diets in India and England</t>
    <phoneticPr fontId="32" type="noConversion"/>
  </si>
  <si>
    <t xml:space="preserve">vs. Maddison's 0.56.* </t>
    <phoneticPr fontId="32" type="noConversion"/>
  </si>
  <si>
    <t>Further notes by Lindert:</t>
    <phoneticPr fontId="32"/>
  </si>
  <si>
    <t xml:space="preserve">India, north 1595 (Allen-Studer): </t>
    <phoneticPr fontId="32" type="noConversion"/>
  </si>
  <si>
    <t>But the Ag</t>
    <phoneticPr fontId="32" type="noConversion"/>
  </si>
  <si>
    <t>Cost, N India</t>
    <phoneticPr fontId="32" type="noConversion"/>
  </si>
  <si>
    <t>book chapter, which was used by</t>
    <phoneticPr fontId="32" type="noConversion"/>
  </si>
  <si>
    <t>Bassino and Ma (2005).</t>
    <phoneticPr fontId="32" type="noConversion"/>
  </si>
  <si>
    <t>c1745-1754</t>
    <phoneticPr fontId="32" type="noConversion"/>
  </si>
  <si>
    <t>(*BCG got 0.712 with wheat deflator, 0.615 using rgdpna technique.)</t>
    <phoneticPr fontId="32" type="noConversion"/>
  </si>
  <si>
    <t>(italics = price predicted by</t>
    <phoneticPr fontId="32" type="noConversion"/>
  </si>
  <si>
    <t>Allen-Studer regressions)</t>
    <phoneticPr fontId="32" type="noConversion"/>
  </si>
  <si>
    <t>&amp; vs. BCG's 0.712 using wheat deflator (Table 14),</t>
    <phoneticPr fontId="32" type="noConversion"/>
  </si>
  <si>
    <t>vs. Maddison's 0.565-.</t>
    <phoneticPr fontId="32" type="noConversion"/>
  </si>
  <si>
    <t>but vs. BCG's 0.615 for GDP/capita (Table 13).</t>
    <phoneticPr fontId="32" type="noConversion"/>
  </si>
  <si>
    <t>content of the Rupee is more likely 14.62 gAg, not their 10.73.</t>
    <phoneticPr fontId="32" type="noConversion"/>
  </si>
  <si>
    <t xml:space="preserve">India, west 1611 (Allen-Studer): </t>
    <phoneticPr fontId="32" type="noConversion"/>
  </si>
  <si>
    <t>(Lahore)</t>
    <phoneticPr fontId="32" type="noConversion"/>
  </si>
  <si>
    <t>(Gujarat)</t>
    <phoneticPr fontId="32" type="noConversion"/>
  </si>
  <si>
    <t>(Bengal)</t>
    <phoneticPr fontId="32" type="noConversion"/>
  </si>
  <si>
    <t xml:space="preserve">India, east 1641 (Allen-Studer): </t>
    <phoneticPr fontId="32" type="noConversion"/>
  </si>
  <si>
    <t xml:space="preserve">India, north 1638 (Allen-Studer): </t>
    <phoneticPr fontId="32" type="noConversion"/>
  </si>
  <si>
    <t>(Agra)</t>
    <phoneticPr fontId="32" type="noConversion"/>
  </si>
  <si>
    <t>£/lb, … or --&gt;</t>
    <phoneticPr fontId="32" type="noConversion"/>
  </si>
  <si>
    <r>
      <t>Broadberry-Custodis-Gupta (2015, p. 70) on relative wheat prices</t>
    </r>
    <r>
      <rPr>
        <sz val="12"/>
        <rFont val="Arial"/>
        <family val="2"/>
        <charset val="1"/>
      </rPr>
      <t>, Mughal India versus "GB" circa 1600:</t>
    </r>
    <phoneticPr fontId="32" type="noConversion"/>
  </si>
  <si>
    <t xml:space="preserve">Chaudhuri adds (p. 397) that the trade incentive depended but on monetary flows and on technology. </t>
    <phoneticPr fontId="32"/>
  </si>
  <si>
    <t>For textiles, the "production processes" were obviously important:</t>
    <phoneticPr fontId="32"/>
  </si>
  <si>
    <t>Rs 0.005424 per lb and an English price of £0.00333 per lb yields a wheat price  PPP of £1 = Rs 1.63."</t>
    <phoneticPr fontId="32" type="noConversion"/>
  </si>
  <si>
    <t xml:space="preserve">"The tract mentioned above, for example, pointed out that the freight costs of raw cotton were almost the same as those for finished cloth [by weight or by c.i.f. value?], </t>
    <phoneticPr fontId="32"/>
  </si>
  <si>
    <t>and yet the latter could not be manufactured in England as cheaply, as English labour was a great deal dearer than Indian."</t>
    <phoneticPr fontId="32"/>
  </si>
  <si>
    <t>since bread is a final edible product, and must not be compared</t>
    <phoneticPr fontId="32" type="noConversion"/>
  </si>
  <si>
    <t>with the other country's grain input (millet).</t>
    <phoneticPr fontId="32" type="noConversion"/>
  </si>
  <si>
    <t xml:space="preserve">Yet the absolute prices in terms of silver </t>
    <phoneticPr fontId="32" type="noConversion"/>
  </si>
  <si>
    <t>This basket, from the 2009 Allen-Studer</t>
    <phoneticPr fontId="32" type="noConversion"/>
  </si>
  <si>
    <t>file, differs from the basket in his 2005</t>
    <phoneticPr fontId="32" type="noConversion"/>
  </si>
  <si>
    <t>Peon/servant</t>
  </si>
  <si>
    <t>Peon</t>
  </si>
  <si>
    <t>cooly</t>
  </si>
  <si>
    <t>Using India North bundle vs Maddison's 56 percent ratio for 1600.</t>
    <phoneticPr fontId="32" type="noConversion"/>
  </si>
  <si>
    <t>Allen-Studer</t>
    <phoneticPr fontId="32" type="noConversion"/>
  </si>
  <si>
    <t>kg</t>
    <phoneticPr fontId="32" type="noConversion"/>
  </si>
  <si>
    <t>With rice, less millet, and English non-food, non-fuel Q's.</t>
  </si>
  <si>
    <t>Featured this comparison for 1595 --</t>
  </si>
  <si>
    <t>Used this basket --</t>
  </si>
  <si>
    <t>NB: didn't use all the prices.</t>
  </si>
  <si>
    <t>|</t>
  </si>
  <si>
    <t>e.g. no bread used. But did use fuel.</t>
  </si>
  <si>
    <t>(ave, 1593-1603)--&gt;</t>
  </si>
  <si>
    <t>Did not use this basket</t>
  </si>
  <si>
    <t>Broadberry et al. respectability (did not use)</t>
  </si>
  <si>
    <t>Lindert, nov2016</t>
  </si>
  <si>
    <t>Results used in Peter H. Lindert, “Purchasing Power Disparity before 1914,” NBER working paper 22896 (December 2016).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</si>
</sst>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00"/>
    <numFmt numFmtId="166" formatCode="0.0000"/>
    <numFmt numFmtId="167" formatCode="0.0"/>
    <numFmt numFmtId="168" formatCode="#,##0.0"/>
    <numFmt numFmtId="169" formatCode="0.00000"/>
    <numFmt numFmtId="170" formatCode="#,##0.000"/>
  </numFmts>
  <fonts count="56" x14ac:knownFonts="1">
    <font>
      <sz val="10"/>
      <name val="Arial"/>
    </font>
    <font>
      <b/>
      <sz val="12"/>
      <name val="Arial"/>
    </font>
    <font>
      <sz val="8"/>
      <name val="Arial"/>
    </font>
    <font>
      <u/>
      <sz val="10"/>
      <color indexed="36"/>
      <name val="Arial"/>
    </font>
    <font>
      <sz val="12"/>
      <name val="Arial"/>
      <family val="2"/>
      <charset val="1"/>
    </font>
    <font>
      <b/>
      <sz val="14"/>
      <name val="Arial"/>
    </font>
    <font>
      <sz val="10"/>
      <name val="Arial"/>
    </font>
    <font>
      <i/>
      <sz val="10"/>
      <name val="Arial"/>
    </font>
    <font>
      <sz val="10"/>
      <color indexed="10"/>
      <name val="Arial"/>
    </font>
    <font>
      <u/>
      <sz val="10"/>
      <name val="Arial"/>
    </font>
    <font>
      <u/>
      <sz val="10"/>
      <color indexed="10"/>
      <name val="Arial"/>
    </font>
    <font>
      <sz val="10"/>
      <name val="Arial"/>
    </font>
    <font>
      <i/>
      <sz val="12"/>
      <name val="Arial"/>
    </font>
    <font>
      <b/>
      <sz val="9"/>
      <color indexed="81"/>
      <name val="Tahoma"/>
    </font>
    <font>
      <sz val="10"/>
      <name val="Arial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</font>
    <font>
      <sz val="12"/>
      <color indexed="8"/>
      <name val="Arial"/>
    </font>
    <font>
      <b/>
      <sz val="10"/>
      <name val="Arial"/>
    </font>
    <font>
      <sz val="10"/>
      <color indexed="8"/>
      <name val="Arial"/>
    </font>
    <font>
      <sz val="10"/>
      <color indexed="14"/>
      <name val="Arial"/>
    </font>
    <font>
      <i/>
      <sz val="10"/>
      <color indexed="10"/>
      <name val="Arial"/>
    </font>
    <font>
      <u/>
      <sz val="12"/>
      <name val="Arial"/>
    </font>
    <font>
      <i/>
      <sz val="10"/>
      <color indexed="14"/>
      <name val="Arial"/>
    </font>
    <font>
      <sz val="10"/>
      <name val="Arial"/>
    </font>
    <font>
      <b/>
      <sz val="14"/>
      <color indexed="10"/>
      <name val="Arial"/>
    </font>
    <font>
      <i/>
      <sz val="10"/>
      <color indexed="8"/>
      <name val="Arial"/>
    </font>
    <font>
      <b/>
      <u/>
      <sz val="12"/>
      <name val="Arial"/>
    </font>
    <font>
      <sz val="12"/>
      <color indexed="14"/>
      <name val="Arial"/>
    </font>
    <font>
      <i/>
      <sz val="12"/>
      <color indexed="14"/>
      <name val="Arial"/>
    </font>
    <font>
      <b/>
      <sz val="12"/>
      <color indexed="14"/>
      <name val="Arial"/>
    </font>
    <font>
      <b/>
      <sz val="10"/>
      <color indexed="14"/>
      <name val="Arial"/>
    </font>
    <font>
      <b/>
      <sz val="10"/>
      <color indexed="10"/>
      <name val="Arial"/>
    </font>
    <font>
      <b/>
      <sz val="12"/>
      <color indexed="10"/>
      <name val="Arial"/>
    </font>
    <font>
      <sz val="10"/>
      <color indexed="61"/>
      <name val="Arial"/>
    </font>
    <font>
      <b/>
      <sz val="10"/>
      <color indexed="8"/>
      <name val="Arial"/>
    </font>
    <font>
      <sz val="14"/>
      <color theme="1"/>
      <name val="Arial"/>
    </font>
    <font>
      <sz val="10"/>
      <color rgb="FFFF0000"/>
      <name val="Arial"/>
    </font>
    <font>
      <b/>
      <sz val="12"/>
      <color theme="1"/>
      <name val="Arial"/>
    </font>
    <font>
      <sz val="10"/>
      <color theme="1"/>
      <name val="Arial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14"/>
        <bgColor indexed="9"/>
      </patternFill>
    </fill>
    <fill>
      <patternFill patternType="solid">
        <fgColor indexed="45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10"/>
        <b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3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top"/>
    </xf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6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0" fillId="23" borderId="0" applyNumberFormat="0" applyBorder="0" applyAlignment="0" applyProtection="0"/>
    <xf numFmtId="0" fontId="24" fillId="24" borderId="22" applyNumberFormat="0" applyAlignment="0" applyProtection="0"/>
    <xf numFmtId="0" fontId="26" fillId="25" borderId="23" applyNumberFormat="0" applyAlignment="0" applyProtection="0"/>
    <xf numFmtId="0" fontId="2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6" fillId="0" borderId="24" applyNumberFormat="0" applyFill="0" applyAlignment="0" applyProtection="0"/>
    <xf numFmtId="0" fontId="17" fillId="0" borderId="25" applyNumberFormat="0" applyFill="0" applyAlignment="0" applyProtection="0"/>
    <xf numFmtId="0" fontId="18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22" fillId="15" borderId="22" applyNumberFormat="0" applyAlignment="0" applyProtection="0"/>
    <xf numFmtId="0" fontId="25" fillId="0" borderId="27" applyNumberFormat="0" applyFill="0" applyAlignment="0" applyProtection="0"/>
    <xf numFmtId="0" fontId="21" fillId="15" borderId="0" applyNumberFormat="0" applyBorder="0" applyAlignment="0" applyProtection="0"/>
    <xf numFmtId="0" fontId="6" fillId="12" borderId="28" applyNumberFormat="0" applyFont="0" applyAlignment="0" applyProtection="0"/>
    <xf numFmtId="0" fontId="23" fillId="24" borderId="29" applyNumberFormat="0" applyAlignment="0" applyProtection="0"/>
    <xf numFmtId="0" fontId="15" fillId="0" borderId="0" applyNumberFormat="0" applyFill="0" applyBorder="0" applyAlignment="0" applyProtection="0"/>
    <xf numFmtId="0" fontId="29" fillId="0" borderId="30" applyNumberFormat="0" applyFill="0" applyAlignment="0" applyProtection="0"/>
    <xf numFmtId="0" fontId="27" fillId="0" borderId="0" applyNumberFormat="0" applyFill="0" applyBorder="0" applyAlignment="0" applyProtection="0"/>
  </cellStyleXfs>
  <cellXfs count="509">
    <xf numFmtId="0" fontId="0" fillId="0" borderId="0" xfId="0" applyAlignment="1"/>
    <xf numFmtId="164" fontId="0" fillId="0" borderId="0" xfId="0" applyNumberFormat="1" applyAlignment="1"/>
    <xf numFmtId="165" fontId="0" fillId="0" borderId="0" xfId="0" applyNumberFormat="1" applyAlignment="1"/>
    <xf numFmtId="0" fontId="0" fillId="7" borderId="0" xfId="0" applyFill="1" applyBorder="1" applyAlignment="1"/>
    <xf numFmtId="0" fontId="0" fillId="0" borderId="0" xfId="0" applyFont="1" applyBorder="1" applyAlignment="1"/>
    <xf numFmtId="0" fontId="0" fillId="0" borderId="0" xfId="0" applyBorder="1" applyAlignment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vertical="top"/>
    </xf>
    <xf numFmtId="0" fontId="3" fillId="0" borderId="0" xfId="0" applyFont="1" applyProtection="1">
      <alignment vertical="top"/>
      <protection locked="0"/>
    </xf>
    <xf numFmtId="0" fontId="0" fillId="0" borderId="0" xfId="0" applyNumberFormat="1">
      <alignment vertical="top"/>
    </xf>
    <xf numFmtId="3" fontId="0" fillId="0" borderId="0" xfId="0" applyNumberFormat="1" applyAlignment="1"/>
    <xf numFmtId="2" fontId="0" fillId="0" borderId="0" xfId="0" applyNumberFormat="1" applyBorder="1" applyAlignment="1"/>
    <xf numFmtId="2" fontId="0" fillId="0" borderId="0" xfId="0" applyNumberFormat="1" applyFont="1" applyBorder="1" applyAlignment="1"/>
    <xf numFmtId="0" fontId="1" fillId="0" borderId="0" xfId="0" applyFont="1" applyBorder="1" applyAlignment="1"/>
    <xf numFmtId="0" fontId="4" fillId="0" borderId="0" xfId="0" applyFont="1" applyAlignment="1"/>
    <xf numFmtId="0" fontId="4" fillId="0" borderId="0" xfId="0" applyNumberFormat="1" applyFont="1" applyFill="1" applyBorder="1" applyAlignment="1" applyProtection="1"/>
    <xf numFmtId="0" fontId="0" fillId="0" borderId="0" xfId="0" applyBorder="1" applyAlignment="1">
      <alignment horizontal="right"/>
    </xf>
    <xf numFmtId="0" fontId="5" fillId="0" borderId="0" xfId="0" applyFont="1" applyBorder="1" applyAlignment="1"/>
    <xf numFmtId="17" fontId="0" fillId="0" borderId="0" xfId="0" applyNumberFormat="1" applyBorder="1" applyAlignment="1"/>
    <xf numFmtId="0" fontId="6" fillId="0" borderId="0" xfId="0" applyFont="1" applyBorder="1" applyAlignment="1"/>
    <xf numFmtId="0" fontId="6" fillId="0" borderId="0" xfId="0" applyNumberFormat="1" applyFont="1" applyFill="1" applyBorder="1" applyAlignment="1" applyProtection="1"/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>
      <alignment vertical="top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6" fillId="0" borderId="0" xfId="0" applyFont="1" applyBorder="1" applyAlignment="1">
      <alignment horizontal="right"/>
    </xf>
    <xf numFmtId="166" fontId="0" fillId="0" borderId="0" xfId="0" applyNumberFormat="1" applyBorder="1" applyAlignment="1"/>
    <xf numFmtId="166" fontId="6" fillId="2" borderId="0" xfId="0" applyNumberFormat="1" applyFont="1" applyFill="1" applyBorder="1" applyAlignment="1"/>
    <xf numFmtId="166" fontId="6" fillId="0" borderId="0" xfId="0" applyNumberFormat="1" applyFont="1" applyBorder="1" applyAlignment="1"/>
    <xf numFmtId="166" fontId="6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/>
    <xf numFmtId="167" fontId="0" fillId="0" borderId="0" xfId="0" applyNumberFormat="1" applyBorder="1" applyAlignment="1"/>
    <xf numFmtId="167" fontId="6" fillId="2" borderId="0" xfId="0" applyNumberFormat="1" applyFont="1" applyFill="1" applyBorder="1" applyAlignment="1"/>
    <xf numFmtId="167" fontId="6" fillId="0" borderId="0" xfId="0" applyNumberFormat="1" applyFont="1" applyBorder="1" applyAlignment="1"/>
    <xf numFmtId="167" fontId="0" fillId="0" borderId="0" xfId="0" applyNumberFormat="1" applyFont="1" applyBorder="1" applyAlignment="1"/>
    <xf numFmtId="166" fontId="0" fillId="0" borderId="0" xfId="0" applyNumberFormat="1" applyFont="1" applyFill="1" applyBorder="1" applyAlignment="1" applyProtection="1"/>
    <xf numFmtId="166" fontId="6" fillId="0" borderId="0" xfId="0" applyNumberFormat="1" applyFont="1" applyFill="1" applyBorder="1" applyAlignment="1" applyProtection="1"/>
    <xf numFmtId="167" fontId="6" fillId="0" borderId="0" xfId="0" applyNumberFormat="1" applyFont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2" fontId="6" fillId="2" borderId="0" xfId="0" applyNumberFormat="1" applyFont="1" applyFill="1" applyBorder="1" applyAlignment="1"/>
    <xf numFmtId="2" fontId="6" fillId="0" borderId="0" xfId="0" applyNumberFormat="1" applyFont="1" applyBorder="1" applyAlignment="1"/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/>
    <xf numFmtId="2" fontId="6" fillId="3" borderId="0" xfId="0" applyNumberFormat="1" applyFont="1" applyFill="1" applyBorder="1" applyAlignment="1"/>
    <xf numFmtId="166" fontId="6" fillId="3" borderId="0" xfId="0" applyNumberFormat="1" applyFont="1" applyFill="1" applyBorder="1" applyAlignment="1"/>
    <xf numFmtId="0" fontId="6" fillId="3" borderId="0" xfId="0" applyNumberFormat="1" applyFont="1" applyFill="1" applyBorder="1" applyAlignment="1" applyProtection="1"/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/>
    <xf numFmtId="164" fontId="6" fillId="3" borderId="0" xfId="0" applyNumberFormat="1" applyFont="1" applyFill="1" applyBorder="1" applyAlignment="1"/>
    <xf numFmtId="164" fontId="6" fillId="0" borderId="0" xfId="0" applyNumberFormat="1" applyFont="1" applyBorder="1" applyAlignment="1"/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164" fontId="0" fillId="0" borderId="0" xfId="0" applyNumberFormat="1" applyFont="1" applyFill="1" applyBorder="1" applyAlignment="1" applyProtection="1"/>
    <xf numFmtId="164" fontId="6" fillId="3" borderId="0" xfId="0" applyNumberFormat="1" applyFont="1" applyFill="1" applyBorder="1" applyAlignment="1" applyProtection="1"/>
    <xf numFmtId="164" fontId="6" fillId="0" borderId="0" xfId="0" applyNumberFormat="1" applyFont="1" applyFill="1" applyBorder="1" applyAlignment="1" applyProtection="1"/>
    <xf numFmtId="164" fontId="0" fillId="0" borderId="0" xfId="0" applyNumberFormat="1" applyFont="1" applyBorder="1" applyAlignment="1"/>
    <xf numFmtId="0" fontId="6" fillId="0" borderId="0" xfId="0" applyNumberFormat="1" applyFont="1" applyFill="1" applyBorder="1" applyAlignment="1" applyProtection="1">
      <alignment horizontal="right"/>
    </xf>
    <xf numFmtId="0" fontId="6" fillId="4" borderId="0" xfId="0" applyFont="1" applyFill="1" applyBorder="1" applyAlignment="1"/>
    <xf numFmtId="0" fontId="6" fillId="4" borderId="0" xfId="0" applyNumberFormat="1" applyFont="1" applyFill="1" applyBorder="1" applyAlignment="1" applyProtection="1"/>
    <xf numFmtId="167" fontId="0" fillId="0" borderId="0" xfId="0" applyNumberFormat="1" applyFont="1" applyFill="1" applyBorder="1" applyAlignment="1" applyProtection="1"/>
    <xf numFmtId="167" fontId="6" fillId="5" borderId="0" xfId="0" applyNumberFormat="1" applyFont="1" applyFill="1" applyBorder="1" applyAlignment="1" applyProtection="1"/>
    <xf numFmtId="167" fontId="6" fillId="5" borderId="0" xfId="0" applyNumberFormat="1" applyFont="1" applyFill="1" applyBorder="1" applyAlignment="1"/>
    <xf numFmtId="167" fontId="6" fillId="0" borderId="0" xfId="0" applyNumberFormat="1" applyFont="1" applyFill="1" applyBorder="1" applyAlignment="1" applyProtection="1"/>
    <xf numFmtId="167" fontId="6" fillId="0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/>
    </xf>
    <xf numFmtId="164" fontId="6" fillId="6" borderId="0" xfId="0" applyNumberFormat="1" applyFont="1" applyFill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164" fontId="6" fillId="0" borderId="9" xfId="0" applyNumberFormat="1" applyFont="1" applyFill="1" applyBorder="1" applyAlignment="1" applyProtection="1"/>
    <xf numFmtId="164" fontId="6" fillId="0" borderId="10" xfId="0" applyNumberFormat="1" applyFont="1" applyFill="1" applyBorder="1" applyAlignment="1" applyProtection="1"/>
    <xf numFmtId="164" fontId="6" fillId="0" borderId="14" xfId="0" applyNumberFormat="1" applyFont="1" applyFill="1" applyBorder="1" applyAlignment="1" applyProtection="1"/>
    <xf numFmtId="164" fontId="6" fillId="0" borderId="15" xfId="0" applyNumberFormat="1" applyFont="1" applyFill="1" applyBorder="1" applyAlignment="1" applyProtection="1"/>
    <xf numFmtId="164" fontId="6" fillId="0" borderId="16" xfId="0" applyNumberFormat="1" applyFont="1" applyFill="1" applyBorder="1" applyAlignment="1" applyProtection="1"/>
    <xf numFmtId="164" fontId="6" fillId="0" borderId="17" xfId="0" applyNumberFormat="1" applyFont="1" applyFill="1" applyBorder="1" applyAlignment="1" applyProtection="1"/>
    <xf numFmtId="166" fontId="6" fillId="0" borderId="0" xfId="0" applyNumberFormat="1" applyFont="1" applyFill="1" applyBorder="1" applyAlignment="1">
      <alignment horizontal="right"/>
    </xf>
    <xf numFmtId="166" fontId="6" fillId="3" borderId="0" xfId="0" applyNumberFormat="1" applyFont="1" applyFill="1" applyBorder="1" applyAlignment="1" applyProtection="1"/>
    <xf numFmtId="0" fontId="0" fillId="0" borderId="0" xfId="0" applyAlignment="1">
      <alignment horizontal="right"/>
    </xf>
    <xf numFmtId="0" fontId="2" fillId="0" borderId="0" xfId="0" applyFont="1" applyBorder="1">
      <alignment vertical="top"/>
    </xf>
    <xf numFmtId="0" fontId="0" fillId="0" borderId="0" xfId="0" applyBorder="1">
      <alignment vertical="top"/>
    </xf>
    <xf numFmtId="0" fontId="0" fillId="0" borderId="0" xfId="0" applyBorder="1" applyAlignment="1">
      <alignment horizontal="center" vertical="top"/>
    </xf>
    <xf numFmtId="4" fontId="0" fillId="0" borderId="0" xfId="0" applyNumberFormat="1" applyFont="1" applyBorder="1" applyAlignment="1"/>
    <xf numFmtId="0" fontId="0" fillId="0" borderId="0" xfId="0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2" fontId="0" fillId="5" borderId="0" xfId="0" applyNumberFormat="1" applyFill="1" applyBorder="1" applyAlignment="1"/>
    <xf numFmtId="0" fontId="0" fillId="3" borderId="0" xfId="0" applyFill="1" applyBorder="1" applyAlignment="1"/>
    <xf numFmtId="0" fontId="2" fillId="3" borderId="0" xfId="0" applyFont="1" applyFill="1" applyBorder="1">
      <alignment vertical="top"/>
    </xf>
    <xf numFmtId="0" fontId="8" fillId="0" borderId="0" xfId="0" applyFont="1" applyBorder="1" applyAlignment="1">
      <alignment horizontal="right"/>
    </xf>
    <xf numFmtId="166" fontId="8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/>
    <xf numFmtId="166" fontId="9" fillId="0" borderId="0" xfId="0" applyNumberFormat="1" applyFont="1" applyBorder="1" applyAlignment="1">
      <alignment horizontal="right"/>
    </xf>
    <xf numFmtId="167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 vertical="top"/>
    </xf>
    <xf numFmtId="0" fontId="9" fillId="0" borderId="0" xfId="0" applyFont="1" applyBorder="1">
      <alignment vertical="top"/>
    </xf>
    <xf numFmtId="0" fontId="9" fillId="0" borderId="0" xfId="0" applyNumberFormat="1" applyFont="1" applyFill="1" applyBorder="1" applyAlignment="1" applyProtection="1"/>
    <xf numFmtId="167" fontId="9" fillId="0" borderId="0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/>
    <xf numFmtId="164" fontId="9" fillId="0" borderId="0" xfId="0" applyNumberFormat="1" applyFont="1" applyBorder="1" applyAlignment="1"/>
    <xf numFmtId="2" fontId="9" fillId="0" borderId="0" xfId="0" applyNumberFormat="1" applyFont="1" applyFill="1" applyBorder="1" applyAlignment="1" applyProtection="1"/>
    <xf numFmtId="2" fontId="9" fillId="0" borderId="0" xfId="0" applyNumberFormat="1" applyFont="1" applyBorder="1" applyAlignment="1"/>
    <xf numFmtId="0" fontId="11" fillId="0" borderId="0" xfId="0" applyFont="1" applyBorder="1" applyAlignment="1"/>
    <xf numFmtId="0" fontId="11" fillId="0" borderId="0" xfId="0" applyFont="1" applyBorder="1" applyAlignment="1">
      <alignment horizontal="right" vertical="top"/>
    </xf>
    <xf numFmtId="164" fontId="0" fillId="3" borderId="0" xfId="0" applyNumberFormat="1" applyFill="1" applyBorder="1" applyAlignment="1"/>
    <xf numFmtId="164" fontId="0" fillId="0" borderId="0" xfId="0" applyNumberFormat="1" applyFont="1" applyFill="1" applyBorder="1" applyAlignment="1" applyProtection="1">
      <alignment vertical="top"/>
    </xf>
    <xf numFmtId="164" fontId="0" fillId="0" borderId="0" xfId="0" applyNumberFormat="1" applyBorder="1">
      <alignment vertical="top"/>
    </xf>
    <xf numFmtId="167" fontId="0" fillId="0" borderId="0" xfId="0" applyNumberFormat="1" applyFont="1" applyFill="1" applyBorder="1" applyAlignment="1" applyProtection="1">
      <alignment vertical="top"/>
    </xf>
    <xf numFmtId="0" fontId="5" fillId="0" borderId="0" xfId="0" applyFont="1" applyAlignment="1"/>
    <xf numFmtId="2" fontId="6" fillId="0" borderId="0" xfId="0" applyNumberFormat="1" applyFont="1" applyFill="1" applyBorder="1" applyAlignment="1" applyProtection="1"/>
    <xf numFmtId="0" fontId="6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 vertical="top"/>
    </xf>
    <xf numFmtId="0" fontId="11" fillId="0" borderId="0" xfId="0" applyNumberFormat="1" applyFont="1" applyFill="1" applyBorder="1" applyAlignment="1" applyProtection="1"/>
    <xf numFmtId="2" fontId="11" fillId="0" borderId="0" xfId="0" applyNumberFormat="1" applyFont="1" applyFill="1" applyBorder="1" applyAlignment="1" applyProtection="1"/>
    <xf numFmtId="2" fontId="11" fillId="0" borderId="0" xfId="0" applyNumberFormat="1" applyFont="1" applyBorder="1" applyAlignment="1"/>
    <xf numFmtId="2" fontId="11" fillId="0" borderId="0" xfId="0" applyNumberFormat="1" applyFont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 applyProtection="1">
      <alignment horizontal="right"/>
    </xf>
    <xf numFmtId="164" fontId="11" fillId="0" borderId="0" xfId="0" applyNumberFormat="1" applyFont="1" applyFill="1" applyBorder="1" applyAlignment="1" applyProtection="1">
      <alignment horizontal="right"/>
    </xf>
    <xf numFmtId="166" fontId="0" fillId="0" borderId="0" xfId="0" applyNumberFormat="1" applyFill="1" applyBorder="1" applyAlignment="1" applyProtection="1"/>
    <xf numFmtId="166" fontId="0" fillId="0" borderId="0" xfId="0" applyNumberFormat="1" applyAlignment="1"/>
    <xf numFmtId="0" fontId="0" fillId="4" borderId="0" xfId="0" applyFill="1" applyBorder="1" applyAlignment="1"/>
    <xf numFmtId="0" fontId="0" fillId="0" borderId="0" xfId="0" applyNumberFormat="1" applyFont="1" applyFill="1" applyBorder="1" applyAlignment="1" applyProtection="1">
      <alignment horizontal="right"/>
    </xf>
    <xf numFmtId="0" fontId="11" fillId="0" borderId="0" xfId="0" applyFont="1" applyFill="1" applyBorder="1" applyAlignment="1"/>
    <xf numFmtId="2" fontId="11" fillId="0" borderId="0" xfId="0" applyNumberFormat="1" applyFont="1" applyFill="1" applyBorder="1" applyAlignment="1" applyProtection="1">
      <alignment horizontal="right"/>
    </xf>
    <xf numFmtId="0" fontId="0" fillId="2" borderId="0" xfId="0" applyFill="1" applyBorder="1" applyAlignment="1"/>
    <xf numFmtId="2" fontId="0" fillId="2" borderId="0" xfId="0" applyNumberFormat="1" applyFill="1" applyBorder="1" applyAlignment="1"/>
    <xf numFmtId="164" fontId="0" fillId="2" borderId="0" xfId="0" applyNumberFormat="1" applyFont="1" applyFill="1" applyBorder="1" applyAlignment="1" applyProtection="1"/>
    <xf numFmtId="164" fontId="6" fillId="0" borderId="0" xfId="0" applyNumberFormat="1" applyFont="1" applyBorder="1" applyAlignment="1">
      <alignment horizontal="center" vertical="top" wrapText="1"/>
    </xf>
    <xf numFmtId="164" fontId="6" fillId="0" borderId="0" xfId="0" applyNumberFormat="1" applyFont="1" applyBorder="1">
      <alignment vertical="top"/>
    </xf>
    <xf numFmtId="164" fontId="9" fillId="0" borderId="0" xfId="0" applyNumberFormat="1" applyFont="1" applyBorder="1" applyAlignment="1">
      <alignment horizontal="right" vertical="top"/>
    </xf>
    <xf numFmtId="164" fontId="11" fillId="0" borderId="0" xfId="0" applyNumberFormat="1" applyFont="1" applyBorder="1" applyAlignment="1">
      <alignment horizontal="right" vertical="top"/>
    </xf>
    <xf numFmtId="164" fontId="11" fillId="0" borderId="0" xfId="0" applyNumberFormat="1" applyFont="1" applyBorder="1" applyAlignment="1"/>
    <xf numFmtId="164" fontId="0" fillId="0" borderId="0" xfId="0" applyNumberFormat="1" applyBorder="1" applyAlignment="1">
      <alignment horizontal="center" vertical="top"/>
    </xf>
    <xf numFmtId="166" fontId="0" fillId="3" borderId="0" xfId="0" applyNumberFormat="1" applyFill="1" applyBorder="1" applyAlignment="1"/>
    <xf numFmtId="166" fontId="6" fillId="0" borderId="0" xfId="0" applyNumberFormat="1" applyFont="1" applyBorder="1" applyAlignment="1">
      <alignment vertical="top" wrapText="1"/>
    </xf>
    <xf numFmtId="166" fontId="6" fillId="0" borderId="0" xfId="0" applyNumberFormat="1" applyFont="1" applyBorder="1">
      <alignment vertical="top"/>
    </xf>
    <xf numFmtId="166" fontId="11" fillId="0" borderId="0" xfId="0" applyNumberFormat="1" applyFont="1" applyFill="1" applyBorder="1" applyAlignment="1">
      <alignment horizontal="right"/>
    </xf>
    <xf numFmtId="166" fontId="11" fillId="0" borderId="0" xfId="0" applyNumberFormat="1" applyFont="1" applyBorder="1" applyAlignment="1"/>
    <xf numFmtId="166" fontId="11" fillId="0" borderId="0" xfId="0" applyNumberFormat="1" applyFont="1" applyBorder="1" applyAlignment="1">
      <alignment horizontal="right"/>
    </xf>
    <xf numFmtId="166" fontId="0" fillId="0" borderId="0" xfId="0" applyNumberFormat="1" applyBorder="1">
      <alignment vertical="top"/>
    </xf>
    <xf numFmtId="2" fontId="0" fillId="3" borderId="0" xfId="0" applyNumberFormat="1" applyFill="1" applyBorder="1" applyAlignment="1"/>
    <xf numFmtId="2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>
      <alignment vertical="top"/>
    </xf>
    <xf numFmtId="2" fontId="11" fillId="0" borderId="0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 applyProtection="1">
      <alignment vertical="top"/>
    </xf>
    <xf numFmtId="2" fontId="0" fillId="0" borderId="0" xfId="0" applyNumberFormat="1" applyBorder="1" applyAlignment="1">
      <alignment horizontal="center" vertical="top"/>
    </xf>
    <xf numFmtId="2" fontId="0" fillId="0" borderId="0" xfId="0" applyNumberFormat="1" applyBorder="1" applyAlignment="1">
      <alignment horizontal="right" vertical="top"/>
    </xf>
    <xf numFmtId="2" fontId="11" fillId="0" borderId="0" xfId="0" applyNumberFormat="1" applyFont="1" applyBorder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166" fontId="6" fillId="0" borderId="0" xfId="0" applyNumberFormat="1" applyFont="1" applyBorder="1" applyAlignment="1">
      <alignment horizontal="center" vertical="top" wrapText="1"/>
    </xf>
    <xf numFmtId="166" fontId="9" fillId="0" borderId="0" xfId="0" applyNumberFormat="1" applyFont="1" applyBorder="1" applyAlignment="1">
      <alignment horizontal="right" vertical="top"/>
    </xf>
    <xf numFmtId="166" fontId="11" fillId="0" borderId="0" xfId="0" applyNumberFormat="1" applyFont="1" applyBorder="1" applyAlignment="1">
      <alignment horizontal="right" vertical="top"/>
    </xf>
    <xf numFmtId="166" fontId="0" fillId="0" borderId="0" xfId="0" applyNumberFormat="1" applyFont="1" applyFill="1" applyBorder="1" applyAlignment="1" applyProtection="1">
      <alignment vertical="top"/>
    </xf>
    <xf numFmtId="166" fontId="0" fillId="0" borderId="0" xfId="0" applyNumberFormat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right"/>
    </xf>
    <xf numFmtId="0" fontId="0" fillId="0" borderId="9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17" xfId="0" applyBorder="1" applyAlignment="1"/>
    <xf numFmtId="164" fontId="0" fillId="6" borderId="0" xfId="0" applyNumberFormat="1" applyFill="1" applyBorder="1" applyAlignment="1"/>
    <xf numFmtId="0" fontId="0" fillId="2" borderId="0" xfId="0" applyFill="1" applyAlignment="1"/>
    <xf numFmtId="0" fontId="0" fillId="2" borderId="0" xfId="0" applyNumberFormat="1" applyFont="1" applyFill="1" applyBorder="1" applyAlignment="1" applyProtection="1"/>
    <xf numFmtId="166" fontId="0" fillId="2" borderId="0" xfId="0" applyNumberFormat="1" applyFont="1" applyFill="1" applyBorder="1" applyAlignment="1" applyProtection="1"/>
    <xf numFmtId="0" fontId="0" fillId="3" borderId="0" xfId="0" applyFill="1" applyAlignment="1"/>
    <xf numFmtId="0" fontId="0" fillId="4" borderId="0" xfId="0" applyFill="1" applyAlignment="1"/>
    <xf numFmtId="0" fontId="0" fillId="6" borderId="0" xfId="0" applyFill="1" applyAlignment="1"/>
    <xf numFmtId="164" fontId="0" fillId="6" borderId="0" xfId="0" applyNumberFormat="1" applyFill="1" applyAlignment="1"/>
    <xf numFmtId="164" fontId="0" fillId="0" borderId="0" xfId="0" applyNumberFormat="1" applyAlignment="1">
      <alignment horizontal="right"/>
    </xf>
    <xf numFmtId="164" fontId="0" fillId="0" borderId="0" xfId="0" applyNumberFormat="1" applyFont="1" applyFill="1" applyBorder="1" applyAlignment="1" applyProtection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9" fillId="0" borderId="0" xfId="0" applyNumberFormat="1" applyFont="1" applyFill="1" applyBorder="1" applyAlignment="1" applyProtection="1">
      <alignment horizontal="right"/>
    </xf>
    <xf numFmtId="166" fontId="9" fillId="0" borderId="0" xfId="0" applyNumberFormat="1" applyFont="1" applyFill="1" applyBorder="1" applyAlignment="1" applyProtection="1">
      <alignment horizontal="right"/>
    </xf>
    <xf numFmtId="166" fontId="0" fillId="0" borderId="0" xfId="0" applyNumberFormat="1" applyFill="1" applyBorder="1" applyAlignment="1" applyProtection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/>
    <xf numFmtId="2" fontId="0" fillId="2" borderId="0" xfId="0" applyNumberFormat="1" applyFill="1" applyAlignment="1"/>
    <xf numFmtId="2" fontId="9" fillId="0" borderId="0" xfId="0" applyNumberFormat="1" applyFont="1" applyFill="1" applyBorder="1" applyAlignment="1" applyProtection="1">
      <alignment horizontal="right"/>
    </xf>
    <xf numFmtId="2" fontId="0" fillId="0" borderId="0" xfId="0" applyNumberFormat="1" applyFill="1" applyBorder="1" applyAlignment="1" applyProtection="1">
      <alignment horizontal="right"/>
    </xf>
    <xf numFmtId="2" fontId="0" fillId="0" borderId="0" xfId="0" applyNumberFormat="1" applyAlignment="1">
      <alignment horizontal="right"/>
    </xf>
    <xf numFmtId="2" fontId="0" fillId="3" borderId="0" xfId="0" applyNumberFormat="1" applyFill="1" applyAlignment="1"/>
    <xf numFmtId="2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>
      <alignment horizontal="right"/>
    </xf>
    <xf numFmtId="164" fontId="0" fillId="3" borderId="0" xfId="0" applyNumberFormat="1" applyFill="1" applyAlignment="1"/>
    <xf numFmtId="164" fontId="0" fillId="0" borderId="0" xfId="0" applyNumberFormat="1" applyFill="1" applyBorder="1" applyAlignment="1" applyProtection="1">
      <alignment horizontal="right"/>
    </xf>
    <xf numFmtId="166" fontId="0" fillId="3" borderId="0" xfId="0" applyNumberFormat="1" applyFill="1" applyAlignment="1"/>
    <xf numFmtId="166" fontId="0" fillId="0" borderId="0" xfId="0" applyNumberFormat="1" applyFont="1" applyFill="1" applyBorder="1" applyAlignment="1" applyProtection="1">
      <alignment horizontal="right"/>
    </xf>
    <xf numFmtId="2" fontId="0" fillId="3" borderId="0" xfId="0" applyNumberFormat="1" applyFill="1" applyAlignment="1">
      <alignment horizontal="center"/>
    </xf>
    <xf numFmtId="0" fontId="6" fillId="0" borderId="0" xfId="0" applyFont="1" applyAlignment="1">
      <alignment horizontal="left"/>
    </xf>
    <xf numFmtId="166" fontId="0" fillId="4" borderId="0" xfId="0" applyNumberFormat="1" applyFill="1" applyAlignment="1"/>
    <xf numFmtId="166" fontId="0" fillId="4" borderId="0" xfId="0" applyNumberFormat="1" applyFont="1" applyFill="1" applyBorder="1" applyAlignment="1" applyProtection="1"/>
    <xf numFmtId="166" fontId="9" fillId="0" borderId="0" xfId="0" applyNumberFormat="1" applyFont="1" applyAlignment="1">
      <alignment horizontal="right"/>
    </xf>
    <xf numFmtId="2" fontId="0" fillId="5" borderId="0" xfId="0" applyNumberFormat="1" applyFill="1" applyAlignment="1"/>
    <xf numFmtId="2" fontId="9" fillId="0" borderId="0" xfId="0" applyNumberFormat="1" applyFont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/>
    <xf numFmtId="0" fontId="0" fillId="0" borderId="20" xfId="0" applyBorder="1" applyAlignment="1"/>
    <xf numFmtId="1" fontId="0" fillId="0" borderId="0" xfId="0" applyNumberFormat="1" applyAlignment="1"/>
    <xf numFmtId="1" fontId="0" fillId="0" borderId="0" xfId="0" applyNumberFormat="1" applyAlignment="1">
      <alignment horizontal="right"/>
    </xf>
    <xf numFmtId="1" fontId="0" fillId="0" borderId="0" xfId="0" applyNumberFormat="1" applyFont="1" applyFill="1" applyBorder="1" applyAlignment="1" applyProtection="1">
      <alignment horizontal="right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/>
    <xf numFmtId="0" fontId="0" fillId="0" borderId="0" xfId="0" applyFill="1" applyAlignment="1"/>
    <xf numFmtId="0" fontId="0" fillId="3" borderId="0" xfId="0" applyFill="1" applyAlignment="1">
      <alignment horizontal="center"/>
    </xf>
    <xf numFmtId="0" fontId="0" fillId="3" borderId="0" xfId="0" applyNumberFormat="1" applyFont="1" applyFill="1" applyBorder="1" applyAlignment="1" applyProtection="1"/>
    <xf numFmtId="0" fontId="0" fillId="5" borderId="0" xfId="0" applyFill="1" applyAlignment="1"/>
    <xf numFmtId="164" fontId="0" fillId="0" borderId="0" xfId="0" applyNumberFormat="1" applyFill="1" applyAlignment="1"/>
    <xf numFmtId="166" fontId="0" fillId="0" borderId="0" xfId="0" applyNumberFormat="1" applyFill="1" applyAlignment="1"/>
    <xf numFmtId="166" fontId="0" fillId="0" borderId="10" xfId="0" applyNumberFormat="1" applyFill="1" applyBorder="1" applyAlignment="1"/>
    <xf numFmtId="166" fontId="0" fillId="0" borderId="17" xfId="0" applyNumberFormat="1" applyBorder="1" applyAlignment="1"/>
    <xf numFmtId="167" fontId="0" fillId="0" borderId="0" xfId="0" applyNumberFormat="1" applyAlignment="1"/>
    <xf numFmtId="167" fontId="0" fillId="0" borderId="0" xfId="0" applyNumberFormat="1" applyFill="1" applyAlignment="1"/>
    <xf numFmtId="167" fontId="0" fillId="0" borderId="9" xfId="0" applyNumberFormat="1" applyFill="1" applyBorder="1" applyAlignment="1"/>
    <xf numFmtId="167" fontId="0" fillId="0" borderId="16" xfId="0" applyNumberFormat="1" applyBorder="1" applyAlignment="1"/>
    <xf numFmtId="167" fontId="0" fillId="0" borderId="0" xfId="0" applyNumberFormat="1" applyAlignment="1">
      <alignment horizontal="right"/>
    </xf>
    <xf numFmtId="167" fontId="9" fillId="0" borderId="0" xfId="0" applyNumberFormat="1" applyFont="1" applyAlignment="1">
      <alignment horizontal="right"/>
    </xf>
    <xf numFmtId="0" fontId="0" fillId="2" borderId="0" xfId="0" applyFill="1" applyAlignment="1">
      <alignment horizontal="center"/>
    </xf>
    <xf numFmtId="167" fontId="0" fillId="2" borderId="0" xfId="0" applyNumberFormat="1" applyFill="1" applyAlignment="1"/>
    <xf numFmtId="167" fontId="0" fillId="2" borderId="0" xfId="0" applyNumberFormat="1" applyFill="1" applyAlignment="1">
      <alignment horizontal="center"/>
    </xf>
    <xf numFmtId="0" fontId="7" fillId="0" borderId="0" xfId="0" applyFont="1" applyAlignment="1">
      <alignment horizontal="right"/>
    </xf>
    <xf numFmtId="167" fontId="0" fillId="3" borderId="0" xfId="0" applyNumberFormat="1" applyFill="1" applyAlignment="1"/>
    <xf numFmtId="167" fontId="6" fillId="0" borderId="0" xfId="0" applyNumberFormat="1" applyFont="1" applyAlignment="1">
      <alignment horizontal="right"/>
    </xf>
    <xf numFmtId="164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167" fontId="0" fillId="3" borderId="0" xfId="0" applyNumberFormat="1" applyFill="1" applyAlignment="1">
      <alignment horizontal="center"/>
    </xf>
    <xf numFmtId="167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2" fontId="6" fillId="0" borderId="0" xfId="0" applyNumberFormat="1" applyFont="1" applyAlignment="1">
      <alignment horizontal="right"/>
    </xf>
    <xf numFmtId="0" fontId="1" fillId="0" borderId="0" xfId="0" applyNumberFormat="1" applyFont="1" applyFill="1" applyBorder="1" applyAlignment="1" applyProtection="1"/>
    <xf numFmtId="0" fontId="1" fillId="0" borderId="0" xfId="0" applyFont="1" applyAlignment="1"/>
    <xf numFmtId="0" fontId="0" fillId="0" borderId="0" xfId="0" applyFont="1" applyFill="1" applyBorder="1" applyAlignment="1"/>
    <xf numFmtId="0" fontId="0" fillId="0" borderId="0" xfId="0" applyFill="1" applyBorder="1" applyAlignment="1"/>
    <xf numFmtId="0" fontId="14" fillId="0" borderId="0" xfId="0" applyFont="1" applyAlignment="1"/>
    <xf numFmtId="0" fontId="14" fillId="0" borderId="0" xfId="0" applyFont="1" applyBorder="1" applyAlignment="1"/>
    <xf numFmtId="0" fontId="14" fillId="0" borderId="0" xfId="0" applyFont="1" applyAlignment="1">
      <alignment horizontal="right"/>
    </xf>
    <xf numFmtId="0" fontId="0" fillId="0" borderId="21" xfId="0" applyBorder="1" applyAlignment="1"/>
    <xf numFmtId="0" fontId="4" fillId="0" borderId="1" xfId="0" applyFont="1" applyBorder="1" applyAlignment="1"/>
    <xf numFmtId="0" fontId="0" fillId="0" borderId="2" xfId="0" applyBorder="1" applyAlignment="1"/>
    <xf numFmtId="166" fontId="0" fillId="0" borderId="2" xfId="0" applyNumberFormat="1" applyBorder="1" applyAlignment="1"/>
    <xf numFmtId="0" fontId="0" fillId="0" borderId="3" xfId="0" applyBorder="1" applyAlignment="1"/>
    <xf numFmtId="0" fontId="4" fillId="0" borderId="4" xfId="0" applyFont="1" applyBorder="1" applyAlignment="1"/>
    <xf numFmtId="0" fontId="0" fillId="0" borderId="5" xfId="0" applyBorder="1" applyAlignment="1"/>
    <xf numFmtId="0" fontId="4" fillId="0" borderId="6" xfId="0" applyFont="1" applyBorder="1" applyAlignment="1"/>
    <xf numFmtId="0" fontId="0" fillId="0" borderId="7" xfId="0" applyBorder="1" applyAlignment="1"/>
    <xf numFmtId="166" fontId="0" fillId="0" borderId="7" xfId="0" applyNumberFormat="1" applyBorder="1" applyAlignment="1"/>
    <xf numFmtId="0" fontId="0" fillId="0" borderId="8" xfId="0" applyBorder="1" applyAlignment="1"/>
    <xf numFmtId="2" fontId="34" fillId="3" borderId="0" xfId="0" applyNumberFormat="1" applyFont="1" applyFill="1" applyAlignment="1">
      <alignment horizontal="center"/>
    </xf>
    <xf numFmtId="2" fontId="34" fillId="3" borderId="0" xfId="0" applyNumberFormat="1" applyFont="1" applyFill="1" applyBorder="1" applyAlignment="1"/>
    <xf numFmtId="0" fontId="34" fillId="3" borderId="0" xfId="0" applyFont="1" applyFill="1" applyAlignment="1"/>
    <xf numFmtId="0" fontId="0" fillId="9" borderId="0" xfId="0" applyFill="1" applyAlignment="1"/>
    <xf numFmtId="0" fontId="0" fillId="8" borderId="0" xfId="0" applyFill="1" applyAlignment="1"/>
    <xf numFmtId="0" fontId="0" fillId="0" borderId="2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26" borderId="19" xfId="0" applyFill="1" applyBorder="1" applyAlignment="1"/>
    <xf numFmtId="0" fontId="0" fillId="26" borderId="0" xfId="0" applyFont="1" applyFill="1" applyBorder="1" applyAlignment="1"/>
    <xf numFmtId="166" fontId="0" fillId="26" borderId="0" xfId="0" applyNumberFormat="1" applyFont="1" applyFill="1" applyBorder="1" applyAlignment="1"/>
    <xf numFmtId="167" fontId="0" fillId="26" borderId="0" xfId="0" applyNumberFormat="1" applyFont="1" applyFill="1" applyBorder="1" applyAlignment="1"/>
    <xf numFmtId="166" fontId="0" fillId="26" borderId="0" xfId="0" applyNumberFormat="1" applyFill="1" applyBorder="1" applyAlignment="1"/>
    <xf numFmtId="2" fontId="0" fillId="26" borderId="0" xfId="0" applyNumberFormat="1" applyFont="1" applyFill="1" applyBorder="1" applyAlignment="1"/>
    <xf numFmtId="164" fontId="0" fillId="26" borderId="0" xfId="0" applyNumberFormat="1" applyFont="1" applyFill="1" applyBorder="1" applyAlignment="1"/>
    <xf numFmtId="0" fontId="0" fillId="26" borderId="0" xfId="0" applyNumberFormat="1" applyFont="1" applyFill="1" applyBorder="1" applyAlignment="1" applyProtection="1"/>
    <xf numFmtId="0" fontId="0" fillId="26" borderId="0" xfId="0" applyFill="1" applyBorder="1" applyAlignment="1"/>
    <xf numFmtId="164" fontId="0" fillId="26" borderId="0" xfId="0" applyNumberFormat="1" applyFill="1" applyBorder="1" applyAlignment="1"/>
    <xf numFmtId="164" fontId="0" fillId="26" borderId="0" xfId="0" applyNumberFormat="1" applyFont="1" applyFill="1" applyBorder="1" applyAlignment="1" applyProtection="1"/>
    <xf numFmtId="2" fontId="0" fillId="26" borderId="0" xfId="0" applyNumberFormat="1" applyFill="1" applyBorder="1" applyAlignment="1"/>
    <xf numFmtId="167" fontId="0" fillId="26" borderId="0" xfId="0" applyNumberFormat="1" applyFill="1" applyBorder="1" applyAlignment="1"/>
    <xf numFmtId="0" fontId="0" fillId="26" borderId="0" xfId="0" applyFill="1" applyAlignment="1"/>
    <xf numFmtId="167" fontId="0" fillId="26" borderId="0" xfId="0" applyNumberFormat="1" applyFill="1" applyAlignment="1"/>
    <xf numFmtId="164" fontId="0" fillId="26" borderId="0" xfId="0" applyNumberFormat="1" applyFill="1" applyAlignment="1"/>
    <xf numFmtId="166" fontId="0" fillId="26" borderId="0" xfId="0" applyNumberFormat="1" applyFill="1" applyAlignment="1"/>
    <xf numFmtId="2" fontId="0" fillId="26" borderId="0" xfId="0" applyNumberFormat="1" applyFill="1" applyAlignment="1"/>
    <xf numFmtId="165" fontId="0" fillId="26" borderId="0" xfId="0" applyNumberFormat="1" applyFill="1" applyAlignment="1"/>
    <xf numFmtId="0" fontId="0" fillId="26" borderId="0" xfId="0" applyNumberFormat="1" applyFill="1">
      <alignment vertical="top"/>
    </xf>
    <xf numFmtId="0" fontId="14" fillId="26" borderId="0" xfId="0" applyFont="1" applyFill="1" applyBorder="1" applyAlignment="1"/>
    <xf numFmtId="166" fontId="0" fillId="26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6" fillId="27" borderId="0" xfId="0" applyFont="1" applyFill="1">
      <alignment vertical="top"/>
    </xf>
    <xf numFmtId="1" fontId="0" fillId="0" borderId="0" xfId="0" applyNumberFormat="1" applyAlignment="1"/>
    <xf numFmtId="1" fontId="0" fillId="0" borderId="0" xfId="0" applyNumberFormat="1" applyAlignment="1">
      <alignment horizontal="right"/>
    </xf>
    <xf numFmtId="0" fontId="0" fillId="28" borderId="0" xfId="0" applyFill="1" applyAlignment="1">
      <alignment horizontal="right"/>
    </xf>
    <xf numFmtId="0" fontId="0" fillId="28" borderId="0" xfId="0" applyNumberFormat="1" applyFont="1" applyFill="1" applyBorder="1" applyAlignment="1" applyProtection="1">
      <alignment horizontal="right"/>
    </xf>
    <xf numFmtId="0" fontId="8" fillId="0" borderId="0" xfId="0" applyFont="1" applyAlignment="1"/>
    <xf numFmtId="1" fontId="0" fillId="0" borderId="0" xfId="0" applyNumberFormat="1" applyFont="1" applyFill="1" applyBorder="1" applyAlignment="1" applyProtection="1"/>
    <xf numFmtId="1" fontId="35" fillId="0" borderId="0" xfId="0" applyNumberFormat="1" applyFont="1" applyAlignment="1"/>
    <xf numFmtId="1" fontId="0" fillId="29" borderId="0" xfId="0" applyNumberFormat="1" applyFill="1" applyAlignment="1"/>
    <xf numFmtId="1" fontId="0" fillId="0" borderId="0" xfId="0" applyNumberFormat="1" applyAlignment="1"/>
    <xf numFmtId="1" fontId="0" fillId="0" borderId="0" xfId="0" applyNumberFormat="1" applyAlignment="1"/>
    <xf numFmtId="1" fontId="0" fillId="0" borderId="0" xfId="0" applyNumberFormat="1" applyFont="1" applyFill="1" applyBorder="1" applyAlignment="1" applyProtection="1"/>
    <xf numFmtId="3" fontId="8" fillId="0" borderId="0" xfId="0" applyNumberFormat="1" applyFont="1" applyAlignment="1"/>
    <xf numFmtId="3" fontId="0" fillId="0" borderId="0" xfId="0" applyNumberFormat="1" applyAlignment="1"/>
    <xf numFmtId="0" fontId="1" fillId="0" borderId="0" xfId="0" applyFont="1" applyFill="1" applyAlignment="1"/>
    <xf numFmtId="1" fontId="0" fillId="0" borderId="0" xfId="0" applyNumberFormat="1" applyAlignment="1"/>
    <xf numFmtId="1" fontId="0" fillId="0" borderId="0" xfId="0" applyNumberFormat="1" applyAlignment="1"/>
    <xf numFmtId="1" fontId="0" fillId="0" borderId="0" xfId="0" applyNumberFormat="1" applyAlignment="1"/>
    <xf numFmtId="4" fontId="0" fillId="0" borderId="0" xfId="0" applyNumberFormat="1" applyAlignment="1"/>
    <xf numFmtId="1" fontId="0" fillId="0" borderId="0" xfId="0" applyNumberFormat="1" applyAlignment="1"/>
    <xf numFmtId="3" fontId="0" fillId="0" borderId="0" xfId="0" applyNumberFormat="1" applyAlignment="1"/>
    <xf numFmtId="3" fontId="0" fillId="0" borderId="0" xfId="0" applyNumberFormat="1" applyFont="1" applyFill="1" applyBorder="1" applyAlignment="1" applyProtection="1"/>
    <xf numFmtId="3" fontId="0" fillId="0" borderId="31" xfId="0" applyNumberFormat="1" applyBorder="1" applyAlignment="1"/>
    <xf numFmtId="3" fontId="0" fillId="0" borderId="0" xfId="0" applyNumberFormat="1" applyBorder="1" applyAlignment="1"/>
    <xf numFmtId="164" fontId="0" fillId="0" borderId="0" xfId="0" applyNumberFormat="1" applyAlignment="1"/>
    <xf numFmtId="164" fontId="0" fillId="0" borderId="0" xfId="0" applyNumberFormat="1" applyFont="1" applyFill="1" applyBorder="1" applyAlignment="1" applyProtection="1"/>
    <xf numFmtId="164" fontId="7" fillId="0" borderId="0" xfId="0" applyNumberFormat="1" applyFont="1" applyFill="1" applyBorder="1" applyAlignment="1" applyProtection="1"/>
    <xf numFmtId="164" fontId="7" fillId="0" borderId="0" xfId="0" applyNumberFormat="1" applyFont="1" applyAlignment="1"/>
    <xf numFmtId="164" fontId="37" fillId="0" borderId="0" xfId="0" applyNumberFormat="1" applyFont="1" applyAlignment="1"/>
    <xf numFmtId="164" fontId="8" fillId="0" borderId="0" xfId="0" applyNumberFormat="1" applyFont="1" applyAlignment="1"/>
    <xf numFmtId="164" fontId="0" fillId="0" borderId="0" xfId="0" applyNumberFormat="1" applyFill="1" applyBorder="1" applyAlignment="1" applyProtection="1">
      <alignment horizontal="right"/>
    </xf>
    <xf numFmtId="164" fontId="0" fillId="0" borderId="0" xfId="0" applyNumberFormat="1" applyAlignment="1">
      <alignment horizontal="right"/>
    </xf>
    <xf numFmtId="167" fontId="0" fillId="0" borderId="0" xfId="0" applyNumberFormat="1" applyFont="1" applyFill="1" applyBorder="1" applyAlignment="1" applyProtection="1"/>
    <xf numFmtId="168" fontId="0" fillId="0" borderId="0" xfId="0" applyNumberFormat="1" applyAlignment="1"/>
    <xf numFmtId="3" fontId="8" fillId="0" borderId="0" xfId="0" applyNumberFormat="1" applyFont="1" applyFill="1" applyBorder="1" applyAlignment="1" applyProtection="1"/>
    <xf numFmtId="164" fontId="0" fillId="9" borderId="11" xfId="0" applyNumberFormat="1" applyFill="1" applyBorder="1" applyAlignment="1" applyProtection="1"/>
    <xf numFmtId="0" fontId="0" fillId="9" borderId="12" xfId="0" applyNumberFormat="1" applyFont="1" applyFill="1" applyBorder="1" applyAlignment="1" applyProtection="1"/>
    <xf numFmtId="164" fontId="0" fillId="30" borderId="0" xfId="0" applyNumberFormat="1" applyFill="1" applyBorder="1" applyAlignment="1" applyProtection="1">
      <alignment horizontal="right"/>
    </xf>
    <xf numFmtId="164" fontId="0" fillId="30" borderId="0" xfId="0" applyNumberFormat="1" applyFont="1" applyFill="1" applyBorder="1" applyAlignment="1" applyProtection="1"/>
    <xf numFmtId="164" fontId="7" fillId="30" borderId="0" xfId="0" applyNumberFormat="1" applyFont="1" applyFill="1" applyBorder="1" applyAlignment="1" applyProtection="1"/>
    <xf numFmtId="164" fontId="7" fillId="30" borderId="0" xfId="0" applyNumberFormat="1" applyFont="1" applyFill="1" applyAlignment="1"/>
    <xf numFmtId="164" fontId="7" fillId="30" borderId="0" xfId="0" applyNumberFormat="1" applyFont="1" applyFill="1" applyBorder="1" applyAlignment="1"/>
    <xf numFmtId="164" fontId="0" fillId="30" borderId="0" xfId="0" applyNumberFormat="1" applyFill="1" applyAlignment="1">
      <alignment horizontal="right"/>
    </xf>
    <xf numFmtId="164" fontId="35" fillId="0" borderId="0" xfId="0" applyNumberFormat="1" applyFont="1" applyFill="1" applyBorder="1" applyAlignment="1" applyProtection="1"/>
    <xf numFmtId="167" fontId="0" fillId="0" borderId="0" xfId="0" applyNumberFormat="1" applyFont="1" applyFill="1" applyBorder="1" applyAlignment="1" applyProtection="1"/>
    <xf numFmtId="0" fontId="36" fillId="0" borderId="0" xfId="0" applyFont="1" applyAlignment="1"/>
    <xf numFmtId="0" fontId="38" fillId="0" borderId="0" xfId="0" applyFont="1" applyAlignment="1"/>
    <xf numFmtId="164" fontId="0" fillId="0" borderId="0" xfId="0" applyNumberFormat="1" applyAlignment="1"/>
    <xf numFmtId="164" fontId="0" fillId="0" borderId="0" xfId="0" applyNumberFormat="1" applyFont="1" applyFill="1" applyBorder="1" applyAlignment="1" applyProtection="1"/>
    <xf numFmtId="164" fontId="0" fillId="9" borderId="12" xfId="0" applyNumberFormat="1" applyFont="1" applyFill="1" applyBorder="1" applyAlignment="1" applyProtection="1"/>
    <xf numFmtId="164" fontId="0" fillId="0" borderId="0" xfId="0" applyNumberFormat="1" applyFill="1" applyBorder="1" applyAlignment="1" applyProtection="1">
      <alignment horizontal="right"/>
    </xf>
    <xf numFmtId="164" fontId="0" fillId="0" borderId="0" xfId="0" applyNumberFormat="1" applyFill="1" applyBorder="1" applyAlignment="1" applyProtection="1"/>
    <xf numFmtId="164" fontId="36" fillId="0" borderId="0" xfId="0" applyNumberFormat="1" applyFont="1" applyAlignment="1"/>
    <xf numFmtId="164" fontId="36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164" fontId="36" fillId="0" borderId="0" xfId="0" applyNumberFormat="1" applyFont="1" applyAlignment="1"/>
    <xf numFmtId="3" fontId="36" fillId="0" borderId="0" xfId="0" applyNumberFormat="1" applyFont="1" applyFill="1" applyBorder="1" applyAlignment="1" applyProtection="1"/>
    <xf numFmtId="3" fontId="36" fillId="0" borderId="0" xfId="0" applyNumberFormat="1" applyFont="1" applyAlignment="1"/>
    <xf numFmtId="0" fontId="36" fillId="0" borderId="0" xfId="0" applyFont="1" applyBorder="1" applyAlignment="1"/>
    <xf numFmtId="164" fontId="36" fillId="0" borderId="0" xfId="0" applyNumberFormat="1" applyFont="1" applyBorder="1" applyAlignment="1"/>
    <xf numFmtId="0" fontId="36" fillId="0" borderId="0" xfId="0" applyFont="1" applyFill="1" applyBorder="1" applyAlignment="1"/>
    <xf numFmtId="0" fontId="6" fillId="0" borderId="0" xfId="0" applyFont="1" applyAlignment="1"/>
    <xf numFmtId="3" fontId="0" fillId="0" borderId="0" xfId="0" applyNumberFormat="1" applyAlignment="1"/>
    <xf numFmtId="164" fontId="39" fillId="0" borderId="21" xfId="0" applyNumberFormat="1" applyFont="1" applyFill="1" applyBorder="1" applyAlignment="1" applyProtection="1"/>
    <xf numFmtId="164" fontId="0" fillId="0" borderId="21" xfId="0" applyNumberFormat="1" applyFont="1" applyFill="1" applyBorder="1" applyAlignment="1" applyProtection="1"/>
    <xf numFmtId="167" fontId="0" fillId="0" borderId="21" xfId="0" applyNumberFormat="1" applyFont="1" applyFill="1" applyBorder="1" applyAlignment="1" applyProtection="1"/>
    <xf numFmtId="164" fontId="35" fillId="0" borderId="0" xfId="0" applyNumberFormat="1" applyFont="1" applyAlignment="1">
      <alignment horizontal="right"/>
    </xf>
    <xf numFmtId="167" fontId="35" fillId="0" borderId="0" xfId="0" applyNumberFormat="1" applyFont="1" applyAlignment="1"/>
    <xf numFmtId="0" fontId="4" fillId="9" borderId="0" xfId="0" applyFont="1" applyFill="1">
      <alignment vertical="top"/>
    </xf>
    <xf numFmtId="0" fontId="4" fillId="9" borderId="0" xfId="0" applyFont="1" applyFill="1" applyAlignment="1"/>
    <xf numFmtId="0" fontId="4" fillId="31" borderId="0" xfId="0" applyFont="1" applyFill="1">
      <alignment vertical="top"/>
    </xf>
    <xf numFmtId="0" fontId="4" fillId="31" borderId="0" xfId="0" applyFont="1" applyFill="1" applyAlignment="1"/>
    <xf numFmtId="0" fontId="0" fillId="31" borderId="0" xfId="0" applyFill="1" applyAlignment="1"/>
    <xf numFmtId="0" fontId="36" fillId="0" borderId="0" xfId="0" applyFont="1" applyAlignment="1">
      <alignment horizontal="right"/>
    </xf>
    <xf numFmtId="164" fontId="36" fillId="0" borderId="0" xfId="0" applyNumberFormat="1" applyFont="1" applyAlignment="1">
      <alignment horizontal="right"/>
    </xf>
    <xf numFmtId="167" fontId="0" fillId="0" borderId="31" xfId="0" applyNumberFormat="1" applyBorder="1" applyAlignment="1"/>
    <xf numFmtId="167" fontId="35" fillId="0" borderId="31" xfId="0" applyNumberFormat="1" applyFont="1" applyBorder="1" applyAlignment="1"/>
    <xf numFmtId="0" fontId="41" fillId="32" borderId="0" xfId="0" applyFont="1" applyFill="1" applyAlignment="1"/>
    <xf numFmtId="0" fontId="0" fillId="32" borderId="0" xfId="0" applyFill="1" applyAlignment="1"/>
    <xf numFmtId="0" fontId="0" fillId="32" borderId="0" xfId="0" applyNumberFormat="1" applyFont="1" applyFill="1" applyBorder="1" applyAlignment="1" applyProtection="1"/>
    <xf numFmtId="164" fontId="36" fillId="32" borderId="0" xfId="0" applyNumberFormat="1" applyFont="1" applyFill="1" applyAlignment="1"/>
    <xf numFmtId="0" fontId="36" fillId="32" borderId="0" xfId="0" applyFont="1" applyFill="1" applyAlignment="1"/>
    <xf numFmtId="0" fontId="36" fillId="32" borderId="0" xfId="0" applyFont="1" applyFill="1" applyBorder="1" applyAlignment="1"/>
    <xf numFmtId="3" fontId="0" fillId="32" borderId="0" xfId="0" applyNumberFormat="1" applyFill="1" applyAlignment="1"/>
    <xf numFmtId="1" fontId="0" fillId="32" borderId="0" xfId="0" applyNumberFormat="1" applyFill="1" applyAlignment="1"/>
    <xf numFmtId="169" fontId="36" fillId="0" borderId="0" xfId="0" applyNumberFormat="1" applyFont="1" applyFill="1" applyBorder="1" applyAlignment="1" applyProtection="1"/>
    <xf numFmtId="3" fontId="0" fillId="0" borderId="0" xfId="0" applyNumberFormat="1" applyAlignment="1">
      <alignment horizontal="right"/>
    </xf>
    <xf numFmtId="0" fontId="0" fillId="0" borderId="14" xfId="0" applyBorder="1" applyAlignment="1"/>
    <xf numFmtId="0" fontId="36" fillId="0" borderId="14" xfId="0" applyFont="1" applyBorder="1" applyAlignment="1"/>
    <xf numFmtId="0" fontId="35" fillId="0" borderId="0" xfId="0" applyFont="1" applyAlignment="1"/>
    <xf numFmtId="0" fontId="35" fillId="0" borderId="31" xfId="0" applyFont="1" applyBorder="1" applyAlignment="1"/>
    <xf numFmtId="3" fontId="35" fillId="0" borderId="0" xfId="0" applyNumberFormat="1" applyFont="1" applyAlignment="1"/>
    <xf numFmtId="164" fontId="40" fillId="0" borderId="0" xfId="0" applyNumberFormat="1" applyFont="1" applyFill="1" applyBorder="1" applyAlignment="1" applyProtection="1">
      <alignment horizontal="left"/>
    </xf>
    <xf numFmtId="167" fontId="0" fillId="0" borderId="0" xfId="0" applyNumberFormat="1" applyAlignment="1"/>
    <xf numFmtId="167" fontId="35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167" fontId="0" fillId="0" borderId="0" xfId="0" applyNumberFormat="1" applyAlignment="1"/>
    <xf numFmtId="164" fontId="35" fillId="0" borderId="0" xfId="0" applyNumberFormat="1" applyFont="1" applyAlignment="1"/>
    <xf numFmtId="164" fontId="0" fillId="0" borderId="0" xfId="0" applyNumberFormat="1" applyAlignment="1"/>
    <xf numFmtId="0" fontId="43" fillId="0" borderId="0" xfId="0" applyFont="1" applyAlignment="1"/>
    <xf numFmtId="165" fontId="4" fillId="0" borderId="0" xfId="0" applyNumberFormat="1" applyFont="1" applyAlignment="1"/>
    <xf numFmtId="2" fontId="4" fillId="0" borderId="0" xfId="0" applyNumberFormat="1" applyFont="1" applyAlignment="1"/>
    <xf numFmtId="166" fontId="4" fillId="0" borderId="0" xfId="0" applyNumberFormat="1" applyFont="1" applyAlignment="1"/>
    <xf numFmtId="164" fontId="4" fillId="0" borderId="0" xfId="0" applyNumberFormat="1" applyFont="1" applyAlignment="1"/>
    <xf numFmtId="166" fontId="4" fillId="0" borderId="0" xfId="0" applyNumberFormat="1" applyFont="1" applyAlignment="1"/>
    <xf numFmtId="166" fontId="4" fillId="0" borderId="0" xfId="0" applyNumberFormat="1" applyFont="1" applyAlignment="1"/>
    <xf numFmtId="166" fontId="4" fillId="0" borderId="31" xfId="0" applyNumberFormat="1" applyFont="1" applyBorder="1" applyAlignment="1"/>
    <xf numFmtId="166" fontId="4" fillId="0" borderId="0" xfId="0" applyNumberFormat="1" applyFont="1" applyBorder="1" applyAlignment="1"/>
    <xf numFmtId="2" fontId="4" fillId="0" borderId="0" xfId="0" applyNumberFormat="1" applyFont="1" applyAlignment="1"/>
    <xf numFmtId="166" fontId="4" fillId="0" borderId="31" xfId="0" applyNumberFormat="1" applyFont="1" applyBorder="1" applyAlignment="1"/>
    <xf numFmtId="0" fontId="44" fillId="0" borderId="0" xfId="0" applyFont="1" applyAlignment="1"/>
    <xf numFmtId="0" fontId="46" fillId="32" borderId="0" xfId="0" applyFont="1" applyFill="1" applyAlignment="1"/>
    <xf numFmtId="0" fontId="4" fillId="32" borderId="0" xfId="0" applyFont="1" applyFill="1" applyAlignment="1"/>
    <xf numFmtId="0" fontId="47" fillId="32" borderId="0" xfId="0" applyFont="1" applyFill="1" applyAlignment="1"/>
    <xf numFmtId="166" fontId="4" fillId="0" borderId="31" xfId="0" applyNumberFormat="1" applyFont="1" applyBorder="1" applyAlignment="1"/>
    <xf numFmtId="166" fontId="4" fillId="0" borderId="0" xfId="0" applyNumberFormat="1" applyFont="1" applyAlignment="1"/>
    <xf numFmtId="164" fontId="35" fillId="0" borderId="31" xfId="0" applyNumberFormat="1" applyFont="1" applyBorder="1" applyAlignment="1"/>
    <xf numFmtId="1" fontId="36" fillId="0" borderId="0" xfId="0" applyNumberFormat="1" applyFont="1" applyAlignment="1"/>
    <xf numFmtId="164" fontId="36" fillId="30" borderId="0" xfId="0" applyNumberFormat="1" applyFont="1" applyFill="1" applyBorder="1" applyAlignment="1" applyProtection="1"/>
    <xf numFmtId="167" fontId="36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36" fillId="0" borderId="0" xfId="0" applyNumberFormat="1" applyFont="1" applyFill="1" applyBorder="1" applyAlignment="1" applyProtection="1">
      <alignment horizontal="center"/>
    </xf>
    <xf numFmtId="164" fontId="36" fillId="0" borderId="0" xfId="0" applyNumberFormat="1" applyFont="1" applyFill="1" applyBorder="1" applyAlignment="1" applyProtection="1">
      <alignment horizontal="center"/>
    </xf>
    <xf numFmtId="3" fontId="0" fillId="0" borderId="0" xfId="0" applyNumberFormat="1" applyAlignment="1">
      <alignment horizontal="center"/>
    </xf>
    <xf numFmtId="0" fontId="0" fillId="32" borderId="0" xfId="0" applyFill="1" applyAlignment="1">
      <alignment horizontal="center"/>
    </xf>
    <xf numFmtId="0" fontId="35" fillId="0" borderId="0" xfId="0" applyNumberFormat="1" applyFont="1" applyFill="1" applyBorder="1" applyAlignment="1" applyProtection="1">
      <alignment horizontal="center"/>
    </xf>
    <xf numFmtId="0" fontId="35" fillId="0" borderId="0" xfId="0" applyFont="1" applyAlignment="1">
      <alignment horizontal="center"/>
    </xf>
    <xf numFmtId="164" fontId="35" fillId="0" borderId="0" xfId="0" applyNumberFormat="1" applyFont="1" applyFill="1" applyBorder="1" applyAlignment="1" applyProtection="1">
      <alignment horizontal="center"/>
    </xf>
    <xf numFmtId="3" fontId="35" fillId="0" borderId="0" xfId="0" applyNumberFormat="1" applyFont="1" applyAlignment="1">
      <alignment horizontal="center"/>
    </xf>
    <xf numFmtId="0" fontId="35" fillId="32" borderId="0" xfId="0" applyFont="1" applyFill="1" applyAlignment="1">
      <alignment horizontal="center"/>
    </xf>
    <xf numFmtId="3" fontId="0" fillId="0" borderId="11" xfId="0" applyNumberFormat="1" applyBorder="1" applyAlignment="1"/>
    <xf numFmtId="3" fontId="0" fillId="0" borderId="13" xfId="0" applyNumberFormat="1" applyBorder="1" applyAlignment="1"/>
    <xf numFmtId="3" fontId="0" fillId="9" borderId="13" xfId="0" applyNumberFormat="1" applyFill="1" applyBorder="1" applyAlignment="1"/>
    <xf numFmtId="164" fontId="7" fillId="0" borderId="21" xfId="0" applyNumberFormat="1" applyFont="1" applyFill="1" applyBorder="1" applyAlignment="1" applyProtection="1"/>
    <xf numFmtId="168" fontId="0" fillId="0" borderId="0" xfId="0" applyNumberFormat="1" applyAlignment="1"/>
    <xf numFmtId="170" fontId="0" fillId="0" borderId="0" xfId="0" applyNumberFormat="1" applyAlignment="1"/>
    <xf numFmtId="170" fontId="36" fillId="0" borderId="0" xfId="0" applyNumberFormat="1" applyFont="1" applyAlignment="1"/>
    <xf numFmtId="170" fontId="0" fillId="0" borderId="0" xfId="0" applyNumberFormat="1" applyAlignment="1">
      <alignment horizontal="right"/>
    </xf>
    <xf numFmtId="168" fontId="0" fillId="0" borderId="0" xfId="0" applyNumberFormat="1" applyAlignment="1"/>
    <xf numFmtId="168" fontId="0" fillId="0" borderId="0" xfId="0" applyNumberFormat="1" applyAlignment="1"/>
    <xf numFmtId="170" fontId="0" fillId="0" borderId="0" xfId="0" applyNumberFormat="1" applyAlignment="1"/>
    <xf numFmtId="168" fontId="0" fillId="0" borderId="0" xfId="0" applyNumberFormat="1" applyAlignment="1"/>
    <xf numFmtId="170" fontId="0" fillId="0" borderId="31" xfId="0" applyNumberFormat="1" applyBorder="1" applyAlignment="1"/>
    <xf numFmtId="0" fontId="49" fillId="0" borderId="0" xfId="0" applyNumberFormat="1" applyFont="1" applyFill="1" applyBorder="1" applyAlignment="1" applyProtection="1"/>
    <xf numFmtId="164" fontId="49" fillId="0" borderId="0" xfId="0" applyNumberFormat="1" applyFont="1" applyFill="1" applyBorder="1" applyAlignment="1" applyProtection="1"/>
    <xf numFmtId="164" fontId="0" fillId="9" borderId="11" xfId="0" applyNumberFormat="1" applyFill="1" applyBorder="1" applyAlignment="1" applyProtection="1"/>
    <xf numFmtId="164" fontId="0" fillId="9" borderId="12" xfId="0" applyNumberFormat="1" applyFont="1" applyFill="1" applyBorder="1" applyAlignment="1" applyProtection="1"/>
    <xf numFmtId="0" fontId="0" fillId="9" borderId="13" xfId="0" applyNumberFormat="1" applyFont="1" applyFill="1" applyBorder="1" applyAlignment="1" applyProtection="1">
      <alignment horizontal="center"/>
    </xf>
    <xf numFmtId="164" fontId="0" fillId="0" borderId="21" xfId="0" applyNumberFormat="1" applyFill="1" applyBorder="1" applyAlignment="1" applyProtection="1"/>
    <xf numFmtId="164" fontId="39" fillId="0" borderId="0" xfId="0" applyNumberFormat="1" applyFont="1" applyFill="1" applyBorder="1" applyAlignment="1" applyProtection="1"/>
    <xf numFmtId="0" fontId="50" fillId="0" borderId="0" xfId="0" applyFont="1" applyFill="1" applyBorder="1" applyAlignment="1">
      <alignment horizontal="right"/>
    </xf>
    <xf numFmtId="164" fontId="50" fillId="0" borderId="0" xfId="0" applyNumberFormat="1" applyFont="1" applyAlignment="1"/>
    <xf numFmtId="167" fontId="50" fillId="0" borderId="31" xfId="0" applyNumberFormat="1" applyFont="1" applyBorder="1" applyAlignment="1">
      <alignment horizontal="right"/>
    </xf>
    <xf numFmtId="164" fontId="51" fillId="0" borderId="31" xfId="0" applyNumberFormat="1" applyFont="1" applyBorder="1" applyAlignment="1"/>
    <xf numFmtId="0" fontId="48" fillId="0" borderId="0" xfId="0" applyFont="1" applyFill="1" applyAlignment="1"/>
    <xf numFmtId="0" fontId="8" fillId="0" borderId="0" xfId="0" applyFont="1" applyFill="1" applyAlignment="1"/>
    <xf numFmtId="164" fontId="0" fillId="0" borderId="11" xfId="0" applyNumberFormat="1" applyFill="1" applyBorder="1" applyAlignment="1" applyProtection="1"/>
    <xf numFmtId="164" fontId="0" fillId="0" borderId="12" xfId="0" applyNumberFormat="1" applyFont="1" applyFill="1" applyBorder="1" applyAlignment="1" applyProtection="1"/>
    <xf numFmtId="3" fontId="0" fillId="0" borderId="13" xfId="0" applyNumberFormat="1" applyFill="1" applyBorder="1" applyAlignment="1"/>
    <xf numFmtId="170" fontId="0" fillId="0" borderId="0" xfId="0" applyNumberFormat="1" applyFill="1" applyAlignment="1"/>
    <xf numFmtId="170" fontId="36" fillId="0" borderId="0" xfId="0" applyNumberFormat="1" applyFont="1" applyFill="1" applyAlignment="1"/>
    <xf numFmtId="170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/>
    <xf numFmtId="164" fontId="7" fillId="0" borderId="0" xfId="0" applyNumberFormat="1" applyFont="1" applyFill="1" applyBorder="1" applyAlignment="1"/>
    <xf numFmtId="3" fontId="0" fillId="0" borderId="0" xfId="0" applyNumberFormat="1" applyFill="1" applyAlignment="1"/>
    <xf numFmtId="3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168" fontId="0" fillId="0" borderId="0" xfId="0" applyNumberFormat="1" applyFill="1" applyAlignment="1"/>
    <xf numFmtId="1" fontId="0" fillId="0" borderId="0" xfId="0" applyNumberFormat="1" applyFill="1" applyAlignment="1"/>
    <xf numFmtId="0" fontId="36" fillId="0" borderId="0" xfId="0" applyFont="1" applyFill="1" applyAlignment="1">
      <alignment horizontal="right"/>
    </xf>
    <xf numFmtId="167" fontId="0" fillId="0" borderId="31" xfId="0" applyNumberFormat="1" applyFill="1" applyBorder="1" applyAlignment="1"/>
    <xf numFmtId="170" fontId="0" fillId="0" borderId="31" xfId="0" applyNumberFormat="1" applyFill="1" applyBorder="1" applyAlignment="1"/>
    <xf numFmtId="0" fontId="0" fillId="0" borderId="0" xfId="0" applyFill="1" applyAlignment="1">
      <alignment horizontal="right"/>
    </xf>
    <xf numFmtId="167" fontId="35" fillId="0" borderId="0" xfId="0" applyNumberFormat="1" applyFont="1" applyFill="1" applyAlignment="1">
      <alignment horizontal="right"/>
    </xf>
    <xf numFmtId="167" fontId="35" fillId="0" borderId="0" xfId="0" applyNumberFormat="1" applyFont="1" applyFill="1" applyAlignment="1"/>
    <xf numFmtId="164" fontId="35" fillId="0" borderId="0" xfId="0" applyNumberFormat="1" applyFont="1" applyFill="1" applyAlignment="1">
      <alignment horizontal="right"/>
    </xf>
    <xf numFmtId="164" fontId="35" fillId="0" borderId="0" xfId="0" applyNumberFormat="1" applyFont="1" applyFill="1" applyAlignment="1"/>
    <xf numFmtId="164" fontId="35" fillId="0" borderId="31" xfId="0" applyNumberFormat="1" applyFont="1" applyFill="1" applyBorder="1" applyAlignment="1"/>
    <xf numFmtId="0" fontId="41" fillId="26" borderId="0" xfId="0" applyFont="1" applyFill="1" applyAlignment="1"/>
    <xf numFmtId="0" fontId="8" fillId="26" borderId="0" xfId="0" applyFont="1" applyFill="1" applyAlignment="1"/>
    <xf numFmtId="167" fontId="0" fillId="0" borderId="0" xfId="0" applyNumberFormat="1" applyAlignment="1"/>
    <xf numFmtId="0" fontId="35" fillId="0" borderId="0" xfId="0" applyFont="1" applyFill="1" applyBorder="1" applyAlignment="1"/>
    <xf numFmtId="0" fontId="0" fillId="33" borderId="0" xfId="0" applyFill="1" applyAlignment="1"/>
    <xf numFmtId="0" fontId="1" fillId="33" borderId="0" xfId="0" applyNumberFormat="1" applyFont="1" applyFill="1" applyBorder="1" applyAlignment="1" applyProtection="1"/>
    <xf numFmtId="0" fontId="0" fillId="33" borderId="0" xfId="0" applyNumberFormat="1" applyFont="1" applyFill="1" applyBorder="1" applyAlignment="1" applyProtection="1"/>
    <xf numFmtId="1" fontId="0" fillId="33" borderId="0" xfId="0" applyNumberFormat="1" applyFill="1" applyAlignment="1"/>
    <xf numFmtId="3" fontId="8" fillId="0" borderId="0" xfId="0" applyNumberFormat="1" applyFont="1" applyFill="1" applyAlignment="1"/>
    <xf numFmtId="0" fontId="1" fillId="33" borderId="0" xfId="0" applyFont="1" applyFill="1" applyAlignment="1"/>
    <xf numFmtId="0" fontId="52" fillId="0" borderId="0" xfId="0" applyFont="1" applyFill="1" applyAlignment="1"/>
    <xf numFmtId="0" fontId="53" fillId="0" borderId="0" xfId="0" applyFont="1" applyAlignment="1"/>
    <xf numFmtId="0" fontId="53" fillId="0" borderId="0" xfId="0" applyNumberFormat="1" applyFont="1" applyFill="1" applyBorder="1" applyAlignment="1" applyProtection="1"/>
    <xf numFmtId="0" fontId="53" fillId="0" borderId="0" xfId="0" applyFont="1" applyAlignment="1">
      <alignment horizontal="center"/>
    </xf>
    <xf numFmtId="0" fontId="36" fillId="0" borderId="0" xfId="0" applyNumberFormat="1" applyFont="1" applyFill="1" applyBorder="1" applyAlignment="1" applyProtection="1">
      <alignment horizontal="right"/>
    </xf>
    <xf numFmtId="0" fontId="0" fillId="34" borderId="0" xfId="0" applyFill="1" applyAlignment="1"/>
    <xf numFmtId="0" fontId="4" fillId="34" borderId="0" xfId="0" applyFont="1" applyFill="1" applyAlignment="1"/>
    <xf numFmtId="3" fontId="0" fillId="34" borderId="0" xfId="0" applyNumberFormat="1" applyFill="1" applyAlignment="1"/>
    <xf numFmtId="0" fontId="5" fillId="34" borderId="0" xfId="0" applyFont="1" applyFill="1" applyAlignment="1"/>
    <xf numFmtId="0" fontId="54" fillId="30" borderId="0" xfId="0" applyFont="1" applyFill="1" applyAlignment="1"/>
    <xf numFmtId="3" fontId="55" fillId="30" borderId="0" xfId="0" applyNumberFormat="1" applyFont="1" applyFill="1" applyAlignment="1"/>
    <xf numFmtId="0" fontId="55" fillId="30" borderId="0" xfId="0" applyFont="1" applyFill="1" applyAlignment="1"/>
    <xf numFmtId="164" fontId="0" fillId="34" borderId="0" xfId="0" applyNumberFormat="1" applyFill="1" applyAlignment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35" fillId="0" borderId="0" xfId="0" applyFont="1" applyFill="1" applyAlignment="1">
      <alignment horizont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A27" zoomScale="125" workbookViewId="0">
      <selection activeCell="E65" sqref="E65"/>
    </sheetView>
  </sheetViews>
  <sheetFormatPr baseColWidth="10" defaultColWidth="8.83203125" defaultRowHeight="13" x14ac:dyDescent="0.15"/>
  <sheetData>
    <row r="1" spans="1:13" ht="16" x14ac:dyDescent="0.2">
      <c r="A1" s="14" t="s">
        <v>312</v>
      </c>
      <c r="B1" s="14"/>
      <c r="C1" s="14"/>
      <c r="D1" s="14"/>
    </row>
    <row r="2" spans="1:13" ht="16" x14ac:dyDescent="0.2">
      <c r="A2" s="14"/>
      <c r="B2" s="14"/>
      <c r="C2" s="14"/>
      <c r="D2" s="14"/>
    </row>
    <row r="3" spans="1:13" ht="16" x14ac:dyDescent="0.2">
      <c r="A3" s="413" t="s">
        <v>12</v>
      </c>
      <c r="B3" s="413"/>
      <c r="C3" s="413"/>
      <c r="D3" s="413"/>
      <c r="E3" s="415"/>
      <c r="F3" s="415"/>
      <c r="G3" s="415"/>
      <c r="H3" s="415"/>
      <c r="I3" s="415"/>
      <c r="J3" s="415"/>
      <c r="K3" s="415"/>
      <c r="L3" s="415"/>
      <c r="M3" s="415"/>
    </row>
    <row r="4" spans="1:13" ht="16" x14ac:dyDescent="0.2">
      <c r="A4" s="14" t="s">
        <v>261</v>
      </c>
      <c r="B4" s="14"/>
      <c r="C4" s="14"/>
      <c r="D4" s="14"/>
    </row>
    <row r="5" spans="1:13" ht="16" x14ac:dyDescent="0.2">
      <c r="A5" s="14" t="s">
        <v>11</v>
      </c>
      <c r="B5" s="14"/>
      <c r="C5" s="14"/>
      <c r="D5" s="14"/>
    </row>
    <row r="6" spans="1:13" ht="16" x14ac:dyDescent="0.2">
      <c r="A6" s="14" t="s">
        <v>10</v>
      </c>
      <c r="B6" s="14"/>
      <c r="C6" s="14"/>
      <c r="D6" s="14"/>
    </row>
    <row r="7" spans="1:13" ht="16" x14ac:dyDescent="0.2">
      <c r="A7" s="14"/>
      <c r="B7" s="14"/>
      <c r="C7" s="14"/>
      <c r="D7" s="14"/>
    </row>
    <row r="8" spans="1:13" ht="16" x14ac:dyDescent="0.2">
      <c r="A8" s="15" t="s">
        <v>238</v>
      </c>
      <c r="B8" s="14"/>
      <c r="C8" s="14"/>
      <c r="D8" s="14"/>
    </row>
    <row r="9" spans="1:13" ht="16" x14ac:dyDescent="0.2">
      <c r="A9" s="15" t="s">
        <v>82</v>
      </c>
      <c r="B9" s="14"/>
      <c r="C9" s="14"/>
      <c r="D9" s="14"/>
    </row>
    <row r="10" spans="1:13" ht="16" x14ac:dyDescent="0.2">
      <c r="A10" s="14"/>
      <c r="B10" s="14" t="s">
        <v>165</v>
      </c>
      <c r="C10" s="14"/>
      <c r="D10" s="14"/>
    </row>
    <row r="11" spans="1:13" ht="16" x14ac:dyDescent="0.2">
      <c r="A11" s="15" t="s">
        <v>64</v>
      </c>
      <c r="B11" s="14"/>
      <c r="C11" s="14"/>
      <c r="D11" s="14"/>
    </row>
    <row r="12" spans="1:13" ht="16" x14ac:dyDescent="0.2">
      <c r="A12" s="15" t="s">
        <v>276</v>
      </c>
      <c r="B12" s="14"/>
      <c r="C12" s="14"/>
      <c r="D12" s="14"/>
    </row>
    <row r="13" spans="1:13" ht="16" x14ac:dyDescent="0.2">
      <c r="A13" s="14"/>
      <c r="B13" s="14"/>
      <c r="C13" s="14"/>
      <c r="D13" s="14"/>
    </row>
    <row r="14" spans="1:13" ht="16" x14ac:dyDescent="0.2">
      <c r="A14" s="15" t="s">
        <v>393</v>
      </c>
      <c r="B14" s="14"/>
      <c r="C14" s="14"/>
      <c r="D14" s="14"/>
    </row>
    <row r="15" spans="1:13" ht="16" x14ac:dyDescent="0.2">
      <c r="A15" s="15" t="s">
        <v>394</v>
      </c>
      <c r="B15" s="14"/>
      <c r="C15" s="14"/>
      <c r="D15" s="14"/>
    </row>
    <row r="16" spans="1:13" ht="16" x14ac:dyDescent="0.2">
      <c r="A16" s="15" t="s">
        <v>395</v>
      </c>
      <c r="B16" s="14"/>
      <c r="C16" s="14"/>
      <c r="D16" s="14"/>
    </row>
    <row r="17" spans="1:13" ht="16" x14ac:dyDescent="0.2">
      <c r="A17" s="15" t="s">
        <v>283</v>
      </c>
      <c r="B17" s="14"/>
      <c r="C17" s="14"/>
      <c r="D17" s="14"/>
    </row>
    <row r="18" spans="1:13" ht="16" x14ac:dyDescent="0.2">
      <c r="A18" s="14"/>
      <c r="B18" s="14"/>
      <c r="C18" s="14"/>
      <c r="D18" s="14"/>
    </row>
    <row r="19" spans="1:13" ht="16" x14ac:dyDescent="0.2">
      <c r="A19" s="15" t="s">
        <v>89</v>
      </c>
      <c r="B19" s="14"/>
      <c r="C19" s="14"/>
      <c r="D19" s="14"/>
    </row>
    <row r="20" spans="1:13" ht="16" x14ac:dyDescent="0.2">
      <c r="A20" s="15" t="s">
        <v>235</v>
      </c>
      <c r="B20" s="14"/>
      <c r="C20" s="14"/>
      <c r="D20" s="14"/>
    </row>
    <row r="21" spans="1:13" ht="16" x14ac:dyDescent="0.2">
      <c r="A21" s="14"/>
      <c r="B21" s="14"/>
      <c r="C21" s="14"/>
      <c r="D21" s="14"/>
    </row>
    <row r="22" spans="1:13" ht="16" x14ac:dyDescent="0.2">
      <c r="A22" s="15" t="s">
        <v>352</v>
      </c>
      <c r="B22" s="14"/>
      <c r="C22" s="14"/>
      <c r="D22" s="14"/>
    </row>
    <row r="23" spans="1:13" ht="16" x14ac:dyDescent="0.2">
      <c r="A23" s="15" t="s">
        <v>267</v>
      </c>
      <c r="B23" s="14"/>
      <c r="C23" s="14"/>
      <c r="D23" s="14"/>
    </row>
    <row r="24" spans="1:13" ht="16" x14ac:dyDescent="0.2">
      <c r="A24" s="15" t="s">
        <v>157</v>
      </c>
      <c r="B24" s="14"/>
      <c r="C24" s="14"/>
      <c r="D24" s="14"/>
    </row>
    <row r="25" spans="1:13" ht="16" x14ac:dyDescent="0.2">
      <c r="A25" s="15" t="s">
        <v>359</v>
      </c>
      <c r="B25" s="14"/>
      <c r="C25" s="14"/>
      <c r="D25" s="14"/>
    </row>
    <row r="26" spans="1:13" ht="16" x14ac:dyDescent="0.2">
      <c r="A26" s="15" t="s">
        <v>182</v>
      </c>
      <c r="B26" s="14"/>
      <c r="C26" s="14"/>
      <c r="D26" s="14"/>
    </row>
    <row r="27" spans="1:13" ht="16" x14ac:dyDescent="0.2">
      <c r="A27" s="15"/>
      <c r="B27" s="14"/>
      <c r="C27" s="14"/>
      <c r="D27" s="14"/>
    </row>
    <row r="28" spans="1:13" ht="16" x14ac:dyDescent="0.2">
      <c r="A28" s="413" t="s">
        <v>804</v>
      </c>
      <c r="B28" s="414"/>
      <c r="C28" s="414"/>
      <c r="D28" s="414"/>
      <c r="E28" s="380"/>
      <c r="F28" s="380"/>
      <c r="G28" s="380"/>
      <c r="H28" s="380"/>
      <c r="I28" s="380"/>
      <c r="J28" s="380"/>
      <c r="K28" s="380"/>
      <c r="L28" s="380"/>
      <c r="M28" s="380"/>
    </row>
    <row r="29" spans="1:13" ht="16" x14ac:dyDescent="0.2">
      <c r="A29" s="370" t="s">
        <v>672</v>
      </c>
      <c r="B29" s="371"/>
      <c r="C29" s="371"/>
      <c r="D29" s="371"/>
      <c r="E29" s="275"/>
      <c r="F29" s="275"/>
      <c r="G29" s="275"/>
      <c r="H29" s="275"/>
    </row>
    <row r="30" spans="1:13" ht="16" x14ac:dyDescent="0.2">
      <c r="A30" s="372" t="s">
        <v>582</v>
      </c>
      <c r="B30" s="373"/>
      <c r="C30" s="373"/>
      <c r="D30" s="373"/>
      <c r="E30" s="374"/>
      <c r="F30" s="374"/>
      <c r="G30" s="374"/>
      <c r="H30" s="374"/>
      <c r="I30" s="374"/>
      <c r="J30" s="374"/>
      <c r="K30" s="374"/>
      <c r="L30" s="374"/>
      <c r="M30" s="374"/>
    </row>
    <row r="31" spans="1:13" ht="16" x14ac:dyDescent="0.2">
      <c r="A31" s="372" t="s">
        <v>691</v>
      </c>
      <c r="B31" s="373"/>
      <c r="C31" s="373"/>
      <c r="D31" s="373"/>
      <c r="E31" s="374"/>
      <c r="F31" s="374"/>
      <c r="G31" s="374"/>
      <c r="H31" s="374"/>
      <c r="I31" s="374"/>
      <c r="J31" s="374"/>
      <c r="K31" s="374"/>
      <c r="L31" s="374"/>
      <c r="M31" s="374"/>
    </row>
    <row r="32" spans="1:13" ht="16" x14ac:dyDescent="0.2">
      <c r="A32" s="372" t="s">
        <v>757</v>
      </c>
      <c r="B32" s="373"/>
      <c r="C32" s="373"/>
      <c r="D32" s="373"/>
      <c r="E32" s="374"/>
      <c r="F32" s="374"/>
      <c r="G32" s="374"/>
      <c r="H32" s="374"/>
      <c r="I32" s="374"/>
      <c r="J32" s="374"/>
      <c r="K32" s="374"/>
      <c r="L32" s="374"/>
      <c r="M32" s="374"/>
    </row>
    <row r="33" spans="1:13" ht="16" x14ac:dyDescent="0.2">
      <c r="A33" s="372" t="s">
        <v>780</v>
      </c>
      <c r="B33" s="373"/>
      <c r="C33" s="373"/>
      <c r="D33" s="373"/>
      <c r="E33" s="374"/>
      <c r="F33" s="374"/>
      <c r="G33" s="374"/>
      <c r="H33" s="374"/>
      <c r="I33" s="374"/>
      <c r="J33" s="374"/>
      <c r="K33" s="374"/>
      <c r="L33" s="374"/>
      <c r="M33" s="374"/>
    </row>
    <row r="34" spans="1:13" ht="16" x14ac:dyDescent="0.2">
      <c r="A34" s="372" t="s">
        <v>781</v>
      </c>
      <c r="B34" s="373"/>
      <c r="C34" s="373"/>
      <c r="D34" s="373"/>
      <c r="E34" s="374"/>
      <c r="F34" s="374"/>
      <c r="G34" s="374"/>
      <c r="H34" s="374"/>
      <c r="I34" s="374"/>
      <c r="J34" s="374"/>
      <c r="K34" s="374"/>
      <c r="L34" s="374"/>
      <c r="M34" s="374"/>
    </row>
    <row r="35" spans="1:13" ht="16" x14ac:dyDescent="0.2">
      <c r="A35" s="372" t="s">
        <v>680</v>
      </c>
      <c r="B35" s="373"/>
      <c r="C35" s="373"/>
      <c r="D35" s="373"/>
      <c r="E35" s="374"/>
      <c r="F35" s="374"/>
      <c r="G35" s="374"/>
      <c r="H35" s="374"/>
      <c r="I35" s="374"/>
      <c r="J35" s="374"/>
      <c r="K35" s="374"/>
      <c r="L35" s="374"/>
      <c r="M35" s="374"/>
    </row>
    <row r="36" spans="1:13" ht="16" x14ac:dyDescent="0.2">
      <c r="A36" s="14"/>
      <c r="B36" s="14"/>
      <c r="C36" s="14"/>
      <c r="D36" s="14"/>
    </row>
    <row r="37" spans="1:13" ht="16" x14ac:dyDescent="0.2">
      <c r="A37" s="14" t="s">
        <v>787</v>
      </c>
      <c r="B37" s="14"/>
      <c r="C37" s="14"/>
      <c r="D37" s="14"/>
    </row>
    <row r="38" spans="1:13" ht="16" x14ac:dyDescent="0.2">
      <c r="A38" s="14"/>
      <c r="B38" s="14"/>
      <c r="C38" s="14"/>
      <c r="D38" s="14"/>
    </row>
    <row r="39" spans="1:13" ht="16" x14ac:dyDescent="0.2">
      <c r="A39" s="348" t="s">
        <v>788</v>
      </c>
    </row>
    <row r="40" spans="1:13" ht="16" x14ac:dyDescent="0.2">
      <c r="A40" s="14" t="s">
        <v>789</v>
      </c>
    </row>
    <row r="41" spans="1:13" ht="16" x14ac:dyDescent="0.2">
      <c r="A41" s="14" t="s">
        <v>643</v>
      </c>
    </row>
    <row r="42" spans="1:13" ht="16" x14ac:dyDescent="0.2">
      <c r="A42" s="14" t="s">
        <v>644</v>
      </c>
    </row>
    <row r="43" spans="1:13" ht="16" x14ac:dyDescent="0.2">
      <c r="A43" s="14" t="s">
        <v>790</v>
      </c>
    </row>
    <row r="44" spans="1:13" ht="16" x14ac:dyDescent="0.2">
      <c r="A44" s="14"/>
    </row>
    <row r="45" spans="1:13" ht="16" x14ac:dyDescent="0.2">
      <c r="A45" s="14" t="s">
        <v>735</v>
      </c>
    </row>
    <row r="46" spans="1:13" ht="16" x14ac:dyDescent="0.2">
      <c r="A46" s="14" t="s">
        <v>795</v>
      </c>
    </row>
    <row r="47" spans="1:13" ht="16" x14ac:dyDescent="0.2">
      <c r="A47" s="14" t="s">
        <v>736</v>
      </c>
    </row>
    <row r="48" spans="1:13" ht="16" x14ac:dyDescent="0.2">
      <c r="A48" s="14" t="s">
        <v>737</v>
      </c>
    </row>
    <row r="49" spans="1:8" ht="16" x14ac:dyDescent="0.2">
      <c r="A49" s="14"/>
    </row>
    <row r="51" spans="1:8" ht="16" x14ac:dyDescent="0.2">
      <c r="A51" s="401" t="s">
        <v>738</v>
      </c>
      <c r="B51" s="14"/>
      <c r="C51" s="14"/>
      <c r="D51" s="14"/>
    </row>
    <row r="52" spans="1:8" ht="16" x14ac:dyDescent="0.2">
      <c r="A52" s="14"/>
      <c r="B52" s="14"/>
      <c r="C52" s="14"/>
      <c r="D52" s="14"/>
    </row>
    <row r="53" spans="1:8" x14ac:dyDescent="0.15">
      <c r="A53" s="363" t="s">
        <v>705</v>
      </c>
      <c r="B53" s="363"/>
      <c r="C53" s="363"/>
      <c r="D53" s="363" t="s">
        <v>706</v>
      </c>
      <c r="E53" s="363"/>
      <c r="F53" s="363"/>
      <c r="H53" s="363" t="s">
        <v>707</v>
      </c>
    </row>
    <row r="54" spans="1:8" x14ac:dyDescent="0.15">
      <c r="A54" s="363" t="s">
        <v>775</v>
      </c>
      <c r="B54" s="363"/>
      <c r="C54" s="363"/>
      <c r="D54" s="363" t="s">
        <v>776</v>
      </c>
      <c r="E54" s="363"/>
      <c r="F54" s="363"/>
      <c r="G54" s="363"/>
      <c r="H54" s="363"/>
    </row>
    <row r="55" spans="1:8" x14ac:dyDescent="0.15">
      <c r="A55" s="363" t="s">
        <v>742</v>
      </c>
      <c r="B55" s="363"/>
      <c r="C55" s="363"/>
      <c r="D55" s="363" t="s">
        <v>743</v>
      </c>
      <c r="E55" s="363"/>
      <c r="F55" s="363"/>
      <c r="G55" s="363"/>
      <c r="H55" s="363"/>
    </row>
    <row r="56" spans="1:8" x14ac:dyDescent="0.15">
      <c r="A56" s="363"/>
      <c r="B56" s="363"/>
      <c r="C56" s="363"/>
      <c r="D56" s="363" t="s">
        <v>794</v>
      </c>
      <c r="E56" s="363"/>
      <c r="F56" s="363"/>
      <c r="G56" s="363"/>
      <c r="H56" s="363"/>
    </row>
    <row r="57" spans="1:8" x14ac:dyDescent="0.15">
      <c r="A57" s="363"/>
      <c r="B57" s="363"/>
      <c r="C57" s="363"/>
      <c r="D57" s="363"/>
      <c r="E57" s="363"/>
      <c r="F57" s="363"/>
      <c r="G57" s="363"/>
      <c r="H57" s="363"/>
    </row>
    <row r="59" spans="1:8" x14ac:dyDescent="0.15">
      <c r="A59" t="s">
        <v>772</v>
      </c>
    </row>
    <row r="60" spans="1:8" x14ac:dyDescent="0.15">
      <c r="A60" t="s">
        <v>773</v>
      </c>
    </row>
    <row r="62" spans="1:8" x14ac:dyDescent="0.15">
      <c r="A62" t="s">
        <v>642</v>
      </c>
    </row>
    <row r="63" spans="1:8" x14ac:dyDescent="0.15">
      <c r="A63" t="s">
        <v>791</v>
      </c>
    </row>
    <row r="64" spans="1:8" x14ac:dyDescent="0.15">
      <c r="A64" t="s">
        <v>766</v>
      </c>
    </row>
    <row r="65" spans="1:1" x14ac:dyDescent="0.15">
      <c r="A65" t="s">
        <v>767</v>
      </c>
    </row>
    <row r="66" spans="1:1" x14ac:dyDescent="0.15">
      <c r="A66" t="s">
        <v>770</v>
      </c>
    </row>
    <row r="67" spans="1:1" x14ac:dyDescent="0.15">
      <c r="A67" t="s">
        <v>768</v>
      </c>
    </row>
    <row r="69" spans="1:1" x14ac:dyDescent="0.15">
      <c r="A69" t="s">
        <v>827</v>
      </c>
    </row>
    <row r="70" spans="1:1" x14ac:dyDescent="0.15">
      <c r="A70" t="s">
        <v>828</v>
      </c>
    </row>
    <row r="71" spans="1:1" x14ac:dyDescent="0.15">
      <c r="A71" t="s">
        <v>830</v>
      </c>
    </row>
    <row r="72" spans="1:1" x14ac:dyDescent="0.15">
      <c r="A72" t="s">
        <v>831</v>
      </c>
    </row>
  </sheetData>
  <phoneticPr fontId="32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3"/>
  <sheetViews>
    <sheetView tabSelected="1" zoomScale="110" workbookViewId="0">
      <pane xSplit="10980" topLeftCell="M1"/>
      <selection sqref="A1:A2"/>
      <selection pane="topRight" activeCell="O5" sqref="O5"/>
    </sheetView>
  </sheetViews>
  <sheetFormatPr baseColWidth="10" defaultColWidth="8.83203125" defaultRowHeight="13" x14ac:dyDescent="0.15"/>
  <cols>
    <col min="1" max="1" width="9.6640625" customWidth="1"/>
    <col min="2" max="2" width="7.5" customWidth="1"/>
    <col min="5" max="5" width="7.5" customWidth="1"/>
    <col min="6" max="7" width="6.6640625" style="226" customWidth="1"/>
    <col min="8" max="8" width="4.83203125" customWidth="1"/>
    <col min="9" max="9" width="9.83203125" customWidth="1"/>
    <col min="11" max="11" width="8" customWidth="1"/>
    <col min="13" max="13" width="9.5" customWidth="1"/>
    <col min="14" max="14" width="4.83203125" customWidth="1"/>
    <col min="15" max="17" width="10.83203125" customWidth="1"/>
    <col min="18" max="18" width="10" style="349" customWidth="1"/>
    <col min="19" max="19" width="10.33203125" customWidth="1"/>
    <col min="20" max="20" width="9.83203125" style="424" customWidth="1"/>
    <col min="21" max="21" width="2.83203125" style="430" customWidth="1"/>
    <col min="22" max="22" width="9.5" customWidth="1"/>
    <col min="23" max="23" width="6" customWidth="1"/>
    <col min="24" max="24" width="6.33203125" customWidth="1"/>
    <col min="25" max="25" width="7.1640625" customWidth="1"/>
    <col min="26" max="26" width="9.83203125" customWidth="1"/>
    <col min="27" max="27" width="3.83203125" customWidth="1"/>
    <col min="28" max="28" width="9.83203125" customWidth="1"/>
    <col min="29" max="30" width="6.33203125" customWidth="1"/>
    <col min="31" max="31" width="7.33203125" style="315" customWidth="1"/>
    <col min="32" max="32" width="10.1640625" style="315" customWidth="1"/>
    <col min="33" max="33" width="2.83203125" style="364" customWidth="1"/>
    <col min="34" max="34" width="10.5" style="364" customWidth="1"/>
    <col min="35" max="35" width="11.6640625" style="364" customWidth="1"/>
    <col min="36" max="36" width="10.1640625" style="364" customWidth="1"/>
    <col min="37" max="37" width="11.83203125" style="364" customWidth="1"/>
    <col min="38" max="38" width="2.83203125" style="364" customWidth="1"/>
    <col min="39" max="39" width="10.1640625" customWidth="1"/>
    <col min="41" max="41" width="6.1640625" customWidth="1"/>
    <col min="42" max="42" width="8.83203125" style="312"/>
    <col min="43" max="43" width="9.6640625" style="312" customWidth="1"/>
    <col min="44" max="44" width="2.83203125" customWidth="1"/>
    <col min="45" max="45" width="9.6640625" style="226" customWidth="1"/>
    <col min="46" max="46" width="12.33203125" style="226" customWidth="1"/>
    <col min="47" max="47" width="10.5" style="226" customWidth="1"/>
    <col min="48" max="48" width="11.5" style="226" customWidth="1"/>
  </cols>
  <sheetData>
    <row r="1" spans="1:48" s="226" customFormat="1" x14ac:dyDescent="0.15">
      <c r="A1" t="s">
        <v>852</v>
      </c>
      <c r="R1" s="230"/>
      <c r="T1" s="507"/>
      <c r="U1" s="508"/>
      <c r="AE1" s="468"/>
      <c r="AF1" s="468"/>
      <c r="AG1" s="468"/>
      <c r="AH1" s="468"/>
      <c r="AI1" s="468"/>
      <c r="AJ1" s="468"/>
      <c r="AK1" s="468"/>
      <c r="AL1" s="468"/>
      <c r="AP1" s="472"/>
      <c r="AQ1" s="472"/>
    </row>
    <row r="2" spans="1:48" s="226" customFormat="1" x14ac:dyDescent="0.15">
      <c r="A2" t="s">
        <v>853</v>
      </c>
      <c r="R2" s="230"/>
      <c r="T2" s="507"/>
      <c r="U2" s="508"/>
      <c r="AE2" s="468"/>
      <c r="AF2" s="468"/>
      <c r="AG2" s="468"/>
      <c r="AH2" s="468"/>
      <c r="AI2" s="468"/>
      <c r="AJ2" s="468"/>
      <c r="AK2" s="468"/>
      <c r="AL2" s="468"/>
      <c r="AP2" s="472"/>
      <c r="AQ2" s="472"/>
    </row>
    <row r="3" spans="1:48" ht="18" x14ac:dyDescent="0.2">
      <c r="A3" s="491" t="s">
        <v>850</v>
      </c>
      <c r="B3" s="486"/>
      <c r="C3" s="486"/>
      <c r="D3" s="486"/>
      <c r="E3" s="486"/>
      <c r="F3" s="486"/>
      <c r="G3" s="486"/>
      <c r="I3" s="497" t="s">
        <v>845</v>
      </c>
      <c r="J3" s="497"/>
      <c r="K3" s="497"/>
      <c r="L3" s="497"/>
      <c r="M3" s="497"/>
      <c r="O3" s="500" t="s">
        <v>844</v>
      </c>
      <c r="P3" s="497"/>
      <c r="Q3" s="497"/>
      <c r="R3" s="504"/>
      <c r="S3" s="497"/>
      <c r="AE3" s="364"/>
      <c r="AF3" s="364"/>
      <c r="AP3" s="321"/>
      <c r="AQ3" s="321"/>
    </row>
    <row r="4" spans="1:48" ht="16" x14ac:dyDescent="0.2">
      <c r="A4" s="491" t="s">
        <v>841</v>
      </c>
      <c r="B4" s="486"/>
      <c r="C4" s="486"/>
      <c r="D4" s="486"/>
      <c r="E4" s="486"/>
      <c r="F4" s="486"/>
      <c r="G4" s="486"/>
      <c r="I4" s="255" t="s">
        <v>841</v>
      </c>
      <c r="O4" s="330" t="s">
        <v>812</v>
      </c>
      <c r="P4" s="331"/>
      <c r="Q4" s="447"/>
      <c r="R4" s="447"/>
      <c r="S4" s="447"/>
      <c r="T4" s="447"/>
      <c r="U4" s="429"/>
      <c r="V4" s="429"/>
      <c r="W4" s="429"/>
      <c r="X4" s="429"/>
      <c r="Y4" s="429"/>
      <c r="Z4" s="429"/>
      <c r="AB4" s="498" t="s">
        <v>845</v>
      </c>
      <c r="AC4" s="497"/>
      <c r="AD4" s="497"/>
      <c r="AE4" s="499"/>
      <c r="AF4" s="499"/>
      <c r="AG4" s="314"/>
      <c r="AH4" s="491" t="s">
        <v>850</v>
      </c>
      <c r="AI4" s="486"/>
      <c r="AJ4" s="486"/>
      <c r="AK4" s="489"/>
      <c r="AM4" s="491" t="s">
        <v>850</v>
      </c>
      <c r="AN4" s="486"/>
      <c r="AO4" s="486"/>
      <c r="AP4" s="489"/>
      <c r="AQ4" s="489"/>
      <c r="AS4" s="501" t="s">
        <v>851</v>
      </c>
      <c r="AT4" s="502"/>
      <c r="AU4" s="502"/>
      <c r="AV4" s="503"/>
    </row>
    <row r="5" spans="1:48" ht="18" x14ac:dyDescent="0.2">
      <c r="A5" s="487" t="s">
        <v>322</v>
      </c>
      <c r="B5" s="491"/>
      <c r="C5" s="491"/>
      <c r="D5" s="491"/>
      <c r="E5" s="491"/>
      <c r="F5" s="491"/>
      <c r="G5" s="491"/>
      <c r="H5" s="254"/>
      <c r="I5" s="254" t="s">
        <v>667</v>
      </c>
      <c r="N5" s="6"/>
      <c r="O5" s="330" t="s">
        <v>813</v>
      </c>
      <c r="P5" s="448"/>
      <c r="Q5" s="482" t="s">
        <v>0</v>
      </c>
      <c r="R5" s="483"/>
      <c r="S5" s="483"/>
      <c r="T5" s="307"/>
      <c r="U5" s="429"/>
      <c r="V5" s="486"/>
      <c r="W5" s="487" t="s">
        <v>589</v>
      </c>
      <c r="X5" s="486"/>
      <c r="Y5" s="486"/>
      <c r="Z5" s="486"/>
      <c r="AB5" s="500" t="s">
        <v>141</v>
      </c>
      <c r="AC5" s="497"/>
      <c r="AD5" s="497"/>
      <c r="AE5" s="499"/>
      <c r="AF5" s="499"/>
      <c r="AH5" s="492" t="s">
        <v>1</v>
      </c>
      <c r="AI5" s="490"/>
      <c r="AJ5" s="490"/>
      <c r="AK5" s="468"/>
      <c r="AM5" s="255" t="s">
        <v>26</v>
      </c>
      <c r="AS5" s="458" t="s">
        <v>796</v>
      </c>
    </row>
    <row r="6" spans="1:48" ht="16" x14ac:dyDescent="0.2">
      <c r="A6" s="254"/>
      <c r="B6" s="255"/>
      <c r="C6" s="255"/>
      <c r="D6" s="255"/>
      <c r="E6" s="255"/>
      <c r="F6" s="255"/>
      <c r="G6" s="316"/>
      <c r="H6" s="254"/>
      <c r="I6" s="254"/>
      <c r="N6" s="6"/>
      <c r="O6" s="6"/>
      <c r="P6" s="448"/>
      <c r="Q6" s="493" t="s">
        <v>846</v>
      </c>
      <c r="R6" s="307"/>
      <c r="S6" s="307"/>
      <c r="T6" s="307"/>
      <c r="V6" s="486"/>
      <c r="W6" s="487" t="s">
        <v>810</v>
      </c>
      <c r="X6" s="486"/>
      <c r="Y6" s="486"/>
      <c r="Z6" s="486"/>
      <c r="AB6" s="255"/>
      <c r="AM6" s="255"/>
      <c r="AS6" s="459" t="s">
        <v>769</v>
      </c>
    </row>
    <row r="7" spans="1:48" ht="16" x14ac:dyDescent="0.2">
      <c r="A7" s="6"/>
      <c r="B7" s="301" t="s">
        <v>193</v>
      </c>
      <c r="I7" s="301" t="s">
        <v>843</v>
      </c>
      <c r="N7" s="6"/>
      <c r="O7" s="6"/>
      <c r="P7" s="448"/>
      <c r="Q7" s="494" t="s">
        <v>848</v>
      </c>
      <c r="S7" s="400"/>
      <c r="T7" s="423"/>
      <c r="U7" s="429"/>
      <c r="V7" s="488"/>
      <c r="W7" s="486"/>
      <c r="X7" s="486"/>
      <c r="Y7" s="486"/>
      <c r="Z7" s="486"/>
      <c r="AE7"/>
      <c r="AF7"/>
      <c r="AS7" s="459" t="s">
        <v>832</v>
      </c>
    </row>
    <row r="8" spans="1:48" x14ac:dyDescent="0.15">
      <c r="H8" s="6"/>
      <c r="I8" s="6"/>
      <c r="J8" s="6"/>
      <c r="K8" s="6"/>
      <c r="N8" s="6"/>
      <c r="O8" s="327"/>
      <c r="P8" s="327"/>
      <c r="Q8" s="495" t="s">
        <v>847</v>
      </c>
      <c r="R8" s="350"/>
      <c r="S8" s="350"/>
      <c r="T8" s="423"/>
      <c r="U8" s="429"/>
      <c r="AS8" s="459" t="s">
        <v>833</v>
      </c>
    </row>
    <row r="9" spans="1:48" x14ac:dyDescent="0.15">
      <c r="D9" s="305" t="s">
        <v>73</v>
      </c>
      <c r="E9" s="305" t="s">
        <v>103</v>
      </c>
      <c r="F9" t="s">
        <v>97</v>
      </c>
      <c r="G9"/>
      <c r="H9" s="6"/>
      <c r="I9" s="6"/>
      <c r="J9" s="6"/>
      <c r="K9" s="6"/>
      <c r="L9" t="s">
        <v>97</v>
      </c>
      <c r="N9" s="6"/>
      <c r="O9" s="449" t="s">
        <v>802</v>
      </c>
      <c r="P9" s="338"/>
      <c r="Q9" s="450"/>
      <c r="R9" s="338"/>
      <c r="S9" s="451"/>
      <c r="T9" s="423"/>
      <c r="U9" s="429"/>
      <c r="V9" s="6"/>
      <c r="W9" s="6" t="s">
        <v>99</v>
      </c>
      <c r="Y9" t="s">
        <v>97</v>
      </c>
      <c r="AC9" s="6" t="s">
        <v>99</v>
      </c>
      <c r="AE9" s="434" t="s">
        <v>97</v>
      </c>
      <c r="AF9" s="435"/>
      <c r="AH9" s="337" t="s">
        <v>744</v>
      </c>
      <c r="AI9" s="351"/>
      <c r="AJ9" s="351"/>
      <c r="AK9" s="436"/>
      <c r="AN9" s="6" t="s">
        <v>99</v>
      </c>
      <c r="AP9" s="312" t="s">
        <v>97</v>
      </c>
      <c r="AS9" s="460" t="s">
        <v>38</v>
      </c>
      <c r="AT9" s="461"/>
      <c r="AU9" s="461"/>
      <c r="AV9" s="462"/>
    </row>
    <row r="10" spans="1:48" x14ac:dyDescent="0.15">
      <c r="B10" t="s">
        <v>605</v>
      </c>
      <c r="C10" t="s">
        <v>604</v>
      </c>
      <c r="D10" s="306" t="s">
        <v>326</v>
      </c>
      <c r="E10" s="305" t="s">
        <v>104</v>
      </c>
      <c r="F10" t="s">
        <v>98</v>
      </c>
      <c r="G10" t="s">
        <v>47</v>
      </c>
      <c r="H10" s="6"/>
      <c r="J10" t="s">
        <v>605</v>
      </c>
      <c r="K10" t="s">
        <v>604</v>
      </c>
      <c r="L10" t="s">
        <v>98</v>
      </c>
      <c r="M10" t="s">
        <v>47</v>
      </c>
      <c r="N10" s="6"/>
      <c r="O10" s="332" t="s">
        <v>44</v>
      </c>
      <c r="P10" s="339" t="s">
        <v>42</v>
      </c>
      <c r="Q10" s="196" t="s">
        <v>807</v>
      </c>
      <c r="R10" s="352" t="s">
        <v>746</v>
      </c>
      <c r="S10" s="196" t="s">
        <v>747</v>
      </c>
      <c r="T10" s="425" t="s">
        <v>779</v>
      </c>
      <c r="U10" s="429"/>
      <c r="W10" s="6" t="s">
        <v>154</v>
      </c>
      <c r="X10" s="6"/>
      <c r="Y10" t="s">
        <v>98</v>
      </c>
      <c r="Z10" t="s">
        <v>47</v>
      </c>
      <c r="AC10" s="6" t="s">
        <v>154</v>
      </c>
      <c r="AD10" s="6"/>
      <c r="AE10" s="315" t="s">
        <v>98</v>
      </c>
      <c r="AF10" s="315" t="s">
        <v>47</v>
      </c>
      <c r="AH10" s="352" t="s">
        <v>745</v>
      </c>
      <c r="AI10" s="196" t="s">
        <v>807</v>
      </c>
      <c r="AJ10" s="352" t="s">
        <v>746</v>
      </c>
      <c r="AK10" s="196" t="s">
        <v>747</v>
      </c>
      <c r="AN10" s="6" t="s">
        <v>154</v>
      </c>
      <c r="AO10" s="6"/>
      <c r="AP10" s="312" t="s">
        <v>98</v>
      </c>
      <c r="AQ10" s="312" t="s">
        <v>47</v>
      </c>
      <c r="AS10" s="352" t="s">
        <v>745</v>
      </c>
      <c r="AT10" s="196" t="s">
        <v>807</v>
      </c>
      <c r="AU10" s="352" t="s">
        <v>746</v>
      </c>
      <c r="AV10" s="196" t="s">
        <v>747</v>
      </c>
    </row>
    <row r="11" spans="1:48" x14ac:dyDescent="0.15">
      <c r="A11" t="s">
        <v>420</v>
      </c>
      <c r="B11" t="s">
        <v>407</v>
      </c>
      <c r="C11">
        <v>0</v>
      </c>
      <c r="D11" s="138">
        <v>2453</v>
      </c>
      <c r="E11" s="304">
        <v>100</v>
      </c>
      <c r="F11" s="317">
        <f>$C11*D11/365</f>
        <v>0</v>
      </c>
      <c r="G11" s="317">
        <f>$C11*E11/365</f>
        <v>0</v>
      </c>
      <c r="H11" s="6"/>
      <c r="I11" t="s">
        <v>420</v>
      </c>
      <c r="J11" t="s">
        <v>407</v>
      </c>
      <c r="K11">
        <v>0</v>
      </c>
      <c r="L11" s="317">
        <f t="shared" ref="L11:M18" si="0">$K11*D11/365</f>
        <v>0</v>
      </c>
      <c r="M11" s="317">
        <f t="shared" si="0"/>
        <v>0</v>
      </c>
      <c r="N11" s="6"/>
      <c r="O11" s="328">
        <v>0.27244510819062789</v>
      </c>
      <c r="P11" s="341">
        <v>0.65612538430904033</v>
      </c>
      <c r="Q11" s="6"/>
      <c r="R11" s="350">
        <v>0.98841672723314578</v>
      </c>
      <c r="S11" s="346">
        <f>R11*AC11</f>
        <v>0</v>
      </c>
      <c r="T11" s="426">
        <f>O11/R11</f>
        <v>0.27563789713806014</v>
      </c>
      <c r="U11" s="431"/>
      <c r="V11" s="225" t="s">
        <v>149</v>
      </c>
      <c r="W11" s="6">
        <v>182</v>
      </c>
      <c r="X11" s="6" t="s">
        <v>324</v>
      </c>
      <c r="Y11" s="319">
        <f>D11*$W11/365</f>
        <v>1223.1397260273973</v>
      </c>
      <c r="Z11" s="319">
        <f>E11*$W11/365</f>
        <v>49.863013698630134</v>
      </c>
      <c r="AB11" s="225" t="s">
        <v>149</v>
      </c>
      <c r="AC11">
        <v>0</v>
      </c>
      <c r="AD11" s="6" t="s">
        <v>324</v>
      </c>
      <c r="AE11" s="315">
        <f>$AC11*D11/365</f>
        <v>0</v>
      </c>
      <c r="AF11" s="315">
        <f>$AC11*E11/365</f>
        <v>0</v>
      </c>
      <c r="AH11" s="328">
        <v>0.27244510819062789</v>
      </c>
      <c r="AI11" s="443">
        <f>AH11*K11</f>
        <v>0</v>
      </c>
      <c r="AJ11" s="439">
        <v>0.98841672723314578</v>
      </c>
      <c r="AK11" s="438">
        <f>AJ11*AC11</f>
        <v>0</v>
      </c>
      <c r="AM11" s="225" t="s">
        <v>149</v>
      </c>
      <c r="AN11">
        <v>190</v>
      </c>
      <c r="AO11" s="6" t="s">
        <v>324</v>
      </c>
      <c r="AP11" s="312">
        <f>$AN11*D11/365</f>
        <v>1276.9041095890411</v>
      </c>
      <c r="AQ11" s="312">
        <f>$AN11*E11/365</f>
        <v>52.054794520547944</v>
      </c>
      <c r="AS11" s="328">
        <v>0.27244510819062789</v>
      </c>
      <c r="AT11" s="235">
        <f>AS11*AN11</f>
        <v>51.764570556219297</v>
      </c>
      <c r="AU11" s="463">
        <v>0.98841672723314578</v>
      </c>
      <c r="AV11" s="235">
        <f>AU11*AN11</f>
        <v>187.79917817429771</v>
      </c>
    </row>
    <row r="12" spans="1:48" x14ac:dyDescent="0.15">
      <c r="A12" s="6" t="s">
        <v>327</v>
      </c>
      <c r="B12" s="6" t="s">
        <v>324</v>
      </c>
      <c r="C12" s="6">
        <v>0</v>
      </c>
      <c r="D12" s="6">
        <v>3390</v>
      </c>
      <c r="E12" s="303">
        <v>137</v>
      </c>
      <c r="F12" s="317">
        <f t="shared" ref="F12:F27" si="1">C12*D12/365</f>
        <v>0</v>
      </c>
      <c r="G12" s="317">
        <f t="shared" ref="G12:G33" si="2">$C12*E12/365</f>
        <v>0</v>
      </c>
      <c r="H12" s="6"/>
      <c r="I12" s="6" t="s">
        <v>327</v>
      </c>
      <c r="J12" s="6" t="s">
        <v>324</v>
      </c>
      <c r="K12" s="6">
        <v>0</v>
      </c>
      <c r="L12" s="317">
        <f t="shared" si="0"/>
        <v>0</v>
      </c>
      <c r="M12" s="317">
        <f t="shared" si="0"/>
        <v>0</v>
      </c>
      <c r="N12" s="6"/>
      <c r="O12" s="327">
        <v>0.12879330943847073</v>
      </c>
      <c r="P12" s="340"/>
      <c r="Q12" s="6"/>
      <c r="R12" s="350">
        <v>1.4329383531135707</v>
      </c>
      <c r="S12" s="346">
        <f>R12*AC12</f>
        <v>0</v>
      </c>
      <c r="T12" s="426">
        <f t="shared" ref="T12:T14" si="3">O12/R12</f>
        <v>8.9880565453929848E-2</v>
      </c>
      <c r="U12" s="431"/>
      <c r="V12" s="6" t="s">
        <v>327</v>
      </c>
      <c r="W12">
        <v>0</v>
      </c>
      <c r="X12" s="6" t="s">
        <v>324</v>
      </c>
      <c r="Y12" s="319">
        <f>D12*$W12/365</f>
        <v>0</v>
      </c>
      <c r="Z12" s="319">
        <f>E12*$W12/365</f>
        <v>0</v>
      </c>
      <c r="AB12" s="6" t="s">
        <v>327</v>
      </c>
      <c r="AC12">
        <v>0</v>
      </c>
      <c r="AD12" s="6" t="s">
        <v>324</v>
      </c>
      <c r="AE12" s="315">
        <f>$AC12*D12/365</f>
        <v>0</v>
      </c>
      <c r="AF12" s="315">
        <f>$AC12*E12/365</f>
        <v>0</v>
      </c>
      <c r="AH12" s="350">
        <v>0.12879330943847073</v>
      </c>
      <c r="AI12" s="445">
        <f>AH12*K12</f>
        <v>0</v>
      </c>
      <c r="AJ12" s="439">
        <v>1.4329383531135707</v>
      </c>
      <c r="AK12" s="438">
        <f t="shared" ref="AK12:AK33" si="4">AJ12*AC12</f>
        <v>0</v>
      </c>
      <c r="AM12" s="6" t="s">
        <v>327</v>
      </c>
      <c r="AN12">
        <v>0</v>
      </c>
      <c r="AO12" s="6" t="s">
        <v>324</v>
      </c>
      <c r="AP12" s="312">
        <f>$AN12*D12/365</f>
        <v>0</v>
      </c>
      <c r="AQ12" s="312">
        <f>$AN12*E12/365</f>
        <v>0</v>
      </c>
      <c r="AS12" s="350">
        <v>0.12879330943847073</v>
      </c>
      <c r="AT12" s="235">
        <f t="shared" ref="AT12:AT33" si="5">AS12*AN12</f>
        <v>0</v>
      </c>
      <c r="AU12" s="463">
        <v>1.4329383531135707</v>
      </c>
      <c r="AV12" s="235">
        <f t="shared" ref="AV12:AV33" si="6">AU12*AN12</f>
        <v>0</v>
      </c>
    </row>
    <row r="13" spans="1:48" s="347" customFormat="1" x14ac:dyDescent="0.15">
      <c r="A13" s="356" t="s">
        <v>800</v>
      </c>
      <c r="B13" s="356" t="s">
        <v>324</v>
      </c>
      <c r="C13" s="356">
        <v>0</v>
      </c>
      <c r="D13" s="356"/>
      <c r="E13" s="419"/>
      <c r="F13" s="419"/>
      <c r="G13" s="419"/>
      <c r="H13" s="356"/>
      <c r="I13" s="356" t="s">
        <v>800</v>
      </c>
      <c r="J13" s="356" t="s">
        <v>324</v>
      </c>
      <c r="K13" s="356">
        <v>0</v>
      </c>
      <c r="L13" s="419"/>
      <c r="M13" s="419"/>
      <c r="N13" s="356"/>
      <c r="O13" s="355">
        <v>0.17467144563918754</v>
      </c>
      <c r="P13" s="420"/>
      <c r="Q13" s="496" t="s">
        <v>849</v>
      </c>
      <c r="R13" s="355">
        <v>0.84450385908261938</v>
      </c>
      <c r="S13" s="421"/>
      <c r="T13" s="426">
        <f t="shared" si="3"/>
        <v>0.20683321190377071</v>
      </c>
      <c r="U13" s="431"/>
      <c r="V13" s="356" t="s">
        <v>800</v>
      </c>
      <c r="W13" s="356">
        <v>0</v>
      </c>
      <c r="X13" s="356" t="s">
        <v>842</v>
      </c>
      <c r="Y13" s="419"/>
      <c r="Z13" s="419"/>
      <c r="AB13" s="356" t="s">
        <v>800</v>
      </c>
      <c r="AC13" s="356">
        <v>0</v>
      </c>
      <c r="AD13" s="356" t="s">
        <v>842</v>
      </c>
      <c r="AE13" s="359"/>
      <c r="AF13" s="359"/>
      <c r="AG13" s="359"/>
      <c r="AH13" s="355">
        <v>0.17467144563918754</v>
      </c>
      <c r="AI13" s="445">
        <f>AH13*K13</f>
        <v>0</v>
      </c>
      <c r="AJ13" s="440">
        <v>1.063565744422714</v>
      </c>
      <c r="AK13" s="438">
        <f t="shared" si="4"/>
        <v>0</v>
      </c>
      <c r="AL13" s="364"/>
      <c r="AM13" s="356" t="s">
        <v>800</v>
      </c>
      <c r="AN13" s="356">
        <v>0</v>
      </c>
      <c r="AO13" s="356" t="s">
        <v>842</v>
      </c>
      <c r="AP13" s="419"/>
      <c r="AQ13" s="419"/>
      <c r="AS13" s="355">
        <v>0.17467144563918754</v>
      </c>
      <c r="AT13" s="235">
        <f t="shared" si="5"/>
        <v>0</v>
      </c>
      <c r="AU13" s="464">
        <v>1.063565744422714</v>
      </c>
      <c r="AV13" s="235">
        <f t="shared" si="6"/>
        <v>0</v>
      </c>
    </row>
    <row r="14" spans="1:48" x14ac:dyDescent="0.15">
      <c r="A14" s="6" t="s">
        <v>102</v>
      </c>
      <c r="B14" s="225" t="s">
        <v>24</v>
      </c>
      <c r="C14" s="6">
        <v>0</v>
      </c>
      <c r="D14" s="308">
        <v>3901.9677419354839</v>
      </c>
      <c r="E14" s="309">
        <v>169.54838709677421</v>
      </c>
      <c r="F14" s="317">
        <f t="shared" si="1"/>
        <v>0</v>
      </c>
      <c r="G14" s="317">
        <f t="shared" si="2"/>
        <v>0</v>
      </c>
      <c r="H14" s="6"/>
      <c r="I14" s="6" t="s">
        <v>102</v>
      </c>
      <c r="J14" s="225" t="s">
        <v>24</v>
      </c>
      <c r="K14" s="6">
        <v>0</v>
      </c>
      <c r="L14" s="317">
        <f t="shared" si="0"/>
        <v>0</v>
      </c>
      <c r="M14" s="317">
        <f t="shared" si="0"/>
        <v>0</v>
      </c>
      <c r="N14" s="6"/>
      <c r="O14" s="327">
        <f>0.0858622062923138*(L52/L53)</f>
        <v>9.7110596870729968E-2</v>
      </c>
      <c r="P14" s="340"/>
      <c r="Q14" s="6"/>
      <c r="R14" s="350">
        <v>0.26708032191256115</v>
      </c>
      <c r="S14" s="346">
        <f>R14*AC14</f>
        <v>43.866357378515168</v>
      </c>
      <c r="T14" s="426">
        <f t="shared" si="3"/>
        <v>0.36360071822334705</v>
      </c>
      <c r="U14" s="429"/>
      <c r="V14" s="6" t="s">
        <v>102</v>
      </c>
      <c r="W14">
        <v>0</v>
      </c>
      <c r="X14" s="225" t="s">
        <v>24</v>
      </c>
      <c r="Y14" s="319">
        <f t="shared" ref="Y14:Y27" si="7">D14*$W14/365</f>
        <v>0</v>
      </c>
      <c r="Z14" s="319">
        <f t="shared" ref="Z14:Z27" si="8">E14*$W14/365</f>
        <v>0</v>
      </c>
      <c r="AB14" s="6" t="s">
        <v>102</v>
      </c>
      <c r="AC14" s="484">
        <v>164.2440636</v>
      </c>
      <c r="AD14" s="225" t="s">
        <v>24</v>
      </c>
      <c r="AE14" s="315">
        <f t="shared" ref="AE14:AE27" si="9">$AC14*D14/365</f>
        <v>1755.8220218400002</v>
      </c>
      <c r="AF14" s="364">
        <f t="shared" ref="AF14:AF27" si="10">$AC14*E14/365</f>
        <v>76.294016640000009</v>
      </c>
      <c r="AH14" s="350">
        <v>9.7110596870729968E-2</v>
      </c>
      <c r="AI14" s="445">
        <f>AH14*K14</f>
        <v>0</v>
      </c>
      <c r="AJ14" s="439">
        <v>0.26708032191256115</v>
      </c>
      <c r="AK14" s="438">
        <f t="shared" si="4"/>
        <v>43.866357378515168</v>
      </c>
      <c r="AM14" s="6" t="s">
        <v>102</v>
      </c>
      <c r="AN14">
        <v>0</v>
      </c>
      <c r="AO14" s="225" t="s">
        <v>24</v>
      </c>
      <c r="AP14" s="312">
        <f t="shared" ref="AP14:AP27" si="11">$AN14*D14/365</f>
        <v>0</v>
      </c>
      <c r="AQ14" s="312">
        <f t="shared" ref="AQ14:AQ27" si="12">$AN14*E14/365</f>
        <v>0</v>
      </c>
      <c r="AS14" s="350">
        <v>9.7110596870729968E-2</v>
      </c>
      <c r="AT14" s="235">
        <f t="shared" si="5"/>
        <v>0</v>
      </c>
      <c r="AU14" s="463">
        <v>0.26708032191256115</v>
      </c>
      <c r="AV14" s="235">
        <f t="shared" si="6"/>
        <v>0</v>
      </c>
    </row>
    <row r="15" spans="1:48" x14ac:dyDescent="0.15">
      <c r="A15" s="6" t="s">
        <v>317</v>
      </c>
      <c r="B15" s="6" t="s">
        <v>324</v>
      </c>
      <c r="C15" s="6">
        <v>125</v>
      </c>
      <c r="D15" s="6">
        <f>3780*0.8</f>
        <v>3024</v>
      </c>
      <c r="E15" s="303">
        <v>110</v>
      </c>
      <c r="F15" s="234">
        <f t="shared" si="1"/>
        <v>1035.6164383561643</v>
      </c>
      <c r="G15" s="317">
        <f t="shared" si="2"/>
        <v>37.671232876712331</v>
      </c>
      <c r="H15" s="6"/>
      <c r="I15" s="6" t="s">
        <v>317</v>
      </c>
      <c r="J15" s="6" t="s">
        <v>324</v>
      </c>
      <c r="K15" s="6">
        <v>94</v>
      </c>
      <c r="L15" s="317">
        <f t="shared" si="0"/>
        <v>778.78356164383558</v>
      </c>
      <c r="M15" s="317">
        <f t="shared" si="0"/>
        <v>28.328767123287673</v>
      </c>
      <c r="N15" s="6"/>
      <c r="O15" s="327">
        <v>0.10732775786539227</v>
      </c>
      <c r="P15" s="341">
        <v>0.32253570845675478</v>
      </c>
      <c r="Q15" s="334">
        <f>K15*O15</f>
        <v>10.088809239346872</v>
      </c>
      <c r="R15" s="352" t="s">
        <v>639</v>
      </c>
      <c r="S15" s="346"/>
      <c r="T15" s="423"/>
      <c r="U15" s="429"/>
      <c r="V15" s="6" t="s">
        <v>317</v>
      </c>
      <c r="W15">
        <v>0</v>
      </c>
      <c r="X15" s="6" t="s">
        <v>324</v>
      </c>
      <c r="Y15" s="319">
        <f t="shared" si="7"/>
        <v>0</v>
      </c>
      <c r="Z15" s="319">
        <f t="shared" si="8"/>
        <v>0</v>
      </c>
      <c r="AB15" s="6" t="s">
        <v>317</v>
      </c>
      <c r="AC15">
        <v>0</v>
      </c>
      <c r="AD15" s="6" t="s">
        <v>324</v>
      </c>
      <c r="AE15" s="315">
        <f t="shared" si="9"/>
        <v>0</v>
      </c>
      <c r="AF15" s="315">
        <f t="shared" si="10"/>
        <v>0</v>
      </c>
      <c r="AH15" s="350">
        <v>0.10732775786539227</v>
      </c>
      <c r="AI15" s="445">
        <f>AH15*K15</f>
        <v>10.088809239346872</v>
      </c>
      <c r="AJ15" s="441" t="s">
        <v>596</v>
      </c>
      <c r="AK15" s="438"/>
      <c r="AM15" s="6" t="s">
        <v>317</v>
      </c>
      <c r="AN15">
        <v>0</v>
      </c>
      <c r="AO15" s="6" t="s">
        <v>324</v>
      </c>
      <c r="AP15" s="312">
        <f t="shared" si="11"/>
        <v>0</v>
      </c>
      <c r="AQ15" s="312">
        <f t="shared" si="12"/>
        <v>0</v>
      </c>
      <c r="AS15" s="350">
        <v>0.10732775786539227</v>
      </c>
      <c r="AT15" s="235">
        <f t="shared" si="5"/>
        <v>0</v>
      </c>
      <c r="AU15" s="465" t="s">
        <v>596</v>
      </c>
      <c r="AV15" s="235"/>
    </row>
    <row r="16" spans="1:48" x14ac:dyDescent="0.15">
      <c r="A16" s="6" t="s">
        <v>431</v>
      </c>
      <c r="B16" s="6" t="s">
        <v>324</v>
      </c>
      <c r="C16" s="6">
        <v>0</v>
      </c>
      <c r="D16" s="6">
        <v>3870</v>
      </c>
      <c r="E16" s="303"/>
      <c r="F16" s="317">
        <f t="shared" si="1"/>
        <v>0</v>
      </c>
      <c r="G16" s="317">
        <f t="shared" si="2"/>
        <v>0</v>
      </c>
      <c r="H16" s="6"/>
      <c r="I16" s="6" t="s">
        <v>431</v>
      </c>
      <c r="J16" s="6" t="s">
        <v>324</v>
      </c>
      <c r="K16" s="6">
        <v>0</v>
      </c>
      <c r="L16" s="317">
        <f t="shared" si="0"/>
        <v>0</v>
      </c>
      <c r="M16" s="317">
        <f t="shared" si="0"/>
        <v>0</v>
      </c>
      <c r="N16" s="6"/>
      <c r="O16" s="327"/>
      <c r="P16" s="340"/>
      <c r="Q16" s="6"/>
      <c r="R16" s="352" t="s">
        <v>639</v>
      </c>
      <c r="S16" s="346"/>
      <c r="T16" s="423"/>
      <c r="U16" s="429"/>
      <c r="V16" s="6" t="s">
        <v>431</v>
      </c>
      <c r="W16">
        <v>0</v>
      </c>
      <c r="X16" s="6" t="s">
        <v>324</v>
      </c>
      <c r="Y16" s="319">
        <f t="shared" si="7"/>
        <v>0</v>
      </c>
      <c r="Z16" s="319">
        <f t="shared" si="8"/>
        <v>0</v>
      </c>
      <c r="AB16" s="6" t="s">
        <v>431</v>
      </c>
      <c r="AC16">
        <v>0</v>
      </c>
      <c r="AD16" s="6" t="s">
        <v>324</v>
      </c>
      <c r="AE16" s="315">
        <f t="shared" si="9"/>
        <v>0</v>
      </c>
      <c r="AF16" s="315">
        <f t="shared" si="10"/>
        <v>0</v>
      </c>
      <c r="AH16" s="350"/>
      <c r="AI16" s="350"/>
      <c r="AJ16" s="441" t="s">
        <v>596</v>
      </c>
      <c r="AK16" s="438"/>
      <c r="AM16" s="6" t="s">
        <v>431</v>
      </c>
      <c r="AN16">
        <v>0</v>
      </c>
      <c r="AO16" s="6" t="s">
        <v>324</v>
      </c>
      <c r="AP16" s="312">
        <f t="shared" si="11"/>
        <v>0</v>
      </c>
      <c r="AQ16" s="312">
        <f t="shared" si="12"/>
        <v>0</v>
      </c>
      <c r="AS16" s="350"/>
      <c r="AT16" s="350"/>
      <c r="AU16" s="465" t="s">
        <v>596</v>
      </c>
      <c r="AV16" s="235"/>
    </row>
    <row r="17" spans="1:48" x14ac:dyDescent="0.15">
      <c r="A17" s="6" t="s">
        <v>184</v>
      </c>
      <c r="B17" s="6" t="s">
        <v>324</v>
      </c>
      <c r="C17" s="6">
        <v>0</v>
      </c>
      <c r="D17" s="6">
        <v>3610</v>
      </c>
      <c r="E17" s="303"/>
      <c r="F17" s="317">
        <f t="shared" si="1"/>
        <v>0</v>
      </c>
      <c r="G17" s="317">
        <f t="shared" si="2"/>
        <v>0</v>
      </c>
      <c r="H17" s="6"/>
      <c r="I17" s="6" t="s">
        <v>184</v>
      </c>
      <c r="J17" s="6" t="s">
        <v>324</v>
      </c>
      <c r="K17" s="6">
        <v>0</v>
      </c>
      <c r="L17" s="317">
        <f t="shared" si="0"/>
        <v>0</v>
      </c>
      <c r="M17" s="317">
        <f t="shared" si="0"/>
        <v>0</v>
      </c>
      <c r="N17" s="6"/>
      <c r="O17" s="327"/>
      <c r="P17" s="340"/>
      <c r="Q17" s="6"/>
      <c r="R17" s="352" t="s">
        <v>639</v>
      </c>
      <c r="S17" s="346"/>
      <c r="T17" s="423"/>
      <c r="U17" s="429"/>
      <c r="V17" s="6" t="s">
        <v>184</v>
      </c>
      <c r="W17">
        <v>0</v>
      </c>
      <c r="X17" s="6" t="s">
        <v>324</v>
      </c>
      <c r="Y17" s="319">
        <f t="shared" si="7"/>
        <v>0</v>
      </c>
      <c r="Z17" s="319">
        <f t="shared" si="8"/>
        <v>0</v>
      </c>
      <c r="AB17" s="6" t="s">
        <v>184</v>
      </c>
      <c r="AC17">
        <v>0</v>
      </c>
      <c r="AD17" s="6" t="s">
        <v>324</v>
      </c>
      <c r="AE17" s="315">
        <f t="shared" si="9"/>
        <v>0</v>
      </c>
      <c r="AF17" s="315">
        <f t="shared" si="10"/>
        <v>0</v>
      </c>
      <c r="AH17" s="350"/>
      <c r="AI17" s="350"/>
      <c r="AJ17" s="441" t="s">
        <v>596</v>
      </c>
      <c r="AK17" s="438"/>
      <c r="AM17" s="6" t="s">
        <v>184</v>
      </c>
      <c r="AN17">
        <v>0</v>
      </c>
      <c r="AO17" s="6" t="s">
        <v>324</v>
      </c>
      <c r="AP17" s="312">
        <f t="shared" si="11"/>
        <v>0</v>
      </c>
      <c r="AQ17" s="312">
        <f t="shared" si="12"/>
        <v>0</v>
      </c>
      <c r="AS17" s="350"/>
      <c r="AT17" s="350"/>
      <c r="AU17" s="465" t="s">
        <v>596</v>
      </c>
      <c r="AV17" s="235"/>
    </row>
    <row r="18" spans="1:48" x14ac:dyDescent="0.15">
      <c r="A18" s="6" t="s">
        <v>373</v>
      </c>
      <c r="B18" s="6" t="s">
        <v>324</v>
      </c>
      <c r="C18" s="6">
        <v>0</v>
      </c>
      <c r="D18" s="6">
        <v>3620</v>
      </c>
      <c r="E18" s="303">
        <v>75</v>
      </c>
      <c r="F18" s="317">
        <f t="shared" si="1"/>
        <v>0</v>
      </c>
      <c r="G18" s="317">
        <f t="shared" si="2"/>
        <v>0</v>
      </c>
      <c r="H18" s="6"/>
      <c r="I18" s="6" t="s">
        <v>373</v>
      </c>
      <c r="J18" s="6" t="s">
        <v>324</v>
      </c>
      <c r="K18" s="6">
        <v>93</v>
      </c>
      <c r="L18" s="317">
        <f t="shared" si="0"/>
        <v>922.35616438356169</v>
      </c>
      <c r="M18" s="317">
        <f t="shared" si="0"/>
        <v>19.109589041095891</v>
      </c>
      <c r="N18" s="6"/>
      <c r="O18" s="345">
        <v>0.21465551573078454</v>
      </c>
      <c r="P18" s="340"/>
      <c r="Q18" s="334">
        <f>K18*O18</f>
        <v>19.962962962962962</v>
      </c>
      <c r="R18" s="352" t="s">
        <v>639</v>
      </c>
      <c r="S18" s="346"/>
      <c r="T18" s="423"/>
      <c r="U18" s="429"/>
      <c r="V18" s="6" t="s">
        <v>373</v>
      </c>
      <c r="W18">
        <v>0</v>
      </c>
      <c r="X18" s="6" t="s">
        <v>324</v>
      </c>
      <c r="Y18" s="319">
        <f t="shared" si="7"/>
        <v>0</v>
      </c>
      <c r="Z18" s="319">
        <f t="shared" si="8"/>
        <v>0</v>
      </c>
      <c r="AB18" s="6" t="s">
        <v>373</v>
      </c>
      <c r="AC18">
        <v>0</v>
      </c>
      <c r="AD18" s="6" t="s">
        <v>324</v>
      </c>
      <c r="AE18" s="315">
        <f t="shared" si="9"/>
        <v>0</v>
      </c>
      <c r="AF18" s="315">
        <f t="shared" si="10"/>
        <v>0</v>
      </c>
      <c r="AH18" s="345">
        <v>0.21465551573078454</v>
      </c>
      <c r="AI18" s="445">
        <f>AH18*K18</f>
        <v>19.962962962962962</v>
      </c>
      <c r="AJ18" s="441" t="s">
        <v>596</v>
      </c>
      <c r="AK18" s="438"/>
      <c r="AM18" s="6" t="s">
        <v>373</v>
      </c>
      <c r="AN18">
        <v>0</v>
      </c>
      <c r="AO18" s="6" t="s">
        <v>324</v>
      </c>
      <c r="AP18" s="312">
        <f t="shared" si="11"/>
        <v>0</v>
      </c>
      <c r="AQ18" s="312">
        <f t="shared" si="12"/>
        <v>0</v>
      </c>
      <c r="AS18" s="345">
        <v>0.21465551573078454</v>
      </c>
      <c r="AT18" s="235">
        <f t="shared" si="5"/>
        <v>0</v>
      </c>
      <c r="AU18" s="465" t="s">
        <v>596</v>
      </c>
      <c r="AV18" s="235"/>
    </row>
    <row r="19" spans="1:48" x14ac:dyDescent="0.15">
      <c r="A19" s="6" t="s">
        <v>374</v>
      </c>
      <c r="B19" s="6" t="s">
        <v>324</v>
      </c>
      <c r="C19" s="6">
        <v>70</v>
      </c>
      <c r="D19" s="6">
        <v>3640</v>
      </c>
      <c r="E19" s="310"/>
      <c r="F19" s="234">
        <f t="shared" si="1"/>
        <v>698.08219178082197</v>
      </c>
      <c r="G19" s="310"/>
      <c r="H19" s="6"/>
      <c r="I19" s="6" t="s">
        <v>374</v>
      </c>
      <c r="J19" s="6" t="s">
        <v>324</v>
      </c>
      <c r="K19" s="6">
        <v>10</v>
      </c>
      <c r="L19" s="317">
        <f t="shared" ref="L19:L33" si="13">$K19*D19/365</f>
        <v>99.726027397260268</v>
      </c>
      <c r="M19" s="310"/>
      <c r="N19" s="6"/>
      <c r="O19" s="327">
        <v>8.5862206292313822E-2</v>
      </c>
      <c r="P19" s="339" t="s">
        <v>43</v>
      </c>
      <c r="Q19" s="334">
        <f>K19*O19</f>
        <v>0.85862206292313825</v>
      </c>
      <c r="R19" s="352" t="s">
        <v>639</v>
      </c>
      <c r="S19" s="346"/>
      <c r="T19" s="423"/>
      <c r="U19" s="429"/>
      <c r="V19" s="6" t="s">
        <v>374</v>
      </c>
      <c r="W19">
        <v>0</v>
      </c>
      <c r="X19" s="6" t="s">
        <v>324</v>
      </c>
      <c r="Y19" s="319">
        <f t="shared" si="7"/>
        <v>0</v>
      </c>
      <c r="Z19" s="319">
        <f t="shared" si="8"/>
        <v>0</v>
      </c>
      <c r="AB19" s="6" t="s">
        <v>374</v>
      </c>
      <c r="AC19">
        <v>0</v>
      </c>
      <c r="AD19" s="6" t="s">
        <v>324</v>
      </c>
      <c r="AE19" s="315">
        <f t="shared" si="9"/>
        <v>0</v>
      </c>
      <c r="AF19" s="315">
        <f t="shared" si="10"/>
        <v>0</v>
      </c>
      <c r="AH19" s="350">
        <v>8.5862206292313822E-2</v>
      </c>
      <c r="AI19" s="445">
        <f>AH19*K19</f>
        <v>0.85862206292313825</v>
      </c>
      <c r="AJ19" s="441" t="s">
        <v>596</v>
      </c>
      <c r="AK19" s="438"/>
      <c r="AM19" s="6" t="s">
        <v>374</v>
      </c>
      <c r="AN19">
        <v>0</v>
      </c>
      <c r="AO19" s="6" t="s">
        <v>324</v>
      </c>
      <c r="AP19" s="312">
        <f t="shared" si="11"/>
        <v>0</v>
      </c>
      <c r="AQ19" s="312">
        <f t="shared" si="12"/>
        <v>0</v>
      </c>
      <c r="AS19" s="350">
        <v>8.5862206292313822E-2</v>
      </c>
      <c r="AT19" s="235">
        <f t="shared" si="5"/>
        <v>0</v>
      </c>
      <c r="AU19" s="465" t="s">
        <v>596</v>
      </c>
      <c r="AV19" s="235"/>
    </row>
    <row r="20" spans="1:48" x14ac:dyDescent="0.15">
      <c r="A20" s="225" t="s">
        <v>148</v>
      </c>
      <c r="B20" s="6" t="s">
        <v>48</v>
      </c>
      <c r="C20" s="6">
        <v>0</v>
      </c>
      <c r="D20" s="6">
        <v>1125</v>
      </c>
      <c r="E20" s="303">
        <v>71</v>
      </c>
      <c r="F20" s="318">
        <f t="shared" si="1"/>
        <v>0</v>
      </c>
      <c r="G20" s="317">
        <f t="shared" si="2"/>
        <v>0</v>
      </c>
      <c r="H20" s="6"/>
      <c r="I20" s="225" t="s">
        <v>148</v>
      </c>
      <c r="J20" s="6" t="s">
        <v>48</v>
      </c>
      <c r="K20" s="6">
        <v>0</v>
      </c>
      <c r="L20" s="317">
        <f t="shared" si="13"/>
        <v>0</v>
      </c>
      <c r="M20" s="317">
        <f>$K20*E20/365</f>
        <v>0</v>
      </c>
      <c r="N20" s="6"/>
      <c r="O20" s="327">
        <f>10.73*0.3/25.11</f>
        <v>0.12819593787335723</v>
      </c>
      <c r="P20" s="340"/>
      <c r="Q20" s="6"/>
      <c r="R20" s="350">
        <v>0.32304546141799279</v>
      </c>
      <c r="S20" s="346">
        <f>R20*AC20</f>
        <v>6.8462321691391175</v>
      </c>
      <c r="T20" s="426">
        <f t="shared" ref="T20:T21" si="14">O20/R20</f>
        <v>0.39683559493653686</v>
      </c>
      <c r="U20" s="429"/>
      <c r="V20" s="225" t="s">
        <v>148</v>
      </c>
      <c r="W20" s="6">
        <v>52</v>
      </c>
      <c r="X20" s="6" t="s">
        <v>48</v>
      </c>
      <c r="Y20" s="319">
        <f t="shared" si="7"/>
        <v>160.27397260273972</v>
      </c>
      <c r="Z20" s="319">
        <f t="shared" si="8"/>
        <v>10.115068493150686</v>
      </c>
      <c r="AB20" s="225" t="s">
        <v>148</v>
      </c>
      <c r="AC20" s="484">
        <v>21.192782400000002</v>
      </c>
      <c r="AD20" s="6" t="s">
        <v>48</v>
      </c>
      <c r="AE20" s="315">
        <f t="shared" si="9"/>
        <v>65.320219726027403</v>
      </c>
      <c r="AF20" s="315">
        <f t="shared" si="10"/>
        <v>4.122431644931507</v>
      </c>
      <c r="AH20" s="350">
        <f>10.73*0.3/25.11</f>
        <v>0.12819593787335723</v>
      </c>
      <c r="AI20" s="445">
        <f>AH20*K20</f>
        <v>0</v>
      </c>
      <c r="AJ20" s="439">
        <v>0.32304546141799279</v>
      </c>
      <c r="AK20" s="438">
        <f t="shared" si="4"/>
        <v>6.8462321691391175</v>
      </c>
      <c r="AM20" s="225" t="s">
        <v>148</v>
      </c>
      <c r="AN20">
        <v>40</v>
      </c>
      <c r="AO20" s="6" t="s">
        <v>48</v>
      </c>
      <c r="AP20" s="312">
        <f t="shared" si="11"/>
        <v>123.28767123287672</v>
      </c>
      <c r="AQ20" s="312">
        <f t="shared" si="12"/>
        <v>7.7808219178082192</v>
      </c>
      <c r="AS20" s="350">
        <f>10.73*0.3/25.11</f>
        <v>0.12819593787335723</v>
      </c>
      <c r="AT20" s="235">
        <f t="shared" si="5"/>
        <v>5.1278375149342894</v>
      </c>
      <c r="AU20" s="463">
        <v>0.32304546141799279</v>
      </c>
      <c r="AV20" s="235">
        <f t="shared" si="6"/>
        <v>12.921818456719711</v>
      </c>
    </row>
    <row r="21" spans="1:48" x14ac:dyDescent="0.15">
      <c r="A21" s="6" t="s">
        <v>212</v>
      </c>
      <c r="B21" s="6" t="s">
        <v>324</v>
      </c>
      <c r="C21" s="6">
        <v>12</v>
      </c>
      <c r="D21" s="6">
        <v>2500</v>
      </c>
      <c r="E21" s="303">
        <v>200</v>
      </c>
      <c r="F21" s="234">
        <f t="shared" si="1"/>
        <v>82.191780821917803</v>
      </c>
      <c r="G21" s="317">
        <f t="shared" si="2"/>
        <v>6.5753424657534243</v>
      </c>
      <c r="I21" s="6" t="s">
        <v>212</v>
      </c>
      <c r="J21" s="6" t="s">
        <v>324</v>
      </c>
      <c r="K21" s="6">
        <v>3</v>
      </c>
      <c r="L21" s="317">
        <f t="shared" si="13"/>
        <v>20.547945205479451</v>
      </c>
      <c r="M21" s="317">
        <f>$K21*E21/365</f>
        <v>1.6438356164383561</v>
      </c>
      <c r="N21" s="6"/>
      <c r="O21" s="328">
        <v>0.5795698924731183</v>
      </c>
      <c r="P21" s="342">
        <v>1.173869535913826</v>
      </c>
      <c r="Q21" s="334">
        <f>K21*O21</f>
        <v>1.7387096774193549</v>
      </c>
      <c r="R21" s="350">
        <v>2.2851951567347175</v>
      </c>
      <c r="S21" s="346">
        <f>R21*AC21</f>
        <v>12.107410924553191</v>
      </c>
      <c r="T21" s="426">
        <f t="shared" si="14"/>
        <v>0.25361942973013185</v>
      </c>
      <c r="U21" s="431"/>
      <c r="V21" s="225" t="s">
        <v>153</v>
      </c>
      <c r="W21" s="6">
        <v>26</v>
      </c>
      <c r="X21" s="6" t="s">
        <v>324</v>
      </c>
      <c r="Y21" s="319">
        <f t="shared" si="7"/>
        <v>178.08219178082192</v>
      </c>
      <c r="Z21" s="319">
        <f t="shared" si="8"/>
        <v>14.246575342465754</v>
      </c>
      <c r="AB21" s="225" t="s">
        <v>153</v>
      </c>
      <c r="AC21" s="484">
        <v>5.2981956000000006</v>
      </c>
      <c r="AD21" s="6" t="s">
        <v>324</v>
      </c>
      <c r="AE21" s="315">
        <f t="shared" si="9"/>
        <v>36.289010958904115</v>
      </c>
      <c r="AF21" s="315">
        <f t="shared" si="10"/>
        <v>2.9031208767123289</v>
      </c>
      <c r="AH21" s="328">
        <v>0.5795698924731183</v>
      </c>
      <c r="AI21" s="445">
        <f>AH21*K21</f>
        <v>1.7387096774193549</v>
      </c>
      <c r="AJ21" s="439">
        <v>2.2851951567347175</v>
      </c>
      <c r="AK21" s="438">
        <f t="shared" si="4"/>
        <v>12.107410924553191</v>
      </c>
      <c r="AM21" s="225" t="s">
        <v>153</v>
      </c>
      <c r="AN21">
        <v>26</v>
      </c>
      <c r="AO21" s="6" t="s">
        <v>324</v>
      </c>
      <c r="AP21" s="312">
        <f t="shared" si="11"/>
        <v>178.08219178082192</v>
      </c>
      <c r="AQ21" s="312">
        <f t="shared" si="12"/>
        <v>14.246575342465754</v>
      </c>
      <c r="AS21" s="328">
        <v>0.5795698924731183</v>
      </c>
      <c r="AT21" s="235">
        <f t="shared" si="5"/>
        <v>15.068817204301077</v>
      </c>
      <c r="AU21" s="463">
        <v>2.2851951567347175</v>
      </c>
      <c r="AV21" s="235">
        <f t="shared" si="6"/>
        <v>59.415074075102652</v>
      </c>
    </row>
    <row r="22" spans="1:48" x14ac:dyDescent="0.15">
      <c r="A22" s="6" t="s">
        <v>179</v>
      </c>
      <c r="B22" s="6" t="s">
        <v>180</v>
      </c>
      <c r="C22" s="6">
        <v>0</v>
      </c>
      <c r="D22" s="6">
        <v>1553</v>
      </c>
      <c r="E22" s="303"/>
      <c r="F22" s="317">
        <f t="shared" si="1"/>
        <v>0</v>
      </c>
      <c r="G22" s="317">
        <f t="shared" si="2"/>
        <v>0</v>
      </c>
      <c r="H22" s="6"/>
      <c r="I22" s="6" t="s">
        <v>179</v>
      </c>
      <c r="J22" s="6" t="s">
        <v>180</v>
      </c>
      <c r="K22" s="6">
        <v>0</v>
      </c>
      <c r="L22" s="317">
        <f t="shared" si="13"/>
        <v>0</v>
      </c>
      <c r="M22" s="317">
        <f>$K22*E22/365</f>
        <v>0</v>
      </c>
      <c r="N22" s="6"/>
      <c r="O22" s="327"/>
      <c r="P22" s="340"/>
      <c r="Q22" s="6"/>
      <c r="R22" s="350"/>
      <c r="S22" s="346"/>
      <c r="T22" s="423"/>
      <c r="U22" s="429"/>
      <c r="V22" s="225" t="s">
        <v>21</v>
      </c>
      <c r="W22" s="6">
        <v>0</v>
      </c>
      <c r="Y22" s="319">
        <f t="shared" si="7"/>
        <v>0</v>
      </c>
      <c r="Z22" s="319">
        <f t="shared" si="8"/>
        <v>0</v>
      </c>
      <c r="AB22" s="225" t="s">
        <v>21</v>
      </c>
      <c r="AC22">
        <v>0</v>
      </c>
      <c r="AD22" s="6" t="s">
        <v>602</v>
      </c>
      <c r="AE22" s="315">
        <f t="shared" si="9"/>
        <v>0</v>
      </c>
      <c r="AF22" s="315">
        <f t="shared" si="10"/>
        <v>0</v>
      </c>
      <c r="AH22" s="350"/>
      <c r="AI22" s="350"/>
      <c r="AJ22" s="439"/>
      <c r="AK22" s="438">
        <f t="shared" si="4"/>
        <v>0</v>
      </c>
      <c r="AM22" s="225" t="s">
        <v>21</v>
      </c>
      <c r="AN22">
        <v>0</v>
      </c>
      <c r="AO22" s="6" t="s">
        <v>602</v>
      </c>
      <c r="AP22" s="312">
        <f t="shared" si="11"/>
        <v>0</v>
      </c>
      <c r="AQ22" s="312">
        <f t="shared" si="12"/>
        <v>0</v>
      </c>
      <c r="AS22" s="350"/>
      <c r="AT22" s="235">
        <f t="shared" si="5"/>
        <v>0</v>
      </c>
      <c r="AU22" s="463"/>
      <c r="AV22" s="235"/>
    </row>
    <row r="23" spans="1:48" x14ac:dyDescent="0.15">
      <c r="A23" s="225" t="s">
        <v>155</v>
      </c>
      <c r="B23" s="6" t="s">
        <v>180</v>
      </c>
      <c r="C23" s="6">
        <v>0</v>
      </c>
      <c r="D23" s="313">
        <v>425.16483516483515</v>
      </c>
      <c r="E23" s="313">
        <v>4.0109890109890109</v>
      </c>
      <c r="F23" s="317">
        <f t="shared" si="1"/>
        <v>0</v>
      </c>
      <c r="G23" s="317">
        <f t="shared" si="2"/>
        <v>0</v>
      </c>
      <c r="H23" s="6"/>
      <c r="I23" s="225" t="s">
        <v>155</v>
      </c>
      <c r="J23" s="6" t="s">
        <v>180</v>
      </c>
      <c r="K23" s="6">
        <v>0</v>
      </c>
      <c r="L23" s="317">
        <f t="shared" si="13"/>
        <v>0</v>
      </c>
      <c r="M23" s="317">
        <f>$K23*E23/365</f>
        <v>0</v>
      </c>
      <c r="N23" s="6"/>
      <c r="O23" s="328">
        <v>0.24560789665471927</v>
      </c>
      <c r="P23" s="340"/>
      <c r="Q23" s="6"/>
      <c r="R23" s="350">
        <v>0.55411590563358781</v>
      </c>
      <c r="S23" s="346">
        <f>R23*AC23</f>
        <v>0</v>
      </c>
      <c r="T23" s="423"/>
      <c r="U23" s="429"/>
      <c r="V23" s="225" t="s">
        <v>155</v>
      </c>
      <c r="W23" s="6">
        <v>182</v>
      </c>
      <c r="X23" s="6" t="s">
        <v>48</v>
      </c>
      <c r="Y23" s="319">
        <f t="shared" si="7"/>
        <v>212</v>
      </c>
      <c r="Z23" s="319">
        <f t="shared" si="8"/>
        <v>2</v>
      </c>
      <c r="AB23" s="225" t="s">
        <v>155</v>
      </c>
      <c r="AC23">
        <v>0</v>
      </c>
      <c r="AD23" s="6" t="s">
        <v>48</v>
      </c>
      <c r="AE23" s="315">
        <f t="shared" si="9"/>
        <v>0</v>
      </c>
      <c r="AF23" s="315">
        <f t="shared" si="10"/>
        <v>0</v>
      </c>
      <c r="AH23" s="328">
        <v>0.24560789665471927</v>
      </c>
      <c r="AI23" s="350"/>
      <c r="AJ23" s="439">
        <v>0.55411590563358781</v>
      </c>
      <c r="AK23" s="438">
        <f t="shared" si="4"/>
        <v>0</v>
      </c>
      <c r="AM23" s="225" t="s">
        <v>155</v>
      </c>
      <c r="AN23">
        <v>182</v>
      </c>
      <c r="AO23" s="6" t="s">
        <v>48</v>
      </c>
      <c r="AP23" s="312">
        <f t="shared" si="11"/>
        <v>212</v>
      </c>
      <c r="AQ23" s="312">
        <f t="shared" si="12"/>
        <v>2</v>
      </c>
      <c r="AS23" s="328">
        <v>0.24560789665471927</v>
      </c>
      <c r="AT23" s="235">
        <f t="shared" si="5"/>
        <v>44.700637191158904</v>
      </c>
      <c r="AU23" s="463">
        <v>0.55411590563358781</v>
      </c>
      <c r="AV23" s="235">
        <f t="shared" si="6"/>
        <v>100.84909482531299</v>
      </c>
    </row>
    <row r="24" spans="1:48" x14ac:dyDescent="0.15">
      <c r="A24" s="6" t="s">
        <v>375</v>
      </c>
      <c r="B24" s="6" t="s">
        <v>324</v>
      </c>
      <c r="C24" s="6">
        <v>3</v>
      </c>
      <c r="D24" s="6">
        <v>8760</v>
      </c>
      <c r="E24" s="310"/>
      <c r="F24" s="234">
        <f t="shared" si="1"/>
        <v>72</v>
      </c>
      <c r="G24" s="310"/>
      <c r="H24" s="6"/>
      <c r="I24" s="6" t="s">
        <v>375</v>
      </c>
      <c r="J24" s="6" t="s">
        <v>324</v>
      </c>
      <c r="K24" s="6">
        <v>3</v>
      </c>
      <c r="L24" s="317">
        <f t="shared" si="13"/>
        <v>72</v>
      </c>
      <c r="M24" s="310"/>
      <c r="N24" s="6"/>
      <c r="O24" s="328">
        <v>1.1269414575866188</v>
      </c>
      <c r="P24" s="343">
        <v>2.6</v>
      </c>
      <c r="Q24" s="334">
        <f>K24*O24</f>
        <v>3.3808243727598564</v>
      </c>
      <c r="R24" s="350"/>
      <c r="S24" s="346"/>
      <c r="T24" s="423"/>
      <c r="U24" s="429"/>
      <c r="V24" s="225" t="s">
        <v>22</v>
      </c>
      <c r="W24" s="6">
        <v>0</v>
      </c>
      <c r="Y24" s="319">
        <f t="shared" si="7"/>
        <v>0</v>
      </c>
      <c r="Z24" s="319">
        <f t="shared" si="8"/>
        <v>0</v>
      </c>
      <c r="AB24" s="225" t="s">
        <v>22</v>
      </c>
      <c r="AC24">
        <v>0</v>
      </c>
      <c r="AD24" s="6" t="s">
        <v>603</v>
      </c>
      <c r="AE24" s="315">
        <f t="shared" si="9"/>
        <v>0</v>
      </c>
      <c r="AF24" s="315">
        <f t="shared" si="10"/>
        <v>0</v>
      </c>
      <c r="AH24" s="328">
        <v>1.1269414575866188</v>
      </c>
      <c r="AI24" s="445">
        <f>AH24*K24</f>
        <v>3.3808243727598564</v>
      </c>
      <c r="AJ24" s="439"/>
      <c r="AK24" s="438">
        <f t="shared" si="4"/>
        <v>0</v>
      </c>
      <c r="AM24" s="225" t="s">
        <v>22</v>
      </c>
      <c r="AN24">
        <v>0</v>
      </c>
      <c r="AO24" s="6" t="s">
        <v>603</v>
      </c>
      <c r="AP24" s="312">
        <f t="shared" si="11"/>
        <v>0</v>
      </c>
      <c r="AQ24" s="312">
        <f t="shared" si="12"/>
        <v>0</v>
      </c>
      <c r="AS24" s="328">
        <v>1.1269414575866188</v>
      </c>
      <c r="AT24" s="235"/>
      <c r="AU24" s="463"/>
      <c r="AV24" s="235"/>
    </row>
    <row r="25" spans="1:48" x14ac:dyDescent="0.15">
      <c r="A25" s="6" t="s">
        <v>23</v>
      </c>
      <c r="B25" s="6" t="s">
        <v>24</v>
      </c>
      <c r="C25" s="6">
        <v>0</v>
      </c>
      <c r="D25" s="6">
        <v>7286</v>
      </c>
      <c r="E25" s="303">
        <v>7</v>
      </c>
      <c r="F25" s="317">
        <f t="shared" si="1"/>
        <v>0</v>
      </c>
      <c r="G25" s="317">
        <f t="shared" si="2"/>
        <v>0</v>
      </c>
      <c r="H25" s="6"/>
      <c r="I25" s="6" t="s">
        <v>23</v>
      </c>
      <c r="J25" s="6" t="s">
        <v>324</v>
      </c>
      <c r="K25" s="6">
        <v>0</v>
      </c>
      <c r="L25" s="317">
        <f t="shared" si="13"/>
        <v>0</v>
      </c>
      <c r="M25" s="317">
        <f t="shared" ref="M25:M33" si="15">$K25*E25/365</f>
        <v>0</v>
      </c>
      <c r="N25" s="6"/>
      <c r="O25" s="327">
        <v>1.1269414575866188</v>
      </c>
      <c r="P25" s="340"/>
      <c r="Q25" s="6"/>
      <c r="R25" s="350">
        <v>3.7884008292864273</v>
      </c>
      <c r="S25" s="346">
        <f>R25*AC25</f>
        <v>12.043013162857021</v>
      </c>
      <c r="T25" s="426">
        <f t="shared" ref="T25:T33" si="16">O25/R25</f>
        <v>0.29747154759199185</v>
      </c>
      <c r="U25" s="431"/>
      <c r="V25" s="225" t="s">
        <v>150</v>
      </c>
      <c r="W25" s="6">
        <v>5.2</v>
      </c>
      <c r="X25" s="6" t="s">
        <v>324</v>
      </c>
      <c r="Y25" s="319">
        <f t="shared" si="7"/>
        <v>103.80054794520549</v>
      </c>
      <c r="Z25" s="319">
        <f t="shared" si="8"/>
        <v>9.9726027397260275E-2</v>
      </c>
      <c r="AB25" s="225" t="s">
        <v>150</v>
      </c>
      <c r="AC25" s="484">
        <v>3.1789173600000002</v>
      </c>
      <c r="AD25" s="6" t="s">
        <v>324</v>
      </c>
      <c r="AE25" s="315">
        <f t="shared" si="9"/>
        <v>63.456416123178087</v>
      </c>
      <c r="AF25" s="320">
        <f t="shared" si="10"/>
        <v>6.0965538410958912E-2</v>
      </c>
      <c r="AG25" s="320"/>
      <c r="AH25" s="350">
        <v>1.1269414575866188</v>
      </c>
      <c r="AI25" s="445">
        <f>AH25*K25</f>
        <v>0</v>
      </c>
      <c r="AJ25" s="439">
        <v>3.7884008292864273</v>
      </c>
      <c r="AK25" s="438">
        <f t="shared" si="4"/>
        <v>12.043013162857021</v>
      </c>
      <c r="AL25" s="320"/>
      <c r="AM25" s="225" t="s">
        <v>150</v>
      </c>
      <c r="AN25">
        <v>5.2</v>
      </c>
      <c r="AO25" s="6" t="s">
        <v>324</v>
      </c>
      <c r="AP25" s="312">
        <f t="shared" si="11"/>
        <v>103.80054794520549</v>
      </c>
      <c r="AQ25" s="312">
        <f t="shared" si="12"/>
        <v>9.9726027397260275E-2</v>
      </c>
      <c r="AS25" s="350">
        <v>1.1269414575866188</v>
      </c>
      <c r="AT25" s="235">
        <f t="shared" si="5"/>
        <v>5.8600955794504177</v>
      </c>
      <c r="AU25" s="463">
        <v>3.7884008292864273</v>
      </c>
      <c r="AV25" s="235">
        <f t="shared" si="6"/>
        <v>19.699684312289424</v>
      </c>
    </row>
    <row r="26" spans="1:48" x14ac:dyDescent="0.15">
      <c r="A26" s="225" t="s">
        <v>151</v>
      </c>
      <c r="B26" s="6" t="s">
        <v>324</v>
      </c>
      <c r="C26" s="6">
        <v>0</v>
      </c>
      <c r="D26" s="6">
        <v>3750</v>
      </c>
      <c r="E26">
        <v>214</v>
      </c>
      <c r="F26" s="317">
        <f t="shared" si="1"/>
        <v>0</v>
      </c>
      <c r="G26" s="317">
        <f t="shared" si="2"/>
        <v>0</v>
      </c>
      <c r="H26" s="6"/>
      <c r="I26" s="225" t="s">
        <v>151</v>
      </c>
      <c r="J26" s="6" t="s">
        <v>324</v>
      </c>
      <c r="K26" s="6">
        <v>0</v>
      </c>
      <c r="L26" s="317">
        <f t="shared" si="13"/>
        <v>0</v>
      </c>
      <c r="M26" s="317">
        <f t="shared" si="15"/>
        <v>0</v>
      </c>
      <c r="N26" s="6"/>
      <c r="O26" s="327"/>
      <c r="P26" s="340"/>
      <c r="Q26" s="6"/>
      <c r="R26" s="350">
        <v>5.2538930149230829</v>
      </c>
      <c r="S26" s="346">
        <f>R26*AC26</f>
        <v>0</v>
      </c>
      <c r="T26" s="426"/>
      <c r="U26" s="431"/>
      <c r="V26" s="225" t="s">
        <v>151</v>
      </c>
      <c r="W26" s="6">
        <v>5.2</v>
      </c>
      <c r="X26" s="6" t="s">
        <v>324</v>
      </c>
      <c r="Y26" s="319">
        <f t="shared" si="7"/>
        <v>53.424657534246577</v>
      </c>
      <c r="Z26" s="319">
        <f t="shared" si="8"/>
        <v>3.048767123287671</v>
      </c>
      <c r="AB26" s="225" t="s">
        <v>151</v>
      </c>
      <c r="AC26">
        <v>0</v>
      </c>
      <c r="AD26" s="6" t="s">
        <v>324</v>
      </c>
      <c r="AE26" s="315">
        <f t="shared" si="9"/>
        <v>0</v>
      </c>
      <c r="AF26" s="315">
        <f t="shared" si="10"/>
        <v>0</v>
      </c>
      <c r="AH26" s="350"/>
      <c r="AI26" s="350"/>
      <c r="AJ26" s="439">
        <v>5.2538930149230829</v>
      </c>
      <c r="AK26" s="438">
        <f t="shared" si="4"/>
        <v>0</v>
      </c>
      <c r="AM26" s="225" t="s">
        <v>151</v>
      </c>
      <c r="AN26">
        <v>5.2</v>
      </c>
      <c r="AO26" s="6" t="s">
        <v>324</v>
      </c>
      <c r="AP26" s="312">
        <f t="shared" si="11"/>
        <v>53.424657534246577</v>
      </c>
      <c r="AQ26" s="312">
        <f t="shared" si="12"/>
        <v>3.048767123287671</v>
      </c>
      <c r="AS26" s="350"/>
      <c r="AT26" s="235"/>
      <c r="AU26" s="463">
        <v>5.2538930149230829</v>
      </c>
      <c r="AV26" s="235">
        <f t="shared" si="6"/>
        <v>27.320243677600033</v>
      </c>
    </row>
    <row r="27" spans="1:48" x14ac:dyDescent="0.15">
      <c r="A27" s="225" t="s">
        <v>152</v>
      </c>
      <c r="B27" s="225" t="s">
        <v>25</v>
      </c>
      <c r="C27" s="6">
        <v>0</v>
      </c>
      <c r="D27" s="6">
        <v>79</v>
      </c>
      <c r="E27">
        <v>6.25</v>
      </c>
      <c r="F27" s="317">
        <f t="shared" si="1"/>
        <v>0</v>
      </c>
      <c r="G27" s="317">
        <f t="shared" si="2"/>
        <v>0</v>
      </c>
      <c r="H27" s="6"/>
      <c r="I27" s="225" t="s">
        <v>152</v>
      </c>
      <c r="J27" s="302" t="s">
        <v>100</v>
      </c>
      <c r="K27" s="20">
        <v>0</v>
      </c>
      <c r="L27" s="317">
        <f t="shared" si="13"/>
        <v>0</v>
      </c>
      <c r="M27" s="317">
        <f t="shared" si="15"/>
        <v>0</v>
      </c>
      <c r="N27" s="20"/>
      <c r="O27" s="453">
        <f>O21*0.1224234</f>
        <v>7.0952916774193547E-2</v>
      </c>
      <c r="P27" s="340"/>
      <c r="Q27" s="6"/>
      <c r="R27" s="366">
        <f>1.37935211356765/12</f>
        <v>0.11494600946397084</v>
      </c>
      <c r="S27" s="367">
        <f>R27*AC27</f>
        <v>0</v>
      </c>
      <c r="T27" s="426">
        <f t="shared" si="16"/>
        <v>0.61727168350662343</v>
      </c>
      <c r="U27" s="431"/>
      <c r="V27" s="20" t="s">
        <v>101</v>
      </c>
      <c r="W27" s="20">
        <v>52</v>
      </c>
      <c r="X27" s="302" t="s">
        <v>100</v>
      </c>
      <c r="Y27" s="319">
        <f t="shared" si="7"/>
        <v>11.254794520547945</v>
      </c>
      <c r="Z27" s="319">
        <f t="shared" si="8"/>
        <v>0.8904109589041096</v>
      </c>
      <c r="AB27" s="20" t="s">
        <v>101</v>
      </c>
      <c r="AC27">
        <v>0</v>
      </c>
      <c r="AD27" s="302" t="s">
        <v>100</v>
      </c>
      <c r="AE27" s="315">
        <f t="shared" si="9"/>
        <v>0</v>
      </c>
      <c r="AF27" s="315">
        <f t="shared" si="10"/>
        <v>0</v>
      </c>
      <c r="AH27" s="365">
        <f>AH21*0.1224234</f>
        <v>7.0952916774193547E-2</v>
      </c>
      <c r="AI27" s="445">
        <f>AH27*K27</f>
        <v>0</v>
      </c>
      <c r="AJ27" s="439">
        <v>0.11494600946397084</v>
      </c>
      <c r="AK27" s="438">
        <f t="shared" si="4"/>
        <v>0</v>
      </c>
      <c r="AM27" s="20" t="s">
        <v>101</v>
      </c>
      <c r="AN27">
        <v>52</v>
      </c>
      <c r="AO27" s="302" t="s">
        <v>100</v>
      </c>
      <c r="AP27" s="312">
        <f t="shared" si="11"/>
        <v>11.254794520547945</v>
      </c>
      <c r="AQ27" s="312">
        <f t="shared" si="12"/>
        <v>0.8904109589041096</v>
      </c>
      <c r="AS27" s="453">
        <f>AS21*0.1224234</f>
        <v>7.0952916774193547E-2</v>
      </c>
      <c r="AT27" s="235">
        <f t="shared" si="5"/>
        <v>3.6895516722580646</v>
      </c>
      <c r="AU27" s="463">
        <v>0.11494600946397084</v>
      </c>
      <c r="AV27" s="235">
        <f t="shared" si="6"/>
        <v>5.9771924921264832</v>
      </c>
    </row>
    <row r="28" spans="1:48" x14ac:dyDescent="0.15">
      <c r="A28" s="6" t="s">
        <v>215</v>
      </c>
      <c r="B28" s="6" t="s">
        <v>324</v>
      </c>
      <c r="C28" s="6">
        <v>2.6</v>
      </c>
      <c r="F28"/>
      <c r="G28"/>
      <c r="H28" s="6"/>
      <c r="I28" s="6" t="s">
        <v>215</v>
      </c>
      <c r="J28" s="6" t="s">
        <v>324</v>
      </c>
      <c r="K28">
        <v>1.3</v>
      </c>
      <c r="L28" s="317">
        <f t="shared" si="13"/>
        <v>0</v>
      </c>
      <c r="M28" s="317">
        <f t="shared" si="15"/>
        <v>0</v>
      </c>
      <c r="N28" s="6"/>
      <c r="O28" s="328">
        <v>0.42931103146156907</v>
      </c>
      <c r="P28" s="341">
        <v>0.45888465732929695</v>
      </c>
      <c r="Q28" s="334">
        <f>K28*O28</f>
        <v>0.5581043409000398</v>
      </c>
      <c r="R28" s="350">
        <v>4.228102200509122</v>
      </c>
      <c r="S28" s="346">
        <f>R28*K28</f>
        <v>5.4965328606618584</v>
      </c>
      <c r="T28" s="426">
        <f t="shared" si="16"/>
        <v>0.10153752466292656</v>
      </c>
      <c r="U28" s="431"/>
      <c r="V28" s="225" t="s">
        <v>52</v>
      </c>
      <c r="W28" s="6">
        <v>2.6</v>
      </c>
      <c r="X28" s="6" t="s">
        <v>324</v>
      </c>
      <c r="AB28" s="225" t="s">
        <v>52</v>
      </c>
      <c r="AC28">
        <v>1.3</v>
      </c>
      <c r="AD28" s="6" t="s">
        <v>324</v>
      </c>
      <c r="AH28" s="328">
        <v>0.42931103146156907</v>
      </c>
      <c r="AI28" s="445">
        <f>AH28*AC28</f>
        <v>0.5581043409000398</v>
      </c>
      <c r="AJ28" s="439">
        <v>4.228102200509122</v>
      </c>
      <c r="AK28" s="438">
        <f t="shared" si="4"/>
        <v>5.4965328606618584</v>
      </c>
      <c r="AM28" s="225" t="s">
        <v>52</v>
      </c>
      <c r="AN28">
        <v>2.6</v>
      </c>
      <c r="AO28" s="6" t="s">
        <v>324</v>
      </c>
      <c r="AS28" s="328">
        <v>0.42931103146156907</v>
      </c>
      <c r="AT28" s="235">
        <f t="shared" si="5"/>
        <v>1.1162086818000796</v>
      </c>
      <c r="AU28" s="463">
        <v>4.228102200509122</v>
      </c>
      <c r="AV28" s="235">
        <f t="shared" si="6"/>
        <v>10.993065721323717</v>
      </c>
    </row>
    <row r="29" spans="1:48" x14ac:dyDescent="0.15">
      <c r="A29" s="6" t="s">
        <v>240</v>
      </c>
      <c r="B29" s="6" t="s">
        <v>181</v>
      </c>
      <c r="C29" s="6">
        <v>5</v>
      </c>
      <c r="F29"/>
      <c r="G29"/>
      <c r="H29" s="6"/>
      <c r="I29" s="6" t="s">
        <v>240</v>
      </c>
      <c r="J29" s="6" t="s">
        <v>181</v>
      </c>
      <c r="K29">
        <v>3</v>
      </c>
      <c r="L29" s="317">
        <f t="shared" si="13"/>
        <v>0</v>
      </c>
      <c r="M29" s="317">
        <f t="shared" si="15"/>
        <v>0</v>
      </c>
      <c r="N29" s="6"/>
      <c r="O29" s="328">
        <v>2.7</v>
      </c>
      <c r="P29" s="340">
        <v>2.707341739403454</v>
      </c>
      <c r="Q29" s="334">
        <f>K29*O29</f>
        <v>8.1000000000000014</v>
      </c>
      <c r="R29" s="350">
        <v>3.8801000000000001</v>
      </c>
      <c r="S29" s="346">
        <f t="shared" ref="S29:S30" si="17">R29*K29</f>
        <v>11.6403</v>
      </c>
      <c r="T29" s="426">
        <f t="shared" si="16"/>
        <v>0.69585835416612973</v>
      </c>
      <c r="U29" s="431"/>
      <c r="V29" s="225" t="s">
        <v>69</v>
      </c>
      <c r="W29" s="6">
        <v>5</v>
      </c>
      <c r="X29" s="225" t="s">
        <v>50</v>
      </c>
      <c r="AB29" s="225" t="s">
        <v>69</v>
      </c>
      <c r="AC29">
        <v>3</v>
      </c>
      <c r="AD29" s="225" t="s">
        <v>50</v>
      </c>
      <c r="AH29" s="328">
        <v>2.7</v>
      </c>
      <c r="AI29" s="445">
        <f t="shared" ref="AI29:AI32" si="18">AH29*AC29</f>
        <v>8.1000000000000014</v>
      </c>
      <c r="AJ29" s="439">
        <v>3.8801000000000001</v>
      </c>
      <c r="AK29" s="438">
        <f t="shared" si="4"/>
        <v>11.6403</v>
      </c>
      <c r="AM29" s="225" t="s">
        <v>69</v>
      </c>
      <c r="AN29">
        <v>5</v>
      </c>
      <c r="AO29" s="225" t="s">
        <v>50</v>
      </c>
      <c r="AS29" s="328">
        <v>2.7</v>
      </c>
      <c r="AT29" s="235">
        <f t="shared" si="5"/>
        <v>13.5</v>
      </c>
      <c r="AU29" s="463">
        <v>3.8801000000000001</v>
      </c>
      <c r="AV29" s="235">
        <f t="shared" si="6"/>
        <v>19.400500000000001</v>
      </c>
    </row>
    <row r="30" spans="1:48" x14ac:dyDescent="0.15">
      <c r="A30" s="6" t="s">
        <v>216</v>
      </c>
      <c r="B30" s="6" t="s">
        <v>324</v>
      </c>
      <c r="C30" s="6">
        <v>2.6</v>
      </c>
      <c r="F30"/>
      <c r="G30"/>
      <c r="H30" s="6"/>
      <c r="I30" s="6" t="s">
        <v>216</v>
      </c>
      <c r="J30" s="6" t="s">
        <v>324</v>
      </c>
      <c r="K30">
        <v>1.3</v>
      </c>
      <c r="L30" s="317">
        <f t="shared" si="13"/>
        <v>0</v>
      </c>
      <c r="M30" s="317">
        <f t="shared" si="15"/>
        <v>0</v>
      </c>
      <c r="N30" s="6"/>
      <c r="O30" s="328">
        <v>0.85862206292313814</v>
      </c>
      <c r="P30" s="341">
        <v>0.9177693146585939</v>
      </c>
      <c r="Q30" s="334">
        <f>K30*O30</f>
        <v>1.1162086818000796</v>
      </c>
      <c r="R30" s="350">
        <v>4.2389999999999999</v>
      </c>
      <c r="S30" s="346">
        <f t="shared" si="17"/>
        <v>5.5106999999999999</v>
      </c>
      <c r="T30" s="426">
        <f t="shared" si="16"/>
        <v>0.2025529754477797</v>
      </c>
      <c r="U30" s="431"/>
      <c r="V30" s="225" t="s">
        <v>70</v>
      </c>
      <c r="W30" s="6">
        <v>2.6</v>
      </c>
      <c r="X30" s="6" t="s">
        <v>324</v>
      </c>
      <c r="AB30" s="225" t="s">
        <v>70</v>
      </c>
      <c r="AC30">
        <v>1.3</v>
      </c>
      <c r="AD30" s="6" t="s">
        <v>324</v>
      </c>
      <c r="AH30" s="328">
        <v>0.85862206292313814</v>
      </c>
      <c r="AI30" s="445">
        <f t="shared" si="18"/>
        <v>1.1162086818000796</v>
      </c>
      <c r="AJ30" s="439">
        <v>4.2389999999999999</v>
      </c>
      <c r="AK30" s="438">
        <f t="shared" si="4"/>
        <v>5.5106999999999999</v>
      </c>
      <c r="AM30" s="225" t="s">
        <v>70</v>
      </c>
      <c r="AN30">
        <v>2.6</v>
      </c>
      <c r="AO30" s="6" t="s">
        <v>324</v>
      </c>
      <c r="AS30" s="328">
        <v>0.85862206292313814</v>
      </c>
      <c r="AT30" s="235">
        <f t="shared" si="5"/>
        <v>2.2324173636001592</v>
      </c>
      <c r="AU30" s="463">
        <v>4.2389999999999999</v>
      </c>
      <c r="AV30" s="235">
        <f t="shared" si="6"/>
        <v>11.0214</v>
      </c>
    </row>
    <row r="31" spans="1:48" x14ac:dyDescent="0.15">
      <c r="A31" s="6" t="s">
        <v>115</v>
      </c>
      <c r="B31" s="6" t="s">
        <v>324</v>
      </c>
      <c r="C31" s="6">
        <v>2.6</v>
      </c>
      <c r="F31"/>
      <c r="G31"/>
      <c r="H31" s="6"/>
      <c r="I31" s="6" t="s">
        <v>115</v>
      </c>
      <c r="J31" s="6" t="s">
        <v>324</v>
      </c>
      <c r="K31">
        <v>1.3</v>
      </c>
      <c r="L31" s="317">
        <f t="shared" si="13"/>
        <v>0</v>
      </c>
      <c r="M31" s="317">
        <f t="shared" si="15"/>
        <v>0</v>
      </c>
      <c r="N31" s="6"/>
      <c r="O31" s="333" t="s">
        <v>45</v>
      </c>
      <c r="P31" s="344" t="s">
        <v>45</v>
      </c>
      <c r="Q31" s="333" t="s">
        <v>45</v>
      </c>
      <c r="R31" s="350"/>
      <c r="S31" s="346"/>
      <c r="T31" s="426"/>
      <c r="U31" s="431"/>
      <c r="V31" s="225" t="s">
        <v>71</v>
      </c>
      <c r="W31" s="6">
        <v>2.6</v>
      </c>
      <c r="X31" s="6" t="s">
        <v>48</v>
      </c>
      <c r="AB31" s="225" t="s">
        <v>71</v>
      </c>
      <c r="AC31">
        <v>1.3</v>
      </c>
      <c r="AD31" s="6" t="s">
        <v>48</v>
      </c>
      <c r="AJ31" s="439"/>
      <c r="AK31" s="438">
        <f t="shared" si="4"/>
        <v>0</v>
      </c>
      <c r="AM31" s="225" t="s">
        <v>71</v>
      </c>
      <c r="AN31">
        <v>2.6</v>
      </c>
      <c r="AO31" s="6" t="s">
        <v>48</v>
      </c>
      <c r="AS31" s="466"/>
      <c r="AT31" s="466"/>
      <c r="AU31" s="463"/>
      <c r="AV31" s="235"/>
    </row>
    <row r="32" spans="1:48" x14ac:dyDescent="0.15">
      <c r="A32" s="6" t="s">
        <v>213</v>
      </c>
      <c r="B32" s="6" t="s">
        <v>200</v>
      </c>
      <c r="C32" s="6">
        <v>3</v>
      </c>
      <c r="F32"/>
      <c r="G32"/>
      <c r="H32" s="6"/>
      <c r="I32" s="6" t="s">
        <v>213</v>
      </c>
      <c r="J32" s="6" t="s">
        <v>200</v>
      </c>
      <c r="K32" s="6">
        <v>3</v>
      </c>
      <c r="L32" s="317">
        <f t="shared" si="13"/>
        <v>0</v>
      </c>
      <c r="M32" s="317">
        <f t="shared" si="15"/>
        <v>0</v>
      </c>
      <c r="N32" s="6"/>
      <c r="O32" s="328">
        <v>3</v>
      </c>
      <c r="P32" s="341">
        <v>8.7450285510904067</v>
      </c>
      <c r="Q32" s="334">
        <f>K32*O32</f>
        <v>9</v>
      </c>
      <c r="R32" s="452">
        <v>3.7061498244658382</v>
      </c>
      <c r="S32" s="367">
        <f>R32+K32</f>
        <v>6.7061498244658377</v>
      </c>
      <c r="T32" s="426">
        <f t="shared" si="16"/>
        <v>0.80946538647621602</v>
      </c>
      <c r="U32" s="431"/>
      <c r="V32" s="225" t="s">
        <v>72</v>
      </c>
      <c r="W32" s="6">
        <v>5</v>
      </c>
      <c r="X32" s="6" t="s">
        <v>49</v>
      </c>
      <c r="AB32" s="225" t="s">
        <v>72</v>
      </c>
      <c r="AC32">
        <v>2</v>
      </c>
      <c r="AD32" s="6" t="s">
        <v>49</v>
      </c>
      <c r="AH32" s="437">
        <v>3</v>
      </c>
      <c r="AI32" s="445">
        <f t="shared" si="18"/>
        <v>6</v>
      </c>
      <c r="AJ32" s="439">
        <v>3.7061498244658382</v>
      </c>
      <c r="AK32" s="438">
        <f t="shared" si="4"/>
        <v>7.4122996489316764</v>
      </c>
      <c r="AM32" s="225" t="s">
        <v>72</v>
      </c>
      <c r="AN32">
        <v>5</v>
      </c>
      <c r="AO32" s="6" t="s">
        <v>49</v>
      </c>
      <c r="AS32" s="328">
        <v>3</v>
      </c>
      <c r="AT32" s="235">
        <f t="shared" si="5"/>
        <v>15</v>
      </c>
      <c r="AU32" s="463">
        <v>3.7061498244658382</v>
      </c>
      <c r="AV32" s="235">
        <f t="shared" si="6"/>
        <v>18.53074912232919</v>
      </c>
    </row>
    <row r="33" spans="1:49" x14ac:dyDescent="0.15">
      <c r="A33" t="s">
        <v>211</v>
      </c>
      <c r="B33" t="s">
        <v>324</v>
      </c>
      <c r="C33">
        <v>2</v>
      </c>
      <c r="D33">
        <v>3800</v>
      </c>
      <c r="E33" s="311">
        <v>0</v>
      </c>
      <c r="F33" s="234">
        <f>C33*D33/365</f>
        <v>20.82191780821918</v>
      </c>
      <c r="G33" s="317">
        <f t="shared" si="2"/>
        <v>0</v>
      </c>
      <c r="I33" t="s">
        <v>211</v>
      </c>
      <c r="J33" t="s">
        <v>324</v>
      </c>
      <c r="K33">
        <v>2</v>
      </c>
      <c r="L33" s="317">
        <f t="shared" si="13"/>
        <v>20.82191780821918</v>
      </c>
      <c r="M33" s="317">
        <f t="shared" si="15"/>
        <v>0</v>
      </c>
      <c r="O33" s="329">
        <v>0.60103544404619669</v>
      </c>
      <c r="P33" s="342">
        <v>1.3</v>
      </c>
      <c r="Q33" s="334">
        <f>K33*O33</f>
        <v>1.2020708880923934</v>
      </c>
      <c r="R33" s="349">
        <v>12.823329491006769</v>
      </c>
      <c r="S33" s="346">
        <f>R33*AC33</f>
        <v>27.17620315464092</v>
      </c>
      <c r="T33" s="426">
        <f t="shared" si="16"/>
        <v>4.6870467179971759E-2</v>
      </c>
      <c r="U33" s="431"/>
      <c r="V33" s="347" t="s">
        <v>13</v>
      </c>
      <c r="W33" s="85">
        <v>2</v>
      </c>
      <c r="X33" s="197" t="s">
        <v>324</v>
      </c>
      <c r="Y33" s="321">
        <f>D33*$W33/365</f>
        <v>20.82191780821918</v>
      </c>
      <c r="Z33">
        <v>0</v>
      </c>
      <c r="AB33" s="347" t="s">
        <v>13</v>
      </c>
      <c r="AC33" s="198">
        <v>2.1192782399999999</v>
      </c>
      <c r="AD33" s="197" t="s">
        <v>324</v>
      </c>
      <c r="AE33" s="315">
        <f>$AC33*D33/365</f>
        <v>22.063718663013699</v>
      </c>
      <c r="AF33" s="315">
        <v>0</v>
      </c>
      <c r="AH33" s="329">
        <v>0.60103544404619669</v>
      </c>
      <c r="AI33" s="445">
        <f>AH33*K33</f>
        <v>1.2020708880923934</v>
      </c>
      <c r="AJ33" s="439">
        <v>12.823329491006769</v>
      </c>
      <c r="AK33" s="438">
        <f t="shared" si="4"/>
        <v>27.17620315464092</v>
      </c>
      <c r="AM33" s="347" t="s">
        <v>731</v>
      </c>
      <c r="AN33">
        <v>2</v>
      </c>
      <c r="AO33" s="197" t="s">
        <v>324</v>
      </c>
      <c r="AP33" s="321">
        <f>$AN33*D33/365</f>
        <v>20.82191780821918</v>
      </c>
      <c r="AQ33" s="312">
        <v>0</v>
      </c>
      <c r="AS33" s="467">
        <v>0.60103544404619669</v>
      </c>
      <c r="AT33" s="235">
        <f t="shared" si="5"/>
        <v>1.2020708880923934</v>
      </c>
      <c r="AU33" s="463">
        <v>12.823329491006769</v>
      </c>
      <c r="AV33" s="235">
        <f t="shared" si="6"/>
        <v>25.646658982013538</v>
      </c>
    </row>
    <row r="34" spans="1:49" x14ac:dyDescent="0.15">
      <c r="F34"/>
      <c r="G34"/>
      <c r="O34" s="326"/>
      <c r="P34" s="326"/>
      <c r="W34" s="6"/>
      <c r="X34" s="6"/>
      <c r="AM34" s="347"/>
    </row>
    <row r="35" spans="1:49" s="322" customFormat="1" x14ac:dyDescent="0.15">
      <c r="C35" s="323" t="s">
        <v>198</v>
      </c>
      <c r="F35" s="322">
        <f>SUM(F12:F33)</f>
        <v>1908.7123287671232</v>
      </c>
      <c r="G35" s="322">
        <f>SUM(G12:G33)</f>
        <v>44.246575342465754</v>
      </c>
      <c r="J35" s="323" t="s">
        <v>198</v>
      </c>
      <c r="L35" s="323">
        <f>SUM(L12:L33)</f>
        <v>1914.2356164383561</v>
      </c>
      <c r="M35" s="323">
        <f>SUM(M12:M33)</f>
        <v>49.082191780821923</v>
      </c>
      <c r="O35" s="326"/>
      <c r="P35" s="326"/>
      <c r="Q35" s="388" t="s">
        <v>732</v>
      </c>
      <c r="R35" s="388" t="s">
        <v>733</v>
      </c>
      <c r="S35" s="388" t="s">
        <v>734</v>
      </c>
      <c r="T35" s="427"/>
      <c r="U35" s="432"/>
      <c r="V35"/>
      <c r="W35" s="323"/>
      <c r="X35" s="323"/>
      <c r="Y35" s="324">
        <f>SUM(Y11:Y27)+Y33</f>
        <v>1962.797808219178</v>
      </c>
      <c r="Z35" s="322">
        <f>SUM(Z11:Z27)</f>
        <v>80.263561643835629</v>
      </c>
      <c r="AE35" s="322">
        <f>SUM(AE11:AE27)+AE33</f>
        <v>1942.9513873111237</v>
      </c>
      <c r="AF35" s="322">
        <f>SUM(AF11:AF27)</f>
        <v>83.380534700054795</v>
      </c>
      <c r="AG35" s="364"/>
      <c r="AH35" s="364"/>
      <c r="AI35" s="388" t="s">
        <v>732</v>
      </c>
      <c r="AJ35" s="388" t="s">
        <v>733</v>
      </c>
      <c r="AK35" s="388" t="s">
        <v>734</v>
      </c>
      <c r="AL35" s="364"/>
      <c r="AM35" s="359"/>
      <c r="AP35" s="324">
        <f>SUM(AP11:AP27)+AP33</f>
        <v>1979.5758904109589</v>
      </c>
      <c r="AQ35" s="322">
        <f>SUM(AQ11:AQ27)</f>
        <v>80.12109589041097</v>
      </c>
      <c r="AS35" s="468"/>
      <c r="AT35" s="469" t="s">
        <v>732</v>
      </c>
      <c r="AU35" s="469" t="s">
        <v>733</v>
      </c>
      <c r="AV35" s="469" t="s">
        <v>734</v>
      </c>
      <c r="AW35" s="364"/>
    </row>
    <row r="36" spans="1:49" s="322" customFormat="1" x14ac:dyDescent="0.15">
      <c r="C36" s="323"/>
      <c r="J36" s="323"/>
      <c r="L36" s="323"/>
      <c r="M36" s="323"/>
      <c r="O36" s="326"/>
      <c r="P36" s="333" t="s">
        <v>777</v>
      </c>
      <c r="Q36" s="335">
        <f>SUM(Q11:Q33)</f>
        <v>56.006312226204699</v>
      </c>
      <c r="R36" s="335">
        <f>SUM(S11:S33)</f>
        <v>131.39289947483311</v>
      </c>
      <c r="S36" s="444">
        <f>Q36/R36</f>
        <v>0.42625067602631067</v>
      </c>
      <c r="T36" s="427"/>
      <c r="U36" s="432"/>
      <c r="V36"/>
      <c r="W36" s="358"/>
      <c r="X36" s="358"/>
      <c r="Y36" s="325"/>
      <c r="AG36" s="364"/>
      <c r="AH36" s="333" t="s">
        <v>748</v>
      </c>
      <c r="AI36" s="443">
        <f>SUM(AI11:AI33)</f>
        <v>53.006312226204699</v>
      </c>
      <c r="AJ36" s="442">
        <f>SUM(AK11:AK33)</f>
        <v>132.09904929929897</v>
      </c>
      <c r="AK36" s="444">
        <f>AI36/AJ36</f>
        <v>0.40126187514118616</v>
      </c>
      <c r="AL36" s="364"/>
      <c r="AS36" s="470" t="s">
        <v>2</v>
      </c>
      <c r="AT36" s="471">
        <f>SUM(AT11:AT33)</f>
        <v>159.26220665181467</v>
      </c>
      <c r="AU36" s="471">
        <f>SUM(AV11:AV33)</f>
        <v>499.57465983911555</v>
      </c>
      <c r="AV36" s="463">
        <f>AT36/AU36</f>
        <v>0.31879560645270505</v>
      </c>
      <c r="AW36" s="364"/>
    </row>
    <row r="37" spans="1:49" x14ac:dyDescent="0.15">
      <c r="F37"/>
      <c r="G37"/>
      <c r="Q37" s="376" t="s">
        <v>655</v>
      </c>
      <c r="R37" s="378">
        <f>((SUM(S11:S27)+(S33))*(1914/1834))+SUM(S28:S32)</f>
        <v>135.84390129772103</v>
      </c>
      <c r="S37" s="444">
        <f>Q36/R37</f>
        <v>0.4122843329083945</v>
      </c>
      <c r="AH37" s="376" t="s">
        <v>749</v>
      </c>
      <c r="AI37" s="445">
        <f>((SUM(AI11:AI27)+AI33)*1834/1914)+SUM(AI28:AI32)</f>
        <v>51.450115812265111</v>
      </c>
      <c r="AQ37" s="321"/>
      <c r="AR37" s="321"/>
      <c r="AS37" s="472"/>
      <c r="AT37" s="472"/>
      <c r="AU37" s="468"/>
      <c r="AV37" s="468"/>
      <c r="AW37" s="364"/>
    </row>
    <row r="38" spans="1:49" x14ac:dyDescent="0.15">
      <c r="K38" s="6"/>
      <c r="L38" s="6"/>
      <c r="P38" s="375" t="s">
        <v>711</v>
      </c>
      <c r="Q38" s="377">
        <f>Q36*(14.62/10.73)</f>
        <v>76.310557758351592</v>
      </c>
      <c r="R38" s="368">
        <f>R36</f>
        <v>131.39289947483311</v>
      </c>
      <c r="S38" s="446">
        <f>Q38/R37</f>
        <v>0.56175181240640504</v>
      </c>
      <c r="AA38" s="315"/>
      <c r="AE38" s="312"/>
      <c r="AF38" s="312"/>
      <c r="AG38" s="321"/>
      <c r="AH38" s="375" t="s">
        <v>34</v>
      </c>
      <c r="AI38" s="377">
        <f>AI37*(14.62/10.73)</f>
        <v>70.102580911026649</v>
      </c>
      <c r="AJ38" s="321">
        <f>AJ36</f>
        <v>132.09904929929897</v>
      </c>
      <c r="AK38" s="446">
        <f>AI38/AJ36</f>
        <v>0.53068194875645236</v>
      </c>
      <c r="AL38" s="321"/>
      <c r="AP38"/>
      <c r="AQ38"/>
      <c r="AS38" s="473" t="s">
        <v>711</v>
      </c>
      <c r="AT38" s="474">
        <f>AT36*(14.62/10.73)</f>
        <v>217.00032257684344</v>
      </c>
      <c r="AU38" s="484">
        <f>AU36</f>
        <v>499.57465983911555</v>
      </c>
      <c r="AV38" s="475">
        <f>AT38/AU36</f>
        <v>0.43437015529716189</v>
      </c>
      <c r="AW38" s="321"/>
    </row>
    <row r="39" spans="1:49" x14ac:dyDescent="0.15">
      <c r="Q39" s="375" t="s">
        <v>51</v>
      </c>
      <c r="R39" s="456">
        <f>R37+S32</f>
        <v>142.55005112218686</v>
      </c>
      <c r="S39" s="369"/>
      <c r="Y39" s="315"/>
      <c r="AD39" s="312"/>
      <c r="AE39" s="312"/>
      <c r="AF39"/>
      <c r="AG39"/>
      <c r="AI39"/>
      <c r="AJ39"/>
      <c r="AK39"/>
      <c r="AL39"/>
      <c r="AP39"/>
      <c r="AQ39"/>
    </row>
    <row r="40" spans="1:49" x14ac:dyDescent="0.15">
      <c r="P40" s="85" t="s">
        <v>712</v>
      </c>
      <c r="Q40" s="395">
        <v>562.17999999999995</v>
      </c>
      <c r="R40" s="396">
        <v>20.557294207864988</v>
      </c>
      <c r="S40" s="369"/>
      <c r="Y40" s="364"/>
      <c r="AD40" s="321"/>
      <c r="AE40" s="321"/>
      <c r="AF40"/>
      <c r="AG40"/>
      <c r="AH40" s="85" t="s">
        <v>712</v>
      </c>
      <c r="AI40" s="398">
        <v>562.17999999999995</v>
      </c>
      <c r="AJ40" s="396">
        <v>20.557294207864988</v>
      </c>
      <c r="AK40" s="369"/>
      <c r="AL40" s="424"/>
      <c r="AP40"/>
      <c r="AQ40"/>
      <c r="AS40" s="476" t="s">
        <v>712</v>
      </c>
      <c r="AT40" s="235">
        <v>562.17999999999995</v>
      </c>
      <c r="AU40" s="477">
        <v>20.557294207864988</v>
      </c>
      <c r="AV40" s="478"/>
      <c r="AW40" s="424"/>
    </row>
    <row r="41" spans="1:49" x14ac:dyDescent="0.15">
      <c r="P41" s="85" t="s">
        <v>710</v>
      </c>
      <c r="Q41" s="395">
        <f>Q40*14.62</f>
        <v>8219.0715999999993</v>
      </c>
      <c r="R41" s="396">
        <f>R40*115.0811</f>
        <v>2365.7560304647318</v>
      </c>
      <c r="S41" s="369"/>
      <c r="Y41" s="364"/>
      <c r="AD41" s="321"/>
      <c r="AE41" s="321"/>
      <c r="AF41"/>
      <c r="AG41"/>
      <c r="AH41" s="85" t="s">
        <v>710</v>
      </c>
      <c r="AI41" s="398">
        <f>AI40*14.62</f>
        <v>8219.0715999999993</v>
      </c>
      <c r="AJ41" s="396">
        <f>AJ40*115.0811</f>
        <v>2365.7560304647318</v>
      </c>
      <c r="AK41" s="369"/>
      <c r="AL41" s="424"/>
      <c r="AP41"/>
      <c r="AQ41"/>
      <c r="AS41" s="476" t="s">
        <v>710</v>
      </c>
      <c r="AT41" s="235">
        <f>AT40*14.62</f>
        <v>8219.0715999999993</v>
      </c>
      <c r="AU41" s="477">
        <f>AU40*115.0811</f>
        <v>2365.7560304647318</v>
      </c>
      <c r="AV41" s="478"/>
      <c r="AW41" s="424"/>
    </row>
    <row r="42" spans="1:49" x14ac:dyDescent="0.15">
      <c r="P42" s="85" t="s">
        <v>778</v>
      </c>
      <c r="Q42">
        <v>85.2</v>
      </c>
      <c r="R42" s="368">
        <v>4.1100000000000003</v>
      </c>
      <c r="S42" s="369"/>
      <c r="Y42" s="364"/>
      <c r="AD42" s="321"/>
      <c r="AE42" s="321"/>
      <c r="AF42"/>
      <c r="AG42"/>
      <c r="AH42" s="85" t="s">
        <v>778</v>
      </c>
      <c r="AI42">
        <v>85.2</v>
      </c>
      <c r="AJ42" s="368">
        <v>4.1180000000000003</v>
      </c>
      <c r="AK42" s="369"/>
      <c r="AL42" s="424"/>
      <c r="AP42"/>
      <c r="AQ42"/>
      <c r="AS42" s="476" t="s">
        <v>778</v>
      </c>
      <c r="AT42" s="226">
        <v>85.2</v>
      </c>
      <c r="AU42" s="479">
        <v>4.1100000000000003</v>
      </c>
      <c r="AV42" s="478"/>
      <c r="AW42" s="424"/>
    </row>
    <row r="43" spans="1:49" x14ac:dyDescent="0.15">
      <c r="P43" s="397" t="s">
        <v>656</v>
      </c>
      <c r="Q43" s="398">
        <f>Q41/Q42</f>
        <v>96.467976525821584</v>
      </c>
      <c r="R43" s="398">
        <f>R41/R42</f>
        <v>575.60973977244078</v>
      </c>
      <c r="S43" s="399">
        <f>Q43/R43</f>
        <v>0.16759267583616436</v>
      </c>
      <c r="T43" s="197" t="s">
        <v>703</v>
      </c>
      <c r="Y43" s="364"/>
      <c r="AD43" s="321"/>
      <c r="AE43" s="321"/>
      <c r="AF43"/>
      <c r="AG43"/>
      <c r="AH43" s="397" t="s">
        <v>656</v>
      </c>
      <c r="AI43" s="398">
        <f>AI41/AI42</f>
        <v>96.467976525821584</v>
      </c>
      <c r="AJ43" s="398">
        <f>AJ41/AJ42</f>
        <v>574.49150812645257</v>
      </c>
      <c r="AK43" s="399">
        <f>AI43/AJ43</f>
        <v>0.16791889029034665</v>
      </c>
      <c r="AL43" s="197" t="s">
        <v>703</v>
      </c>
      <c r="AP43"/>
      <c r="AQ43"/>
      <c r="AS43" s="397" t="s">
        <v>656</v>
      </c>
      <c r="AT43" s="235">
        <f>AT41/AT42</f>
        <v>96.467976525821584</v>
      </c>
      <c r="AU43" s="235">
        <f>AU41/AU42</f>
        <v>575.60973977244078</v>
      </c>
      <c r="AV43" s="480">
        <f>AT43/AU43</f>
        <v>0.16759267583616436</v>
      </c>
      <c r="AW43" s="197" t="s">
        <v>703</v>
      </c>
    </row>
    <row r="44" spans="1:49" x14ac:dyDescent="0.15">
      <c r="F44"/>
      <c r="G44"/>
      <c r="I44" s="326"/>
      <c r="O44" s="225"/>
      <c r="P44" s="397" t="s">
        <v>35</v>
      </c>
      <c r="Q44" s="400">
        <f>Q43/Q38</f>
        <v>1.2641498025908993</v>
      </c>
      <c r="R44" s="349">
        <f>R43/R38</f>
        <v>4.3808283558176031</v>
      </c>
      <c r="S44" s="457">
        <f>Q44/R44</f>
        <v>0.28856410247439801</v>
      </c>
      <c r="T44" s="197" t="s">
        <v>803</v>
      </c>
      <c r="AB44" s="312"/>
      <c r="AC44" s="312"/>
      <c r="AE44"/>
      <c r="AF44"/>
      <c r="AG44"/>
      <c r="AH44" s="397" t="s">
        <v>792</v>
      </c>
      <c r="AI44" s="400">
        <f>AI43/AI38</f>
        <v>1.3760973600709163</v>
      </c>
      <c r="AJ44" s="400">
        <f>AJ43/AJ38</f>
        <v>4.3489450618589824</v>
      </c>
      <c r="AK44" s="418">
        <f>AI44/AJ44</f>
        <v>0.31642095738102871</v>
      </c>
      <c r="AL44" s="197" t="s">
        <v>815</v>
      </c>
      <c r="AP44"/>
      <c r="AQ44"/>
      <c r="AS44" s="397" t="s">
        <v>709</v>
      </c>
      <c r="AT44" s="230">
        <f>AT43/AT38</f>
        <v>0.44455222637588782</v>
      </c>
      <c r="AU44" s="400">
        <f>AU43/AU38</f>
        <v>1.1521996330995086</v>
      </c>
      <c r="AV44" s="481">
        <f>AT44/AU44</f>
        <v>0.38582916849227505</v>
      </c>
      <c r="AW44" s="197" t="s">
        <v>799</v>
      </c>
    </row>
    <row r="45" spans="1:49" x14ac:dyDescent="0.15">
      <c r="F45"/>
      <c r="G45"/>
      <c r="I45" s="326"/>
      <c r="N45" s="6"/>
      <c r="O45" s="6"/>
      <c r="P45" s="454" t="s">
        <v>36</v>
      </c>
      <c r="Q45" s="455">
        <f>Q44</f>
        <v>1.2641498025908993</v>
      </c>
      <c r="R45" s="455">
        <f>R43/R39</f>
        <v>4.0379483222987869</v>
      </c>
      <c r="S45" s="455">
        <f>Q45/R45</f>
        <v>0.31306735542153352</v>
      </c>
      <c r="AB45" s="312"/>
      <c r="AC45" s="312"/>
      <c r="AE45"/>
      <c r="AF45"/>
      <c r="AG45"/>
      <c r="AH45" s="397" t="s">
        <v>793</v>
      </c>
      <c r="AI45"/>
      <c r="AJ45"/>
      <c r="AK45" t="s">
        <v>814</v>
      </c>
      <c r="AP45"/>
      <c r="AQ45"/>
    </row>
    <row r="46" spans="1:49" x14ac:dyDescent="0.15">
      <c r="K46" s="6"/>
      <c r="L46" s="6"/>
      <c r="R46" s="354"/>
      <c r="S46" s="347"/>
      <c r="Z46" s="315"/>
      <c r="AA46" s="315"/>
      <c r="AE46" s="312"/>
      <c r="AF46" s="312"/>
      <c r="AG46" s="321"/>
      <c r="AH46" s="321"/>
      <c r="AI46" s="321"/>
      <c r="AJ46" s="321"/>
      <c r="AK46" s="321" t="s">
        <v>816</v>
      </c>
      <c r="AL46" s="321"/>
      <c r="AP46"/>
      <c r="AQ46"/>
    </row>
    <row r="47" spans="1:49" x14ac:dyDescent="0.15">
      <c r="K47" s="6"/>
      <c r="L47" s="6"/>
      <c r="R47" s="357"/>
      <c r="S47" s="347"/>
      <c r="T47" s="197" t="s">
        <v>811</v>
      </c>
      <c r="V47" s="347"/>
      <c r="W47" s="360"/>
      <c r="X47" s="347"/>
      <c r="Z47" s="364"/>
      <c r="AA47" s="364"/>
      <c r="AB47" s="347"/>
      <c r="AE47" s="321"/>
      <c r="AF47" s="321"/>
      <c r="AG47" s="321"/>
      <c r="AH47" s="321"/>
      <c r="AI47" s="321"/>
      <c r="AJ47" s="321"/>
      <c r="AK47" s="321"/>
      <c r="AL47" s="321"/>
      <c r="AP47"/>
      <c r="AQ47"/>
    </row>
    <row r="48" spans="1:49" s="380" customFormat="1" ht="18" x14ac:dyDescent="0.2">
      <c r="D48" s="379" t="s">
        <v>684</v>
      </c>
      <c r="K48" s="381"/>
      <c r="L48" s="381"/>
      <c r="O48" s="379" t="s">
        <v>684</v>
      </c>
      <c r="R48" s="382"/>
      <c r="S48" s="383"/>
      <c r="T48" s="428"/>
      <c r="U48" s="433"/>
      <c r="V48" s="379" t="s">
        <v>684</v>
      </c>
      <c r="W48" s="384"/>
      <c r="X48" s="383"/>
      <c r="Z48" s="385"/>
      <c r="AA48" s="385"/>
      <c r="AB48" s="379" t="s">
        <v>684</v>
      </c>
      <c r="AE48" s="386"/>
      <c r="AF48" s="386"/>
      <c r="AG48" s="386"/>
      <c r="AH48" s="386"/>
      <c r="AI48" s="386"/>
      <c r="AJ48" s="386"/>
      <c r="AK48" s="386"/>
      <c r="AL48" s="386"/>
      <c r="AM48" s="379" t="s">
        <v>684</v>
      </c>
    </row>
    <row r="49" spans="4:43" x14ac:dyDescent="0.15">
      <c r="D49" t="s">
        <v>638</v>
      </c>
      <c r="M49" s="226"/>
      <c r="N49" s="226"/>
      <c r="O49" t="s">
        <v>677</v>
      </c>
      <c r="P49" s="390" t="s">
        <v>674</v>
      </c>
      <c r="Q49" s="389" t="s">
        <v>673</v>
      </c>
      <c r="R49" s="357" t="s">
        <v>714</v>
      </c>
      <c r="S49" s="394" t="s">
        <v>840</v>
      </c>
      <c r="T49" s="424" t="s">
        <v>688</v>
      </c>
      <c r="V49" s="391" t="s">
        <v>591</v>
      </c>
      <c r="W49" s="391">
        <v>3.7399999999999998</v>
      </c>
      <c r="X49" s="391" t="s">
        <v>592</v>
      </c>
      <c r="Z49" s="315"/>
      <c r="AA49" s="315"/>
      <c r="AB49" s="347" t="s">
        <v>601</v>
      </c>
      <c r="AE49" s="312"/>
      <c r="AF49" s="312"/>
      <c r="AG49" s="321"/>
      <c r="AH49" s="321"/>
      <c r="AI49" s="321"/>
      <c r="AJ49" s="321"/>
      <c r="AK49" s="321"/>
      <c r="AL49" s="321"/>
      <c r="AM49" s="336" t="s">
        <v>142</v>
      </c>
      <c r="AN49" s="336"/>
      <c r="AO49" s="336"/>
      <c r="AP49"/>
      <c r="AQ49"/>
    </row>
    <row r="50" spans="4:43" x14ac:dyDescent="0.15">
      <c r="N50" s="226"/>
      <c r="O50" t="s">
        <v>801</v>
      </c>
      <c r="P50" s="390" t="s">
        <v>675</v>
      </c>
      <c r="Q50" s="389" t="s">
        <v>704</v>
      </c>
      <c r="R50" s="357" t="s">
        <v>689</v>
      </c>
      <c r="S50" s="347" t="s">
        <v>688</v>
      </c>
      <c r="T50" s="424" t="s">
        <v>688</v>
      </c>
      <c r="V50" s="391"/>
      <c r="W50" s="392">
        <f>115.0811*(W49/240)/(4/2.20463)</f>
        <v>0.98841672723314578</v>
      </c>
      <c r="X50" s="391" t="s">
        <v>593</v>
      </c>
      <c r="AM50" s="307" t="s">
        <v>143</v>
      </c>
      <c r="AN50" s="307">
        <v>3.7399999999999998</v>
      </c>
      <c r="AO50" s="307" t="s">
        <v>144</v>
      </c>
    </row>
    <row r="51" spans="4:43" x14ac:dyDescent="0.15">
      <c r="L51">
        <v>8.5862206292313822E-2</v>
      </c>
      <c r="O51" t="s">
        <v>687</v>
      </c>
      <c r="P51" t="s">
        <v>688</v>
      </c>
      <c r="Q51" t="s">
        <v>722</v>
      </c>
      <c r="R51" s="357" t="s">
        <v>782</v>
      </c>
      <c r="S51" s="347" t="s">
        <v>688</v>
      </c>
      <c r="T51" s="424" t="s">
        <v>784</v>
      </c>
      <c r="V51" s="391" t="s">
        <v>750</v>
      </c>
      <c r="W51" s="391"/>
      <c r="X51" s="391"/>
      <c r="AM51" s="307"/>
      <c r="AN51" s="307">
        <f>115.0811*(AN50/240)/(4/2.20463)</f>
        <v>0.98841672723314578</v>
      </c>
      <c r="AO51" s="307" t="s">
        <v>145</v>
      </c>
    </row>
    <row r="52" spans="4:43" x14ac:dyDescent="0.15">
      <c r="L52">
        <v>3901.9677419354839</v>
      </c>
      <c r="O52" t="s">
        <v>686</v>
      </c>
      <c r="P52" t="s">
        <v>688</v>
      </c>
      <c r="R52" s="357" t="s">
        <v>783</v>
      </c>
      <c r="S52" s="347" t="s">
        <v>688</v>
      </c>
      <c r="T52" s="424" t="s">
        <v>785</v>
      </c>
      <c r="V52" s="391"/>
      <c r="W52" s="393"/>
      <c r="X52" s="393"/>
      <c r="AM52" s="307" t="s">
        <v>37</v>
      </c>
      <c r="AN52" s="307"/>
      <c r="AO52" s="307"/>
    </row>
    <row r="53" spans="4:43" x14ac:dyDescent="0.15">
      <c r="L53">
        <v>3450</v>
      </c>
      <c r="O53" t="s">
        <v>685</v>
      </c>
      <c r="P53" t="s">
        <v>688</v>
      </c>
      <c r="R53" s="354"/>
      <c r="T53" s="424" t="s">
        <v>676</v>
      </c>
      <c r="V53" s="391" t="s">
        <v>682</v>
      </c>
      <c r="W53" s="393"/>
      <c r="X53" s="393"/>
    </row>
    <row r="54" spans="4:43" x14ac:dyDescent="0.15">
      <c r="O54" s="391" t="s">
        <v>590</v>
      </c>
      <c r="R54" s="354" t="s">
        <v>640</v>
      </c>
      <c r="S54" s="347"/>
      <c r="T54" s="424" t="s">
        <v>676</v>
      </c>
      <c r="V54" s="391" t="s">
        <v>683</v>
      </c>
      <c r="W54" s="392">
        <v>1.2008775308822153</v>
      </c>
      <c r="X54" s="391" t="s">
        <v>713</v>
      </c>
      <c r="Y54" t="s">
        <v>688</v>
      </c>
    </row>
    <row r="55" spans="4:43" x14ac:dyDescent="0.15">
      <c r="R55" s="354">
        <v>0.42778165616663838</v>
      </c>
      <c r="S55" s="347"/>
      <c r="T55" s="424" t="s">
        <v>676</v>
      </c>
      <c r="W55" s="6"/>
      <c r="X55" s="6"/>
    </row>
    <row r="56" spans="4:43" x14ac:dyDescent="0.15">
      <c r="R56" s="354" t="s">
        <v>641</v>
      </c>
      <c r="S56" s="347"/>
      <c r="T56" s="424" t="s">
        <v>676</v>
      </c>
      <c r="V56" s="485" t="s">
        <v>835</v>
      </c>
      <c r="W56" s="6"/>
      <c r="X56" s="6"/>
    </row>
    <row r="57" spans="4:43" x14ac:dyDescent="0.15">
      <c r="R57" s="354">
        <v>1.966076192155912</v>
      </c>
      <c r="S57" s="347"/>
      <c r="T57" s="424" t="s">
        <v>676</v>
      </c>
      <c r="V57" s="485" t="s">
        <v>836</v>
      </c>
    </row>
    <row r="58" spans="4:43" x14ac:dyDescent="0.15">
      <c r="R58" s="357" t="s">
        <v>538</v>
      </c>
      <c r="S58" s="6"/>
      <c r="T58" s="424" t="s">
        <v>676</v>
      </c>
      <c r="V58" s="485" t="s">
        <v>808</v>
      </c>
      <c r="X58" s="6"/>
    </row>
    <row r="59" spans="4:43" x14ac:dyDescent="0.15">
      <c r="R59" s="355">
        <v>0.27397478646053214</v>
      </c>
      <c r="S59" s="356" t="s">
        <v>599</v>
      </c>
      <c r="T59" s="424" t="s">
        <v>676</v>
      </c>
      <c r="V59" s="485" t="s">
        <v>809</v>
      </c>
    </row>
    <row r="60" spans="4:43" x14ac:dyDescent="0.15">
      <c r="R60" s="357" t="s">
        <v>139</v>
      </c>
      <c r="S60" s="6"/>
      <c r="T60" s="424" t="s">
        <v>676</v>
      </c>
      <c r="X60" s="6"/>
    </row>
    <row r="61" spans="4:43" x14ac:dyDescent="0.15">
      <c r="R61" s="355">
        <v>4.9801978383562249</v>
      </c>
      <c r="S61" s="6"/>
      <c r="T61" s="424" t="s">
        <v>676</v>
      </c>
    </row>
    <row r="62" spans="4:43" x14ac:dyDescent="0.15">
      <c r="R62" s="357" t="s">
        <v>140</v>
      </c>
      <c r="S62" s="6"/>
      <c r="T62" s="424" t="s">
        <v>676</v>
      </c>
      <c r="X62" s="6"/>
    </row>
    <row r="63" spans="4:43" x14ac:dyDescent="0.15">
      <c r="R63" s="355">
        <v>2.1669119322148487</v>
      </c>
      <c r="S63" s="6"/>
      <c r="T63" s="424" t="s">
        <v>676</v>
      </c>
      <c r="X63" s="6"/>
    </row>
    <row r="64" spans="4:43" x14ac:dyDescent="0.15">
      <c r="R64" s="357" t="s">
        <v>138</v>
      </c>
      <c r="S64" s="6"/>
      <c r="T64" s="424" t="s">
        <v>676</v>
      </c>
      <c r="X64" s="6"/>
    </row>
    <row r="65" spans="1:23" x14ac:dyDescent="0.15">
      <c r="R65" s="355">
        <v>0.38356666666666672</v>
      </c>
      <c r="S65" s="6"/>
      <c r="T65" s="424" t="s">
        <v>676</v>
      </c>
    </row>
    <row r="66" spans="1:23" x14ac:dyDescent="0.15">
      <c r="P66" s="6"/>
      <c r="R66" s="355" t="s">
        <v>786</v>
      </c>
      <c r="S66" s="356"/>
      <c r="T66" s="424" t="s">
        <v>676</v>
      </c>
    </row>
    <row r="67" spans="1:23" x14ac:dyDescent="0.15">
      <c r="N67" s="6"/>
      <c r="O67" s="6"/>
      <c r="P67" s="6"/>
      <c r="R67" s="355">
        <v>3.7061498244658382</v>
      </c>
      <c r="S67" s="356" t="s">
        <v>728</v>
      </c>
      <c r="T67" s="424" t="s">
        <v>676</v>
      </c>
    </row>
    <row r="68" spans="1:23" x14ac:dyDescent="0.15">
      <c r="N68" s="6"/>
      <c r="O68" s="6"/>
      <c r="P68" s="6"/>
      <c r="R68" s="355">
        <v>8.8339999999999996</v>
      </c>
      <c r="S68" s="356" t="s">
        <v>729</v>
      </c>
      <c r="T68" s="424" t="s">
        <v>676</v>
      </c>
    </row>
    <row r="69" spans="1:23" x14ac:dyDescent="0.15">
      <c r="A69" s="6" t="s">
        <v>328</v>
      </c>
      <c r="H69" s="6"/>
      <c r="N69" s="6"/>
      <c r="O69" s="6"/>
      <c r="P69" s="6"/>
      <c r="R69" s="387">
        <f>R67/(1000*R68)</f>
        <v>4.1953246824381234E-4</v>
      </c>
      <c r="S69" s="356"/>
      <c r="T69" s="424" t="s">
        <v>676</v>
      </c>
    </row>
    <row r="70" spans="1:23" x14ac:dyDescent="0.15">
      <c r="A70" s="6" t="s">
        <v>78</v>
      </c>
      <c r="B70" s="6">
        <v>60.478969999999997</v>
      </c>
      <c r="N70" s="6"/>
      <c r="O70" s="6"/>
      <c r="P70" s="6"/>
      <c r="Q70" s="6"/>
      <c r="R70" s="355"/>
      <c r="S70" s="356" t="s">
        <v>730</v>
      </c>
      <c r="T70" s="424" t="s">
        <v>676</v>
      </c>
    </row>
    <row r="71" spans="1:23" x14ac:dyDescent="0.15">
      <c r="A71" t="s">
        <v>323</v>
      </c>
      <c r="B71">
        <v>37.324199999999998</v>
      </c>
      <c r="C71" t="s">
        <v>324</v>
      </c>
      <c r="H71" s="6"/>
      <c r="N71" s="6"/>
      <c r="O71" s="6"/>
      <c r="P71" s="6"/>
      <c r="Q71" s="6"/>
      <c r="R71" s="355" t="s">
        <v>39</v>
      </c>
      <c r="S71" s="356"/>
      <c r="T71" s="424" t="s">
        <v>676</v>
      </c>
      <c r="V71" s="6"/>
    </row>
    <row r="72" spans="1:23" x14ac:dyDescent="0.15">
      <c r="A72" t="s">
        <v>325</v>
      </c>
      <c r="B72">
        <f>0.9331</f>
        <v>0.93310000000000004</v>
      </c>
      <c r="C72" t="s">
        <v>324</v>
      </c>
      <c r="H72" s="6"/>
      <c r="I72" s="6"/>
      <c r="N72" s="6"/>
      <c r="O72" s="6"/>
      <c r="P72" s="6"/>
      <c r="Q72" s="6"/>
      <c r="R72" s="355"/>
      <c r="S72" s="356"/>
      <c r="T72" s="422" t="s">
        <v>688</v>
      </c>
      <c r="U72" s="429"/>
      <c r="V72" s="6"/>
    </row>
    <row r="73" spans="1:23" x14ac:dyDescent="0.15">
      <c r="D73" s="6" t="s">
        <v>326</v>
      </c>
      <c r="H73" s="6"/>
      <c r="I73" s="6"/>
      <c r="J73" s="6"/>
      <c r="K73" s="6"/>
      <c r="N73" s="6"/>
      <c r="O73" s="6"/>
      <c r="P73" s="6"/>
      <c r="Q73" s="6"/>
      <c r="R73" s="355"/>
      <c r="S73" s="356"/>
      <c r="T73" s="422" t="s">
        <v>688</v>
      </c>
      <c r="U73" s="429"/>
      <c r="V73" s="6"/>
    </row>
    <row r="74" spans="1:23" x14ac:dyDescent="0.15">
      <c r="A74" s="6" t="s">
        <v>327</v>
      </c>
      <c r="B74" s="6" t="s">
        <v>324</v>
      </c>
      <c r="C74" s="6">
        <v>0</v>
      </c>
      <c r="D74" s="6">
        <v>3390</v>
      </c>
      <c r="H74" s="6"/>
      <c r="I74" s="6"/>
      <c r="J74" s="6"/>
      <c r="K74" s="6"/>
      <c r="L74" s="6"/>
      <c r="N74" s="6"/>
      <c r="O74" s="6"/>
      <c r="P74" s="6"/>
      <c r="Q74" s="6"/>
      <c r="R74" s="353" t="s">
        <v>715</v>
      </c>
      <c r="S74" s="6"/>
      <c r="T74" s="422" t="s">
        <v>688</v>
      </c>
      <c r="U74" s="429"/>
      <c r="V74" s="6"/>
    </row>
    <row r="75" spans="1:23" x14ac:dyDescent="0.15">
      <c r="A75" s="6" t="s">
        <v>317</v>
      </c>
      <c r="B75" s="6" t="s">
        <v>324</v>
      </c>
      <c r="C75" s="6">
        <v>205</v>
      </c>
      <c r="D75" s="6">
        <f>3780*0.8</f>
        <v>3024</v>
      </c>
      <c r="H75" s="6"/>
      <c r="I75" s="6"/>
      <c r="J75" s="6"/>
      <c r="K75" s="6"/>
      <c r="L75" s="6"/>
      <c r="N75" s="6"/>
      <c r="O75" s="6"/>
      <c r="P75" s="6"/>
      <c r="Q75" s="6"/>
      <c r="R75" s="353" t="s">
        <v>716</v>
      </c>
      <c r="S75" s="6">
        <v>20.557294207864988</v>
      </c>
      <c r="T75" s="422" t="s">
        <v>688</v>
      </c>
      <c r="U75" s="429"/>
      <c r="V75" s="6"/>
    </row>
    <row r="76" spans="1:23" x14ac:dyDescent="0.15">
      <c r="A76" s="6" t="s">
        <v>431</v>
      </c>
      <c r="B76" s="6" t="s">
        <v>324</v>
      </c>
      <c r="C76" s="6">
        <v>0</v>
      </c>
      <c r="D76" s="6">
        <v>3870</v>
      </c>
      <c r="H76" s="6"/>
      <c r="I76" s="6"/>
      <c r="J76" s="6"/>
      <c r="K76" s="6"/>
      <c r="L76" s="6"/>
      <c r="N76" s="6"/>
      <c r="O76" s="6"/>
      <c r="P76" s="6"/>
      <c r="Q76" s="6"/>
      <c r="R76" s="353" t="s">
        <v>708</v>
      </c>
      <c r="S76" s="6"/>
      <c r="T76" s="422" t="s">
        <v>688</v>
      </c>
      <c r="U76" s="429"/>
      <c r="V76" s="6"/>
    </row>
    <row r="77" spans="1:23" x14ac:dyDescent="0.15">
      <c r="A77" s="6" t="s">
        <v>184</v>
      </c>
      <c r="B77" s="6" t="s">
        <v>324</v>
      </c>
      <c r="C77" s="6">
        <v>0</v>
      </c>
      <c r="D77" s="6">
        <v>3610</v>
      </c>
      <c r="H77" s="6"/>
      <c r="I77" s="6"/>
      <c r="J77" s="6"/>
      <c r="K77" s="6"/>
      <c r="L77" s="6"/>
      <c r="N77" s="6"/>
      <c r="O77" s="6"/>
      <c r="P77" s="6"/>
      <c r="Q77" s="6"/>
      <c r="R77" s="350" t="s">
        <v>717</v>
      </c>
      <c r="S77" s="6"/>
      <c r="T77" s="422" t="s">
        <v>688</v>
      </c>
      <c r="U77" s="429"/>
      <c r="V77" s="6"/>
    </row>
    <row r="78" spans="1:23" x14ac:dyDescent="0.15">
      <c r="A78" s="6" t="s">
        <v>373</v>
      </c>
      <c r="B78" s="6" t="s">
        <v>324</v>
      </c>
      <c r="C78" s="6">
        <v>0</v>
      </c>
      <c r="D78" s="6">
        <v>3620</v>
      </c>
      <c r="H78" s="6"/>
      <c r="I78" s="6"/>
      <c r="J78" s="6"/>
      <c r="K78" s="6"/>
      <c r="L78" s="6"/>
      <c r="N78" s="6"/>
      <c r="O78" s="6"/>
      <c r="P78" s="6"/>
      <c r="Q78" s="6"/>
      <c r="R78" s="350"/>
      <c r="S78" s="6"/>
      <c r="T78" s="422" t="s">
        <v>688</v>
      </c>
      <c r="U78" s="429"/>
    </row>
    <row r="79" spans="1:23" x14ac:dyDescent="0.15">
      <c r="A79" s="6" t="s">
        <v>374</v>
      </c>
      <c r="B79" s="6" t="s">
        <v>324</v>
      </c>
      <c r="C79" s="6">
        <v>10</v>
      </c>
      <c r="D79" s="6">
        <v>3640</v>
      </c>
      <c r="H79" s="6"/>
      <c r="I79" s="6"/>
      <c r="J79" s="6"/>
      <c r="K79" s="6"/>
      <c r="L79" s="6"/>
      <c r="N79" s="6"/>
      <c r="O79" s="6"/>
      <c r="P79" s="6"/>
      <c r="Q79" s="6"/>
      <c r="R79" s="350"/>
      <c r="S79" s="6"/>
      <c r="T79" s="422" t="s">
        <v>688</v>
      </c>
      <c r="U79" s="429"/>
      <c r="V79" s="6"/>
    </row>
    <row r="80" spans="1:23" x14ac:dyDescent="0.15">
      <c r="A80" s="6" t="s">
        <v>212</v>
      </c>
      <c r="B80" s="6" t="s">
        <v>324</v>
      </c>
      <c r="C80" s="6">
        <v>3</v>
      </c>
      <c r="D80" s="6">
        <v>2500</v>
      </c>
      <c r="H80" s="6"/>
      <c r="I80" s="6"/>
      <c r="J80" s="6"/>
      <c r="K80" s="6"/>
      <c r="L80" s="6"/>
      <c r="N80" s="6"/>
      <c r="O80" s="6"/>
      <c r="P80" s="6"/>
      <c r="Q80" s="6"/>
      <c r="R80" s="350"/>
      <c r="T80" s="422" t="s">
        <v>688</v>
      </c>
      <c r="U80" s="429"/>
      <c r="W80" s="6"/>
    </row>
    <row r="81" spans="1:24" x14ac:dyDescent="0.15">
      <c r="A81" s="6" t="s">
        <v>179</v>
      </c>
      <c r="B81" s="6" t="s">
        <v>180</v>
      </c>
      <c r="C81" s="6">
        <v>0</v>
      </c>
      <c r="D81" s="6">
        <v>1553</v>
      </c>
      <c r="H81" s="6"/>
      <c r="I81" s="6"/>
      <c r="J81" s="6"/>
      <c r="K81" s="6"/>
      <c r="L81" s="6"/>
      <c r="N81" s="6"/>
      <c r="O81" s="6"/>
      <c r="P81" s="6"/>
      <c r="Q81" s="6"/>
      <c r="R81" s="350"/>
      <c r="T81" s="423"/>
      <c r="U81" s="429"/>
      <c r="V81" s="6"/>
      <c r="W81" s="6"/>
      <c r="X81" s="6"/>
    </row>
    <row r="82" spans="1:24" x14ac:dyDescent="0.15">
      <c r="A82" s="6" t="s">
        <v>375</v>
      </c>
      <c r="B82" s="6" t="s">
        <v>324</v>
      </c>
      <c r="C82" s="6">
        <v>3</v>
      </c>
      <c r="D82" s="6">
        <v>8760</v>
      </c>
      <c r="H82" s="6"/>
      <c r="I82" s="6"/>
      <c r="J82" s="6"/>
      <c r="K82" s="6"/>
      <c r="L82" s="6"/>
      <c r="N82" s="6"/>
      <c r="O82" s="6"/>
      <c r="P82" s="6"/>
      <c r="Q82" s="6"/>
      <c r="T82" s="423"/>
      <c r="U82" s="429"/>
      <c r="V82" s="6"/>
      <c r="W82" s="6"/>
      <c r="X82" s="6"/>
    </row>
    <row r="83" spans="1:24" x14ac:dyDescent="0.15">
      <c r="A83" s="6" t="s">
        <v>215</v>
      </c>
      <c r="B83" s="6" t="s">
        <v>324</v>
      </c>
      <c r="C83" s="6">
        <v>0</v>
      </c>
      <c r="H83" s="6"/>
      <c r="I83" s="6"/>
      <c r="J83" s="6"/>
      <c r="N83" s="6"/>
      <c r="O83" s="6"/>
      <c r="P83" s="6"/>
      <c r="Q83" s="6"/>
      <c r="T83" s="423"/>
      <c r="U83" s="429"/>
      <c r="V83" s="6"/>
      <c r="W83" s="6"/>
      <c r="X83" s="6"/>
    </row>
    <row r="84" spans="1:24" x14ac:dyDescent="0.15">
      <c r="A84" s="6" t="s">
        <v>240</v>
      </c>
      <c r="B84" s="6" t="s">
        <v>181</v>
      </c>
      <c r="C84" s="6">
        <v>3</v>
      </c>
      <c r="H84" s="6"/>
      <c r="I84" s="6"/>
      <c r="J84" s="6"/>
      <c r="N84" s="6"/>
      <c r="O84" s="6"/>
      <c r="P84" s="6"/>
      <c r="Q84" s="6"/>
      <c r="T84" s="423"/>
      <c r="U84" s="429"/>
      <c r="V84" s="6"/>
      <c r="W84" s="6"/>
      <c r="X84" s="6"/>
    </row>
    <row r="85" spans="1:24" x14ac:dyDescent="0.15">
      <c r="A85" s="6" t="s">
        <v>216</v>
      </c>
      <c r="B85" s="6" t="s">
        <v>324</v>
      </c>
      <c r="C85" s="6">
        <v>0</v>
      </c>
      <c r="H85" s="6"/>
      <c r="I85" s="6"/>
      <c r="J85" s="6"/>
      <c r="N85" s="6"/>
      <c r="O85" s="6"/>
      <c r="Q85" s="6"/>
      <c r="T85" s="423"/>
      <c r="U85" s="429"/>
      <c r="V85" s="6"/>
      <c r="W85" s="6"/>
      <c r="X85" s="6"/>
    </row>
    <row r="86" spans="1:24" x14ac:dyDescent="0.15">
      <c r="A86" s="6" t="s">
        <v>115</v>
      </c>
      <c r="B86" s="6" t="s">
        <v>324</v>
      </c>
      <c r="C86" s="6">
        <v>0</v>
      </c>
      <c r="H86" s="6"/>
      <c r="I86" s="6"/>
      <c r="J86" s="6"/>
      <c r="Q86" s="6"/>
      <c r="T86" s="423"/>
      <c r="U86" s="429"/>
      <c r="V86" s="6"/>
      <c r="W86" s="6"/>
      <c r="X86" s="6"/>
    </row>
    <row r="87" spans="1:24" x14ac:dyDescent="0.15">
      <c r="A87" s="6" t="s">
        <v>213</v>
      </c>
      <c r="B87" s="6" t="s">
        <v>200</v>
      </c>
      <c r="C87" s="6">
        <v>3</v>
      </c>
      <c r="H87" s="6"/>
      <c r="I87" s="6"/>
      <c r="J87" s="6"/>
      <c r="Q87" s="6"/>
      <c r="T87" s="423"/>
      <c r="U87" s="429"/>
      <c r="V87" s="6"/>
      <c r="W87" s="6"/>
      <c r="X87" s="6"/>
    </row>
    <row r="88" spans="1:24" x14ac:dyDescent="0.15">
      <c r="A88" t="s">
        <v>211</v>
      </c>
      <c r="B88" t="s">
        <v>324</v>
      </c>
      <c r="C88">
        <v>2</v>
      </c>
      <c r="D88">
        <v>3870</v>
      </c>
      <c r="L88" s="6"/>
      <c r="Q88" s="6"/>
      <c r="T88" s="423"/>
      <c r="U88" s="429"/>
      <c r="V88" s="6"/>
      <c r="W88" s="6"/>
      <c r="X88" s="6"/>
    </row>
    <row r="89" spans="1:24" x14ac:dyDescent="0.15">
      <c r="A89" s="6" t="s">
        <v>197</v>
      </c>
      <c r="J89" s="6"/>
      <c r="Q89" s="6"/>
      <c r="T89" s="423"/>
      <c r="U89" s="429"/>
      <c r="V89" s="6"/>
      <c r="W89" s="6"/>
      <c r="X89" s="6"/>
    </row>
    <row r="90" spans="1:24" x14ac:dyDescent="0.15">
      <c r="Q90" s="6"/>
      <c r="T90" s="423"/>
      <c r="U90" s="429"/>
      <c r="V90" s="6"/>
      <c r="W90" s="6"/>
      <c r="X90" s="6"/>
    </row>
    <row r="91" spans="1:24" x14ac:dyDescent="0.15">
      <c r="C91" s="6" t="s">
        <v>198</v>
      </c>
      <c r="I91" s="6"/>
      <c r="J91" s="6"/>
      <c r="K91" s="6"/>
      <c r="L91" s="6"/>
      <c r="Q91" s="6"/>
      <c r="T91" s="423"/>
      <c r="U91" s="429"/>
      <c r="V91" s="6"/>
      <c r="W91" s="6"/>
      <c r="X91" s="6"/>
    </row>
    <row r="92" spans="1:24" x14ac:dyDescent="0.15">
      <c r="Q92" s="6"/>
      <c r="T92" s="423"/>
      <c r="U92" s="429"/>
      <c r="V92" s="6"/>
      <c r="W92" s="6"/>
      <c r="X92" s="6"/>
    </row>
    <row r="93" spans="1:24" x14ac:dyDescent="0.15">
      <c r="B93" s="6" t="s">
        <v>199</v>
      </c>
      <c r="C93" s="6">
        <f>C81*0.165</f>
        <v>0</v>
      </c>
      <c r="Q93" s="6"/>
      <c r="T93" s="423"/>
      <c r="U93" s="429"/>
      <c r="V93" s="6"/>
      <c r="W93" s="6"/>
      <c r="X93" s="6"/>
    </row>
    <row r="94" spans="1:24" x14ac:dyDescent="0.15">
      <c r="Q94" s="6"/>
      <c r="V94" s="6"/>
      <c r="W94" s="6"/>
      <c r="X94" s="6"/>
    </row>
    <row r="95" spans="1:24" x14ac:dyDescent="0.15">
      <c r="Q95" s="6"/>
      <c r="V95" s="6"/>
      <c r="W95" s="6"/>
      <c r="X95" s="6"/>
    </row>
    <row r="96" spans="1:24" x14ac:dyDescent="0.15">
      <c r="Q96" s="6"/>
      <c r="W96" s="6"/>
      <c r="X96" s="6"/>
    </row>
    <row r="97" spans="22:24" x14ac:dyDescent="0.15">
      <c r="W97" s="6"/>
      <c r="X97" s="6"/>
    </row>
    <row r="99" spans="22:24" x14ac:dyDescent="0.15">
      <c r="W99" s="6"/>
      <c r="X99" s="6"/>
    </row>
    <row r="101" spans="22:24" x14ac:dyDescent="0.15">
      <c r="X101" s="6"/>
    </row>
    <row r="102" spans="22:24" x14ac:dyDescent="0.15">
      <c r="W102" s="6"/>
      <c r="X102" s="6"/>
    </row>
    <row r="103" spans="22:24" x14ac:dyDescent="0.15">
      <c r="W103" s="6"/>
      <c r="X103" s="6"/>
    </row>
    <row r="104" spans="22:24" x14ac:dyDescent="0.15">
      <c r="W104" s="6"/>
      <c r="X104" s="6"/>
    </row>
    <row r="105" spans="22:24" x14ac:dyDescent="0.15">
      <c r="W105" s="6"/>
      <c r="X105" s="6"/>
    </row>
    <row r="106" spans="22:24" x14ac:dyDescent="0.15">
      <c r="V106" s="6"/>
    </row>
    <row r="107" spans="22:24" x14ac:dyDescent="0.15">
      <c r="X107" s="6"/>
    </row>
    <row r="108" spans="22:24" x14ac:dyDescent="0.15">
      <c r="V108" s="6"/>
    </row>
    <row r="109" spans="22:24" x14ac:dyDescent="0.15">
      <c r="X109" s="6"/>
    </row>
    <row r="110" spans="22:24" x14ac:dyDescent="0.15">
      <c r="V110" s="6"/>
    </row>
    <row r="111" spans="22:24" x14ac:dyDescent="0.15">
      <c r="V111" s="6"/>
      <c r="X111" s="6"/>
    </row>
    <row r="112" spans="22:24" x14ac:dyDescent="0.15">
      <c r="V112" s="6"/>
      <c r="X112" s="6"/>
    </row>
    <row r="113" spans="24:24" x14ac:dyDescent="0.15">
      <c r="X113" s="6"/>
    </row>
  </sheetData>
  <phoneticPr fontId="32" type="noConversion"/>
  <pageMargins left="0.75" right="0.75" top="1" bottom="1" header="0.5" footer="0.5"/>
  <pageSetup orientation="portrait" horizontalDpi="4294967292" verticalDpi="4294967292"/>
  <ignoredErrors>
    <ignoredError sqref="I35 N35 Z35 H35 W35:X35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8" workbookViewId="0">
      <selection activeCell="E41" sqref="E41"/>
    </sheetView>
  </sheetViews>
  <sheetFormatPr baseColWidth="10" defaultColWidth="10.83203125" defaultRowHeight="16" x14ac:dyDescent="0.2"/>
  <cols>
    <col min="1" max="1" width="6.5" style="14" customWidth="1"/>
    <col min="2" max="2" width="22.33203125" style="14" customWidth="1"/>
    <col min="3" max="4" width="10.83203125" style="14"/>
    <col min="5" max="5" width="12.1640625" style="14" customWidth="1"/>
    <col min="6" max="6" width="11.6640625" style="14" customWidth="1"/>
    <col min="7" max="7" width="10" style="14" customWidth="1"/>
    <col min="8" max="16384" width="10.83203125" style="14"/>
  </cols>
  <sheetData>
    <row r="1" spans="1:8" x14ac:dyDescent="0.2">
      <c r="H1" s="412" t="s">
        <v>679</v>
      </c>
    </row>
    <row r="2" spans="1:8" x14ac:dyDescent="0.2">
      <c r="H2" s="412" t="s">
        <v>678</v>
      </c>
    </row>
    <row r="4" spans="1:8" x14ac:dyDescent="0.2">
      <c r="A4" s="401" t="s">
        <v>826</v>
      </c>
    </row>
    <row r="6" spans="1:8" x14ac:dyDescent="0.2">
      <c r="A6" s="14" t="s">
        <v>754</v>
      </c>
    </row>
    <row r="7" spans="1:8" x14ac:dyDescent="0.2">
      <c r="A7" s="14" t="s">
        <v>755</v>
      </c>
    </row>
    <row r="8" spans="1:8" x14ac:dyDescent="0.2">
      <c r="A8" s="14" t="s">
        <v>756</v>
      </c>
    </row>
    <row r="9" spans="1:8" x14ac:dyDescent="0.2">
      <c r="A9" s="14" t="s">
        <v>829</v>
      </c>
    </row>
    <row r="11" spans="1:8" x14ac:dyDescent="0.2">
      <c r="A11" s="14" t="s">
        <v>760</v>
      </c>
    </row>
    <row r="12" spans="1:8" x14ac:dyDescent="0.2">
      <c r="A12" s="14" t="s">
        <v>761</v>
      </c>
      <c r="C12" s="14">
        <f>0.005424/8</f>
        <v>6.78E-4</v>
      </c>
      <c r="D12" s="14" t="s">
        <v>825</v>
      </c>
      <c r="E12" s="411">
        <f>C12*115.08/2.20463</f>
        <v>3.5391081496668378E-2</v>
      </c>
      <c r="F12" s="14" t="s">
        <v>762</v>
      </c>
    </row>
    <row r="13" spans="1:8" x14ac:dyDescent="0.2">
      <c r="A13" s="14" t="s">
        <v>763</v>
      </c>
      <c r="C13" s="402">
        <v>3.3300000000000001E-3</v>
      </c>
      <c r="D13" s="14" t="s">
        <v>825</v>
      </c>
      <c r="E13" s="411">
        <f>C13*115.08/2.20463</f>
        <v>0.17382345336859248</v>
      </c>
      <c r="F13" s="14" t="s">
        <v>762</v>
      </c>
    </row>
    <row r="14" spans="1:8" x14ac:dyDescent="0.2">
      <c r="B14" s="14" t="s">
        <v>764</v>
      </c>
      <c r="C14" s="407">
        <f>C12/C13</f>
        <v>0.20360360360360361</v>
      </c>
      <c r="D14" s="407"/>
      <c r="E14" s="407">
        <f>E12/E13</f>
        <v>0.20360360360360361</v>
      </c>
    </row>
    <row r="16" spans="1:8" x14ac:dyDescent="0.2">
      <c r="A16" s="401" t="s">
        <v>765</v>
      </c>
    </row>
    <row r="18" spans="1:10" x14ac:dyDescent="0.2">
      <c r="A18" s="348" t="s">
        <v>740</v>
      </c>
    </row>
    <row r="19" spans="1:10" x14ac:dyDescent="0.2">
      <c r="A19" s="14" t="s">
        <v>805</v>
      </c>
      <c r="C19" s="403">
        <v>0.3</v>
      </c>
      <c r="D19" s="14" t="s">
        <v>700</v>
      </c>
    </row>
    <row r="20" spans="1:10" x14ac:dyDescent="0.2">
      <c r="B20" s="404">
        <f>C19/25.11</f>
        <v>1.1947431302270013E-2</v>
      </c>
      <c r="C20" s="14" t="s">
        <v>702</v>
      </c>
      <c r="E20" s="406">
        <f>C19*10.78/25.11</f>
        <v>0.12879330943847073</v>
      </c>
      <c r="F20" s="14" t="s">
        <v>701</v>
      </c>
      <c r="G20" s="14" t="s">
        <v>806</v>
      </c>
    </row>
    <row r="21" spans="1:10" x14ac:dyDescent="0.2">
      <c r="A21" s="14" t="s">
        <v>819</v>
      </c>
      <c r="C21" s="404" t="s">
        <v>817</v>
      </c>
      <c r="E21" s="406"/>
    </row>
    <row r="22" spans="1:10" x14ac:dyDescent="0.2">
      <c r="B22" s="404"/>
      <c r="C22" s="14" t="s">
        <v>751</v>
      </c>
      <c r="E22" s="406"/>
      <c r="F22" s="408">
        <f>C19*14.62/25.11</f>
        <v>0.17467144563918754</v>
      </c>
      <c r="G22" s="14" t="s">
        <v>701</v>
      </c>
    </row>
    <row r="23" spans="1:10" x14ac:dyDescent="0.2">
      <c r="B23" s="404"/>
      <c r="E23" s="406"/>
      <c r="F23" s="409"/>
    </row>
    <row r="24" spans="1:10" x14ac:dyDescent="0.2">
      <c r="A24" s="14" t="s">
        <v>823</v>
      </c>
      <c r="C24" s="410">
        <v>1.3925000000000001</v>
      </c>
      <c r="D24" s="14" t="s">
        <v>700</v>
      </c>
    </row>
    <row r="25" spans="1:10" x14ac:dyDescent="0.2">
      <c r="B25" s="404">
        <f>C24/25.11</f>
        <v>5.5455993628036646E-2</v>
      </c>
      <c r="C25" s="14" t="s">
        <v>702</v>
      </c>
      <c r="E25" s="406">
        <f>C24*10.78/25.11</f>
        <v>0.59781561131023497</v>
      </c>
      <c r="F25" s="14" t="s">
        <v>701</v>
      </c>
      <c r="G25" s="14" t="s">
        <v>806</v>
      </c>
      <c r="J25" s="136"/>
    </row>
    <row r="26" spans="1:10" x14ac:dyDescent="0.2">
      <c r="A26" s="14" t="s">
        <v>824</v>
      </c>
      <c r="C26" s="404" t="s">
        <v>817</v>
      </c>
      <c r="E26" s="406"/>
      <c r="J26" s="136"/>
    </row>
    <row r="27" spans="1:10" x14ac:dyDescent="0.2">
      <c r="B27" s="404"/>
      <c r="C27" s="14" t="s">
        <v>751</v>
      </c>
      <c r="E27" s="406"/>
      <c r="F27" s="408">
        <f>C24*14.62/25.11</f>
        <v>0.81076662684189571</v>
      </c>
      <c r="G27" s="14" t="s">
        <v>701</v>
      </c>
      <c r="J27" s="136"/>
    </row>
    <row r="28" spans="1:10" x14ac:dyDescent="0.2">
      <c r="B28" s="404"/>
      <c r="E28" s="406"/>
      <c r="F28" s="409"/>
      <c r="J28" s="136"/>
    </row>
    <row r="29" spans="1:10" x14ac:dyDescent="0.2">
      <c r="A29" s="14" t="s">
        <v>818</v>
      </c>
      <c r="C29" s="403">
        <v>1.03</v>
      </c>
      <c r="D29" s="14" t="s">
        <v>700</v>
      </c>
    </row>
    <row r="30" spans="1:10" x14ac:dyDescent="0.2">
      <c r="B30" s="404">
        <f>C29/25.11</f>
        <v>4.1019514137793707E-2</v>
      </c>
      <c r="C30" s="14" t="s">
        <v>702</v>
      </c>
      <c r="E30" s="406">
        <f>C29*10.78/25.11</f>
        <v>0.44219036240541615</v>
      </c>
      <c r="F30" s="14" t="s">
        <v>701</v>
      </c>
      <c r="G30" s="14" t="s">
        <v>806</v>
      </c>
    </row>
    <row r="31" spans="1:10" x14ac:dyDescent="0.2">
      <c r="A31" s="14" t="s">
        <v>820</v>
      </c>
      <c r="B31" s="404"/>
      <c r="C31" s="404" t="s">
        <v>817</v>
      </c>
      <c r="E31" s="406"/>
    </row>
    <row r="32" spans="1:10" x14ac:dyDescent="0.2">
      <c r="B32" s="404"/>
      <c r="C32" s="14" t="s">
        <v>751</v>
      </c>
      <c r="E32" s="406"/>
      <c r="F32" s="408">
        <f>C29*14.62/25.11</f>
        <v>0.59970529669454398</v>
      </c>
      <c r="G32" s="14" t="s">
        <v>701</v>
      </c>
    </row>
    <row r="33" spans="1:8" x14ac:dyDescent="0.2">
      <c r="B33" s="404"/>
      <c r="E33" s="406"/>
    </row>
    <row r="34" spans="1:8" x14ac:dyDescent="0.2">
      <c r="A34" s="14" t="s">
        <v>822</v>
      </c>
      <c r="C34" s="403">
        <v>0.5</v>
      </c>
      <c r="D34" s="14" t="s">
        <v>700</v>
      </c>
    </row>
    <row r="35" spans="1:8" x14ac:dyDescent="0.2">
      <c r="B35" s="404">
        <f>C34/25.11</f>
        <v>1.9912385503783353E-2</v>
      </c>
      <c r="C35" s="14" t="s">
        <v>702</v>
      </c>
      <c r="E35" s="406">
        <f>C34*10.78/25.11</f>
        <v>0.21465551573078454</v>
      </c>
      <c r="F35" s="14" t="s">
        <v>701</v>
      </c>
      <c r="G35" s="14" t="s">
        <v>806</v>
      </c>
    </row>
    <row r="36" spans="1:8" x14ac:dyDescent="0.2">
      <c r="A36" s="14" t="s">
        <v>821</v>
      </c>
      <c r="B36" s="404"/>
      <c r="C36" s="404" t="s">
        <v>817</v>
      </c>
      <c r="E36" s="406"/>
    </row>
    <row r="37" spans="1:8" x14ac:dyDescent="0.2">
      <c r="B37" s="404"/>
      <c r="C37" s="14" t="s">
        <v>751</v>
      </c>
      <c r="E37" s="406"/>
      <c r="F37" s="408">
        <f>C34*14.62/25.11</f>
        <v>0.29111907606531262</v>
      </c>
      <c r="G37" s="14" t="s">
        <v>701</v>
      </c>
    </row>
    <row r="39" spans="1:8" x14ac:dyDescent="0.2">
      <c r="A39" s="348" t="s">
        <v>741</v>
      </c>
    </row>
    <row r="40" spans="1:8" x14ac:dyDescent="0.2">
      <c r="A40" s="14" t="s">
        <v>739</v>
      </c>
      <c r="C40" s="14">
        <v>0.69899999999999995</v>
      </c>
      <c r="D40" s="14" t="s">
        <v>797</v>
      </c>
      <c r="G40" s="416">
        <f>C40/0.72</f>
        <v>0.97083333333333333</v>
      </c>
      <c r="H40" s="14" t="s">
        <v>701</v>
      </c>
    </row>
    <row r="41" spans="1:8" x14ac:dyDescent="0.2">
      <c r="A41" s="14" t="s">
        <v>798</v>
      </c>
      <c r="C41" s="405">
        <v>0.83253467196870812</v>
      </c>
      <c r="D41" s="14" t="s">
        <v>797</v>
      </c>
      <c r="G41" s="416">
        <f>C41/0.72</f>
        <v>1.1562981555120946</v>
      </c>
      <c r="H41" s="14" t="s">
        <v>701</v>
      </c>
    </row>
    <row r="42" spans="1:8" x14ac:dyDescent="0.2">
      <c r="G42" s="417">
        <f>(G40+G41)/2</f>
        <v>1.063565744422714</v>
      </c>
    </row>
    <row r="44" spans="1:8" x14ac:dyDescent="0.2">
      <c r="A44" s="14" t="s">
        <v>771</v>
      </c>
    </row>
    <row r="45" spans="1:8" x14ac:dyDescent="0.2">
      <c r="A45" s="14" t="s">
        <v>834</v>
      </c>
    </row>
  </sheetData>
  <phoneticPr fontId="32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383"/>
  <sheetViews>
    <sheetView topLeftCell="A4" zoomScale="125" workbookViewId="0">
      <pane xSplit="8860" ySplit="4240" topLeftCell="AQ213" activePane="bottomRight"/>
      <selection activeCell="BC15" sqref="BC15"/>
      <selection pane="topRight" activeCell="EO13" sqref="EO13"/>
      <selection pane="bottomLeft" activeCell="A20" sqref="A20"/>
      <selection pane="bottomRight" activeCell="FZ227" sqref="FZ227"/>
    </sheetView>
  </sheetViews>
  <sheetFormatPr baseColWidth="10" defaultColWidth="8.83203125" defaultRowHeight="13" x14ac:dyDescent="0.15"/>
  <cols>
    <col min="1" max="1" width="14.83203125" customWidth="1"/>
    <col min="2" max="2" width="9.83203125" customWidth="1"/>
    <col min="3" max="3" width="10.1640625" customWidth="1"/>
    <col min="4" max="4" width="7.83203125" customWidth="1"/>
    <col min="5" max="5" width="8.83203125" customWidth="1"/>
    <col min="6" max="6" width="12.33203125" customWidth="1"/>
    <col min="7" max="7" width="12.5" customWidth="1"/>
    <col min="8" max="8" width="8.83203125" customWidth="1"/>
    <col min="9" max="9" width="9.5" customWidth="1"/>
    <col min="10" max="10" width="11.5" customWidth="1"/>
    <col min="11" max="11" width="8.83203125" customWidth="1"/>
    <col min="12" max="12" width="10.33203125" customWidth="1"/>
    <col min="13" max="13" width="10.5" customWidth="1"/>
    <col min="14" max="14" width="10.6640625" customWidth="1"/>
    <col min="15" max="15" width="9.6640625" customWidth="1"/>
    <col min="16" max="17" width="11" customWidth="1"/>
    <col min="18" max="18" width="13.5" customWidth="1"/>
    <col min="19" max="19" width="13.83203125" style="234" customWidth="1"/>
    <col min="20" max="20" width="11" style="234" customWidth="1"/>
    <col min="21" max="21" width="10.6640625" style="60" customWidth="1"/>
    <col min="22" max="22" width="11.6640625" style="234" customWidth="1"/>
    <col min="23" max="24" width="11.6640625" customWidth="1"/>
    <col min="25" max="25" width="3.83203125" customWidth="1"/>
    <col min="26" max="26" width="10.6640625" style="1" customWidth="1"/>
    <col min="27" max="27" width="13.6640625" style="1" customWidth="1"/>
    <col min="28" max="28" width="9.6640625" customWidth="1"/>
    <col min="29" max="29" width="12.6640625" customWidth="1"/>
    <col min="30" max="31" width="8.83203125" customWidth="1"/>
    <col min="32" max="32" width="7" customWidth="1"/>
    <col min="33" max="33" width="8.83203125" customWidth="1"/>
    <col min="34" max="34" width="14.33203125" style="234" customWidth="1"/>
    <col min="35" max="35" width="11.33203125" style="136" customWidth="1"/>
    <col min="36" max="36" width="12" style="234" customWidth="1"/>
    <col min="37" max="37" width="11.5" style="136" customWidth="1"/>
    <col min="38" max="42" width="8.83203125" style="1" customWidth="1"/>
    <col min="43" max="43" width="11.83203125" style="198" customWidth="1"/>
    <col min="44" max="44" width="8.83203125" style="1" customWidth="1"/>
    <col min="45" max="45" width="8.83203125" style="136" customWidth="1"/>
    <col min="46" max="46" width="8.83203125" style="1" customWidth="1"/>
    <col min="47" max="47" width="8.83203125" style="136" customWidth="1"/>
    <col min="48" max="57" width="8.83203125" customWidth="1"/>
    <col min="58" max="58" width="10" customWidth="1"/>
    <col min="59" max="60" width="8.83203125" customWidth="1"/>
    <col min="61" max="61" width="14" customWidth="1"/>
    <col min="62" max="62" width="8.83203125" customWidth="1"/>
    <col min="63" max="63" width="15.6640625" customWidth="1"/>
    <col min="64" max="64" width="8.83203125" customWidth="1"/>
    <col min="65" max="69" width="8.83203125" style="198" customWidth="1"/>
    <col min="70" max="70" width="13.33203125" customWidth="1"/>
    <col min="71" max="76" width="11.5" customWidth="1"/>
    <col min="77" max="77" width="8.1640625" customWidth="1"/>
    <col min="78" max="78" width="9.1640625" customWidth="1"/>
    <col min="79" max="79" width="8.83203125" customWidth="1"/>
    <col min="80" max="80" width="12.1640625" customWidth="1"/>
    <col min="81" max="81" width="11.33203125" customWidth="1"/>
    <col min="82" max="82" width="13" customWidth="1"/>
    <col min="83" max="84" width="8.83203125" customWidth="1"/>
    <col min="85" max="85" width="13.83203125" customWidth="1"/>
    <col min="86" max="86" width="8.83203125" customWidth="1"/>
    <col min="87" max="87" width="13.6640625" customWidth="1"/>
    <col min="88" max="88" width="11.1640625" customWidth="1"/>
    <col min="89" max="89" width="12.5" customWidth="1"/>
    <col min="90" max="95" width="8.83203125" customWidth="1"/>
    <col min="96" max="96" width="11.6640625" style="198" customWidth="1"/>
    <col min="97" max="98" width="8.83203125" style="136" customWidth="1"/>
    <col min="99" max="99" width="8.83203125" style="1" customWidth="1"/>
    <col min="100" max="100" width="8.83203125" style="136" customWidth="1"/>
    <col min="101" max="102" width="8.83203125" customWidth="1"/>
    <col min="103" max="103" width="11" customWidth="1"/>
    <col min="104" max="104" width="12.33203125" customWidth="1"/>
    <col min="105" max="105" width="10" customWidth="1"/>
    <col min="106" max="106" width="9.83203125" customWidth="1"/>
    <col min="107" max="107" width="12.33203125" style="198" customWidth="1"/>
    <col min="108" max="108" width="10.6640625" style="136" customWidth="1"/>
    <col min="109" max="109" width="10.1640625" style="1" customWidth="1"/>
    <col min="110" max="110" width="13.1640625" style="136" customWidth="1"/>
    <col min="111" max="111" width="9.83203125" style="1" customWidth="1"/>
    <col min="112" max="112" width="11" style="136" customWidth="1"/>
    <col min="113" max="116" width="8.83203125" customWidth="1"/>
    <col min="117" max="117" width="15.5" customWidth="1"/>
    <col min="118" max="118" width="10.33203125" style="136" customWidth="1"/>
    <col min="119" max="119" width="13.83203125" style="234" customWidth="1"/>
    <col min="120" max="120" width="9.83203125" style="136" customWidth="1"/>
    <col min="121" max="121" width="13" customWidth="1"/>
    <col min="122" max="122" width="11.5" customWidth="1"/>
    <col min="123" max="123" width="14.33203125" customWidth="1"/>
    <col min="124" max="126" width="8.83203125" customWidth="1"/>
    <col min="127" max="127" width="17.33203125" customWidth="1"/>
    <col min="128" max="128" width="13.1640625" customWidth="1"/>
    <col min="129" max="129" width="16" style="234" customWidth="1"/>
    <col min="130" max="130" width="13.6640625" style="136" customWidth="1"/>
    <col min="131" max="134" width="8.83203125" customWidth="1"/>
    <col min="135" max="135" width="16.83203125" style="234" customWidth="1"/>
    <col min="136" max="136" width="13.5" style="136" customWidth="1"/>
    <col min="137" max="137" width="15.83203125" style="234" customWidth="1"/>
    <col min="138" max="138" width="8.83203125" style="136" customWidth="1"/>
    <col min="139" max="141" width="8.83203125" customWidth="1"/>
    <col min="142" max="142" width="16.5" customWidth="1"/>
    <col min="143" max="143" width="10.33203125" style="136" customWidth="1"/>
    <col min="144" max="144" width="16.1640625" style="234" customWidth="1"/>
    <col min="145" max="145" width="11" style="136" customWidth="1"/>
    <col min="146" max="146" width="17.33203125" style="234" customWidth="1"/>
    <col min="147" max="147" width="10.33203125" style="136" customWidth="1"/>
    <col min="148" max="148" width="10.5" style="136" customWidth="1"/>
    <col min="149" max="149" width="16.5" customWidth="1"/>
    <col min="150" max="150" width="8.83203125" style="136" customWidth="1"/>
    <col min="151" max="151" width="10" style="136" customWidth="1"/>
    <col min="152" max="152" width="11.5" customWidth="1"/>
    <col min="153" max="153" width="11.83203125" customWidth="1"/>
    <col min="154" max="154" width="19" customWidth="1"/>
    <col min="155" max="155" width="10.6640625" style="6" customWidth="1"/>
    <col min="156" max="156" width="16.6640625" style="198" customWidth="1"/>
    <col min="157" max="157" width="9" style="136" customWidth="1"/>
    <col min="158" max="158" width="15.83203125" customWidth="1"/>
    <col min="159" max="159" width="11.6640625" style="136" customWidth="1"/>
    <col min="160" max="160" width="11.5" style="136" customWidth="1"/>
    <col min="161" max="176" width="8.83203125" customWidth="1"/>
    <col min="177" max="177" width="3.83203125" customWidth="1"/>
    <col min="178" max="180" width="8.83203125" customWidth="1"/>
    <col min="181" max="181" width="3.83203125" customWidth="1"/>
    <col min="182" max="183" width="8.83203125" customWidth="1"/>
    <col min="184" max="184" width="3.83203125" customWidth="1"/>
  </cols>
  <sheetData>
    <row r="1" spans="1:188" x14ac:dyDescent="0.15">
      <c r="A1" s="18">
        <v>38595</v>
      </c>
      <c r="B1" s="5" t="s">
        <v>321</v>
      </c>
      <c r="I1" t="s">
        <v>63</v>
      </c>
    </row>
    <row r="2" spans="1:188" ht="19" thickBot="1" x14ac:dyDescent="0.25">
      <c r="A2" s="118" t="s">
        <v>189</v>
      </c>
      <c r="I2" t="s">
        <v>440</v>
      </c>
      <c r="J2">
        <v>30</v>
      </c>
      <c r="FM2" s="347" t="s">
        <v>600</v>
      </c>
    </row>
    <row r="3" spans="1:188" ht="18" x14ac:dyDescent="0.2">
      <c r="A3" s="118"/>
      <c r="C3" s="262" t="s">
        <v>668</v>
      </c>
      <c r="D3" s="263"/>
      <c r="E3" s="263"/>
      <c r="F3" s="263"/>
      <c r="G3" s="263"/>
      <c r="H3" s="263"/>
      <c r="I3" s="263"/>
      <c r="J3" s="265"/>
    </row>
    <row r="4" spans="1:188" ht="18" x14ac:dyDescent="0.2">
      <c r="A4" s="118"/>
      <c r="C4" s="266" t="s">
        <v>583</v>
      </c>
      <c r="D4" s="5"/>
      <c r="E4" s="5"/>
      <c r="F4" s="5"/>
      <c r="G4" s="5"/>
      <c r="H4" s="5"/>
      <c r="I4" s="5"/>
      <c r="J4" s="267"/>
    </row>
    <row r="5" spans="1:188" ht="19" thickBot="1" x14ac:dyDescent="0.25">
      <c r="A5" s="118"/>
      <c r="C5" s="268" t="s">
        <v>503</v>
      </c>
      <c r="D5" s="269"/>
      <c r="E5" s="269"/>
      <c r="F5" s="269"/>
      <c r="G5" s="269"/>
      <c r="H5" s="269"/>
      <c r="I5" s="269"/>
      <c r="J5" s="271"/>
    </row>
    <row r="6" spans="1:188" x14ac:dyDescent="0.15">
      <c r="B6" s="180" t="s">
        <v>585</v>
      </c>
      <c r="C6" s="180"/>
      <c r="D6" s="180"/>
      <c r="E6" s="180"/>
      <c r="F6" s="180"/>
      <c r="G6" s="180"/>
      <c r="H6" s="180"/>
      <c r="I6" s="180"/>
      <c r="J6" s="240" t="s">
        <v>505</v>
      </c>
      <c r="K6" s="180"/>
      <c r="L6" s="180"/>
      <c r="M6" s="180"/>
      <c r="N6" s="180"/>
      <c r="O6" s="180"/>
      <c r="P6" s="180"/>
      <c r="Q6" s="180"/>
      <c r="R6" s="180"/>
      <c r="S6" s="241"/>
      <c r="T6" s="242" t="s">
        <v>505</v>
      </c>
      <c r="U6" s="143"/>
      <c r="V6" s="241"/>
      <c r="W6" s="180"/>
      <c r="X6" s="180"/>
      <c r="Z6" s="206" t="s">
        <v>584</v>
      </c>
      <c r="AA6" s="206"/>
      <c r="AB6" s="183"/>
      <c r="AC6" s="183"/>
      <c r="AD6" s="183"/>
      <c r="AE6" s="183"/>
      <c r="AF6" s="183"/>
      <c r="AG6" s="183"/>
      <c r="AH6" s="244"/>
      <c r="AI6" s="208"/>
      <c r="AJ6" s="244"/>
      <c r="AK6" s="208"/>
      <c r="AL6" s="206"/>
      <c r="AM6" s="206"/>
      <c r="AN6" s="206"/>
      <c r="AO6" s="206"/>
      <c r="AP6" s="206"/>
      <c r="AQ6" s="203"/>
      <c r="AR6" s="246" t="s">
        <v>634</v>
      </c>
      <c r="AS6" s="208"/>
      <c r="AT6" s="206"/>
      <c r="AU6" s="208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227" t="s">
        <v>634</v>
      </c>
      <c r="BH6" s="183"/>
      <c r="BI6" s="183"/>
      <c r="BJ6" s="183"/>
      <c r="BK6" s="183"/>
      <c r="BL6" s="183"/>
      <c r="BM6" s="203"/>
      <c r="BN6" s="203"/>
      <c r="BO6" s="203"/>
      <c r="BP6" s="203"/>
      <c r="BQ6" s="203"/>
      <c r="BR6" s="183"/>
      <c r="BS6" s="183"/>
      <c r="BT6" s="183"/>
      <c r="BU6" s="183"/>
      <c r="BV6" s="183"/>
      <c r="BW6" s="183"/>
      <c r="BX6" s="183"/>
      <c r="BY6" s="183"/>
      <c r="BZ6" s="183"/>
      <c r="CA6" s="227" t="s">
        <v>634</v>
      </c>
      <c r="CB6" s="183"/>
      <c r="CC6" s="183"/>
      <c r="CD6" s="183"/>
      <c r="CE6" s="183"/>
      <c r="CF6" s="183"/>
      <c r="CG6" s="183"/>
      <c r="CH6" s="183"/>
      <c r="CI6" s="183"/>
      <c r="CJ6" s="227" t="s">
        <v>634</v>
      </c>
      <c r="CK6" s="183"/>
      <c r="CL6" s="183"/>
      <c r="CM6" s="183"/>
      <c r="CN6" s="183"/>
      <c r="CO6" s="183"/>
      <c r="CP6" s="183"/>
      <c r="CQ6" s="183"/>
      <c r="CR6" s="203"/>
      <c r="CS6" s="208"/>
      <c r="CT6" s="208"/>
      <c r="CU6" s="246" t="s">
        <v>634</v>
      </c>
      <c r="CV6" s="208"/>
      <c r="CW6" s="183"/>
      <c r="CX6" s="183"/>
      <c r="CY6" s="183"/>
      <c r="CZ6" s="183"/>
      <c r="DA6" s="183"/>
      <c r="DB6" s="183"/>
      <c r="DC6" s="203"/>
      <c r="DD6" s="208"/>
      <c r="DE6" s="206"/>
      <c r="DF6" s="247" t="s">
        <v>634</v>
      </c>
      <c r="DG6" s="206"/>
      <c r="DH6" s="208"/>
      <c r="DI6" s="183"/>
      <c r="DJ6" s="183"/>
      <c r="DK6" s="183"/>
      <c r="DL6" s="183"/>
      <c r="DM6" s="183"/>
      <c r="DN6" s="208"/>
      <c r="DO6" s="244"/>
      <c r="DP6" s="247" t="s">
        <v>634</v>
      </c>
      <c r="DQ6" s="183"/>
      <c r="DR6" s="183"/>
      <c r="DS6" s="183"/>
      <c r="DT6" s="183"/>
      <c r="DU6" s="183"/>
      <c r="DV6" s="183"/>
      <c r="DW6" s="183"/>
      <c r="DX6" s="183"/>
      <c r="DY6" s="250" t="s">
        <v>634</v>
      </c>
      <c r="DZ6" s="208"/>
      <c r="EA6" s="183"/>
      <c r="EB6" s="183"/>
      <c r="EC6" s="183"/>
      <c r="ED6" s="183"/>
      <c r="EE6" s="244"/>
      <c r="EF6" s="208"/>
      <c r="EG6" s="244"/>
      <c r="EH6" s="208"/>
      <c r="EI6" s="183"/>
      <c r="EJ6" s="227" t="s">
        <v>634</v>
      </c>
      <c r="EK6" s="183"/>
      <c r="EL6" s="183"/>
      <c r="EM6" s="208"/>
      <c r="EN6" s="244"/>
      <c r="EO6" s="208"/>
      <c r="EP6" s="244"/>
      <c r="EQ6" s="208"/>
      <c r="ER6" s="208"/>
      <c r="ES6" s="183"/>
      <c r="ET6" s="247" t="s">
        <v>634</v>
      </c>
      <c r="EU6" s="208"/>
      <c r="EV6" s="183"/>
      <c r="EW6" s="183"/>
      <c r="EX6" s="183"/>
      <c r="EY6" s="228"/>
      <c r="EZ6" s="203"/>
      <c r="FA6" s="247" t="s">
        <v>634</v>
      </c>
      <c r="FB6" s="183"/>
      <c r="FC6" s="208"/>
      <c r="FD6" s="208"/>
      <c r="FF6" s="184" t="s">
        <v>718</v>
      </c>
      <c r="FG6" s="184"/>
      <c r="FH6" s="184"/>
      <c r="FI6" s="184"/>
      <c r="FJ6" s="184"/>
      <c r="FK6" s="184"/>
      <c r="FL6" s="184"/>
      <c r="FM6" s="184"/>
      <c r="FN6" s="184"/>
      <c r="FO6" s="184"/>
      <c r="FP6" s="184"/>
      <c r="FQ6" s="184"/>
      <c r="FR6" s="184"/>
      <c r="FS6" s="184"/>
      <c r="FT6" s="184"/>
      <c r="FV6" s="229" t="s">
        <v>719</v>
      </c>
      <c r="FW6" s="229"/>
      <c r="FX6" s="229"/>
      <c r="FZ6" s="175" t="s">
        <v>502</v>
      </c>
      <c r="GA6" s="176"/>
      <c r="GC6" s="185" t="s">
        <v>566</v>
      </c>
      <c r="GD6" s="185"/>
      <c r="GE6" s="185"/>
      <c r="GF6" s="275"/>
    </row>
    <row r="7" spans="1:188" x14ac:dyDescent="0.15">
      <c r="EZ7" s="198" t="s">
        <v>46</v>
      </c>
      <c r="FG7" t="s">
        <v>539</v>
      </c>
      <c r="FK7" s="6"/>
      <c r="FP7" s="6"/>
      <c r="FR7" s="6" t="s">
        <v>441</v>
      </c>
      <c r="FZ7" s="177" t="s">
        <v>501</v>
      </c>
      <c r="GA7" s="178"/>
    </row>
    <row r="8" spans="1:188" x14ac:dyDescent="0.15">
      <c r="A8" s="27" t="s">
        <v>442</v>
      </c>
      <c r="B8" t="s">
        <v>665</v>
      </c>
      <c r="D8" t="s">
        <v>665</v>
      </c>
      <c r="F8" t="s">
        <v>665</v>
      </c>
      <c r="H8" t="s">
        <v>387</v>
      </c>
      <c r="J8" t="s">
        <v>387</v>
      </c>
      <c r="L8" t="s">
        <v>249</v>
      </c>
      <c r="N8" t="s">
        <v>392</v>
      </c>
      <c r="O8" t="s">
        <v>392</v>
      </c>
      <c r="P8" s="5" t="s">
        <v>294</v>
      </c>
      <c r="Q8" s="5" t="s">
        <v>294</v>
      </c>
      <c r="R8" t="s">
        <v>295</v>
      </c>
      <c r="S8" s="234" t="s">
        <v>190</v>
      </c>
      <c r="T8" s="234" t="s">
        <v>190</v>
      </c>
      <c r="V8" s="234" t="s">
        <v>190</v>
      </c>
      <c r="W8" t="s">
        <v>402</v>
      </c>
      <c r="X8" t="s">
        <v>402</v>
      </c>
      <c r="Z8" s="1" t="s">
        <v>494</v>
      </c>
      <c r="AB8" t="s">
        <v>490</v>
      </c>
      <c r="AD8" t="s">
        <v>490</v>
      </c>
      <c r="AF8" t="s">
        <v>444</v>
      </c>
      <c r="AH8" s="234" t="s">
        <v>446</v>
      </c>
      <c r="AJ8" s="234" t="s">
        <v>248</v>
      </c>
      <c r="AL8" s="1" t="s">
        <v>110</v>
      </c>
      <c r="AM8" s="1" t="s">
        <v>110</v>
      </c>
      <c r="AN8" s="1" t="s">
        <v>110</v>
      </c>
      <c r="AO8" s="1" t="s">
        <v>110</v>
      </c>
      <c r="AP8" s="1" t="s">
        <v>110</v>
      </c>
      <c r="AQ8" s="204" t="s">
        <v>190</v>
      </c>
      <c r="AR8" s="60" t="s">
        <v>190</v>
      </c>
      <c r="AT8" s="1" t="s">
        <v>494</v>
      </c>
      <c r="AV8" t="s">
        <v>495</v>
      </c>
      <c r="AX8" t="s">
        <v>495</v>
      </c>
      <c r="AZ8" t="s">
        <v>277</v>
      </c>
      <c r="BB8" t="s">
        <v>490</v>
      </c>
      <c r="BD8" t="s">
        <v>525</v>
      </c>
      <c r="BF8" t="s">
        <v>444</v>
      </c>
      <c r="BG8" t="s">
        <v>525</v>
      </c>
      <c r="BI8" t="s">
        <v>446</v>
      </c>
      <c r="BK8" t="s">
        <v>248</v>
      </c>
      <c r="BM8" s="198" t="s">
        <v>110</v>
      </c>
      <c r="BN8" s="198" t="s">
        <v>110</v>
      </c>
      <c r="BO8" s="198" t="s">
        <v>110</v>
      </c>
      <c r="BP8" s="198" t="s">
        <v>110</v>
      </c>
      <c r="BQ8" s="198" t="s">
        <v>110</v>
      </c>
      <c r="BR8" s="6" t="s">
        <v>190</v>
      </c>
      <c r="BS8" s="6" t="s">
        <v>190</v>
      </c>
      <c r="BT8" s="6" t="s">
        <v>753</v>
      </c>
      <c r="BU8" s="6" t="s">
        <v>522</v>
      </c>
      <c r="BV8" s="6" t="s">
        <v>534</v>
      </c>
      <c r="BW8" s="6" t="s">
        <v>535</v>
      </c>
      <c r="BX8" s="6" t="s">
        <v>535</v>
      </c>
      <c r="BY8" s="6" t="s">
        <v>535</v>
      </c>
      <c r="BZ8" s="6" t="s">
        <v>535</v>
      </c>
      <c r="CA8" t="s">
        <v>494</v>
      </c>
      <c r="CC8" t="s">
        <v>565</v>
      </c>
      <c r="CE8" t="s">
        <v>490</v>
      </c>
      <c r="CG8" t="s">
        <v>446</v>
      </c>
      <c r="CI8" t="s">
        <v>248</v>
      </c>
      <c r="CK8" t="s">
        <v>444</v>
      </c>
      <c r="CL8" t="s">
        <v>313</v>
      </c>
      <c r="CN8" t="s">
        <v>331</v>
      </c>
      <c r="CP8" t="s">
        <v>490</v>
      </c>
      <c r="CR8" s="204" t="s">
        <v>190</v>
      </c>
      <c r="CS8" s="37" t="s">
        <v>190</v>
      </c>
      <c r="CU8" s="1" t="s">
        <v>494</v>
      </c>
      <c r="CW8" t="s">
        <v>313</v>
      </c>
      <c r="CY8" t="s">
        <v>332</v>
      </c>
      <c r="DA8" t="s">
        <v>490</v>
      </c>
      <c r="DC8" s="204" t="s">
        <v>190</v>
      </c>
      <c r="DD8" s="37" t="s">
        <v>190</v>
      </c>
      <c r="DE8" s="1" t="s">
        <v>333</v>
      </c>
      <c r="DG8" s="1" t="s">
        <v>494</v>
      </c>
      <c r="DI8" t="s">
        <v>490</v>
      </c>
      <c r="DK8" t="s">
        <v>444</v>
      </c>
      <c r="DM8" t="s">
        <v>446</v>
      </c>
      <c r="DO8" s="234" t="s">
        <v>248</v>
      </c>
      <c r="DQ8" s="6" t="s">
        <v>190</v>
      </c>
      <c r="DR8" s="6" t="s">
        <v>190</v>
      </c>
      <c r="DS8" t="s">
        <v>334</v>
      </c>
      <c r="DT8" t="s">
        <v>490</v>
      </c>
      <c r="DU8" t="s">
        <v>444</v>
      </c>
      <c r="DV8" t="s">
        <v>444</v>
      </c>
      <c r="DW8" t="s">
        <v>446</v>
      </c>
      <c r="DX8" t="s">
        <v>446</v>
      </c>
      <c r="DY8" s="234" t="s">
        <v>248</v>
      </c>
      <c r="DZ8" s="136" t="s">
        <v>248</v>
      </c>
      <c r="EA8" t="s">
        <v>490</v>
      </c>
      <c r="EC8" t="s">
        <v>444</v>
      </c>
      <c r="EE8" s="234" t="s">
        <v>446</v>
      </c>
      <c r="EG8" s="234" t="s">
        <v>248</v>
      </c>
      <c r="EI8" s="6" t="s">
        <v>190</v>
      </c>
      <c r="EJ8" t="s">
        <v>490</v>
      </c>
      <c r="EL8" t="s">
        <v>446</v>
      </c>
      <c r="EN8" s="234" t="s">
        <v>248</v>
      </c>
      <c r="EP8" s="234" t="s">
        <v>446</v>
      </c>
      <c r="ES8" t="s">
        <v>248</v>
      </c>
      <c r="EV8" t="s">
        <v>494</v>
      </c>
      <c r="EW8" t="s">
        <v>444</v>
      </c>
      <c r="EX8" t="s">
        <v>494</v>
      </c>
      <c r="EY8" s="6" t="s">
        <v>190</v>
      </c>
      <c r="EZ8" s="198" t="s">
        <v>446</v>
      </c>
      <c r="FB8" t="s">
        <v>446</v>
      </c>
      <c r="FG8" t="s">
        <v>531</v>
      </c>
      <c r="FH8" t="s">
        <v>531</v>
      </c>
      <c r="FI8" t="s">
        <v>531</v>
      </c>
      <c r="FK8" s="6"/>
      <c r="FN8" t="s">
        <v>532</v>
      </c>
      <c r="FP8" s="6"/>
      <c r="FR8" s="6" t="s">
        <v>240</v>
      </c>
    </row>
    <row r="9" spans="1:188" x14ac:dyDescent="0.15">
      <c r="A9" s="27" t="s">
        <v>368</v>
      </c>
      <c r="B9" t="s">
        <v>335</v>
      </c>
      <c r="D9" t="s">
        <v>335</v>
      </c>
      <c r="F9" t="s">
        <v>336</v>
      </c>
      <c r="H9" t="s">
        <v>337</v>
      </c>
      <c r="J9" t="s">
        <v>337</v>
      </c>
      <c r="L9" t="s">
        <v>335</v>
      </c>
      <c r="N9" t="s">
        <v>335</v>
      </c>
      <c r="O9" t="s">
        <v>335</v>
      </c>
      <c r="P9" t="s">
        <v>338</v>
      </c>
      <c r="Q9" t="s">
        <v>338</v>
      </c>
      <c r="R9" t="s">
        <v>339</v>
      </c>
      <c r="S9" s="234" t="s">
        <v>340</v>
      </c>
      <c r="T9" s="234" t="s">
        <v>340</v>
      </c>
      <c r="V9" s="234" t="s">
        <v>340</v>
      </c>
      <c r="W9" t="s">
        <v>341</v>
      </c>
      <c r="X9" t="s">
        <v>341</v>
      </c>
      <c r="Z9" s="1" t="s">
        <v>518</v>
      </c>
      <c r="AB9" t="s">
        <v>414</v>
      </c>
      <c r="AD9" t="s">
        <v>337</v>
      </c>
      <c r="AF9" t="s">
        <v>335</v>
      </c>
      <c r="AH9" s="234" t="s">
        <v>194</v>
      </c>
      <c r="AJ9" s="234" t="s">
        <v>195</v>
      </c>
      <c r="AL9" s="1" t="s">
        <v>196</v>
      </c>
      <c r="AM9" s="1" t="s">
        <v>105</v>
      </c>
      <c r="AN9" s="1" t="s">
        <v>409</v>
      </c>
      <c r="AO9" s="1" t="s">
        <v>335</v>
      </c>
      <c r="AP9" s="1" t="s">
        <v>196</v>
      </c>
      <c r="AQ9" s="204" t="s">
        <v>340</v>
      </c>
      <c r="AR9" s="60" t="s">
        <v>340</v>
      </c>
      <c r="AT9" s="1" t="s">
        <v>411</v>
      </c>
      <c r="AV9" t="s">
        <v>105</v>
      </c>
      <c r="AX9" t="s">
        <v>106</v>
      </c>
      <c r="AZ9" t="s">
        <v>432</v>
      </c>
      <c r="BB9" t="s">
        <v>343</v>
      </c>
      <c r="BD9" t="s">
        <v>335</v>
      </c>
      <c r="BF9" t="s">
        <v>335</v>
      </c>
      <c r="BG9" t="s">
        <v>105</v>
      </c>
      <c r="BI9" t="s">
        <v>194</v>
      </c>
      <c r="BK9" t="s">
        <v>195</v>
      </c>
      <c r="BM9" s="198" t="s">
        <v>196</v>
      </c>
      <c r="BN9" s="198" t="s">
        <v>335</v>
      </c>
      <c r="BO9" s="198" t="s">
        <v>105</v>
      </c>
      <c r="BP9" s="198" t="s">
        <v>409</v>
      </c>
      <c r="BQ9" s="198" t="s">
        <v>410</v>
      </c>
      <c r="BR9" s="6" t="s">
        <v>340</v>
      </c>
      <c r="BS9" s="6" t="s">
        <v>340</v>
      </c>
      <c r="BT9" s="6" t="s">
        <v>105</v>
      </c>
      <c r="BU9" s="6" t="s">
        <v>409</v>
      </c>
      <c r="BV9" s="6" t="s">
        <v>335</v>
      </c>
      <c r="BW9" s="6" t="s">
        <v>536</v>
      </c>
      <c r="BX9" s="6" t="s">
        <v>537</v>
      </c>
      <c r="BY9" s="6" t="s">
        <v>405</v>
      </c>
      <c r="BZ9" s="6" t="s">
        <v>511</v>
      </c>
      <c r="CA9" t="s">
        <v>421</v>
      </c>
      <c r="CC9" t="s">
        <v>308</v>
      </c>
      <c r="CE9" t="s">
        <v>343</v>
      </c>
      <c r="CG9" t="s">
        <v>194</v>
      </c>
      <c r="CI9" t="s">
        <v>195</v>
      </c>
      <c r="CK9" t="s">
        <v>335</v>
      </c>
      <c r="CL9" t="s">
        <v>106</v>
      </c>
      <c r="CN9" t="s">
        <v>432</v>
      </c>
      <c r="CP9" t="s">
        <v>343</v>
      </c>
      <c r="CR9" s="204" t="s">
        <v>340</v>
      </c>
      <c r="CS9" s="37" t="s">
        <v>340</v>
      </c>
      <c r="CU9" s="1" t="s">
        <v>342</v>
      </c>
      <c r="CW9" t="s">
        <v>106</v>
      </c>
      <c r="CY9" t="s">
        <v>308</v>
      </c>
      <c r="DA9" t="s">
        <v>414</v>
      </c>
      <c r="DC9" s="204" t="s">
        <v>340</v>
      </c>
      <c r="DD9" s="37" t="s">
        <v>340</v>
      </c>
      <c r="DE9" s="1" t="s">
        <v>308</v>
      </c>
      <c r="DG9" s="1" t="s">
        <v>550</v>
      </c>
      <c r="DI9" t="s">
        <v>414</v>
      </c>
      <c r="DK9" t="s">
        <v>335</v>
      </c>
      <c r="DM9" t="s">
        <v>194</v>
      </c>
      <c r="DO9" s="234" t="s">
        <v>195</v>
      </c>
      <c r="DQ9" s="6" t="s">
        <v>340</v>
      </c>
      <c r="DR9" s="6" t="s">
        <v>340</v>
      </c>
      <c r="DS9" t="s">
        <v>308</v>
      </c>
      <c r="DT9" t="s">
        <v>343</v>
      </c>
      <c r="DU9" t="s">
        <v>335</v>
      </c>
      <c r="DV9" t="s">
        <v>335</v>
      </c>
      <c r="DW9" t="s">
        <v>194</v>
      </c>
      <c r="DY9" s="234" t="s">
        <v>195</v>
      </c>
      <c r="EA9" t="s">
        <v>343</v>
      </c>
      <c r="EC9" t="s">
        <v>335</v>
      </c>
      <c r="EE9" s="234" t="s">
        <v>194</v>
      </c>
      <c r="EG9" s="234" t="s">
        <v>195</v>
      </c>
      <c r="EI9" s="6" t="s">
        <v>340</v>
      </c>
      <c r="EJ9" t="s">
        <v>343</v>
      </c>
      <c r="EL9" t="s">
        <v>194</v>
      </c>
      <c r="EN9" s="234" t="s">
        <v>195</v>
      </c>
      <c r="EP9" s="234" t="s">
        <v>194</v>
      </c>
      <c r="ES9" t="s">
        <v>195</v>
      </c>
      <c r="EV9" t="s">
        <v>342</v>
      </c>
      <c r="EW9" t="s">
        <v>335</v>
      </c>
      <c r="EX9" t="s">
        <v>549</v>
      </c>
      <c r="EY9" s="6" t="s">
        <v>340</v>
      </c>
      <c r="EZ9" s="198" t="s">
        <v>433</v>
      </c>
      <c r="FB9" t="s">
        <v>433</v>
      </c>
      <c r="FF9" t="s">
        <v>370</v>
      </c>
      <c r="FG9" t="s">
        <v>371</v>
      </c>
      <c r="FH9" t="s">
        <v>315</v>
      </c>
      <c r="FI9" t="s">
        <v>316</v>
      </c>
      <c r="FJ9" t="s">
        <v>373</v>
      </c>
      <c r="FK9" s="6" t="s">
        <v>317</v>
      </c>
      <c r="FL9" t="s">
        <v>318</v>
      </c>
      <c r="FM9" t="s">
        <v>375</v>
      </c>
      <c r="FN9" t="s">
        <v>376</v>
      </c>
      <c r="FO9" t="s">
        <v>211</v>
      </c>
      <c r="FP9" s="6" t="s">
        <v>212</v>
      </c>
      <c r="FQ9" t="s">
        <v>213</v>
      </c>
      <c r="FR9" s="6" t="s">
        <v>214</v>
      </c>
      <c r="FS9" t="s">
        <v>215</v>
      </c>
      <c r="FT9" t="s">
        <v>216</v>
      </c>
    </row>
    <row r="10" spans="1:188" x14ac:dyDescent="0.15">
      <c r="A10" s="27" t="s">
        <v>358</v>
      </c>
      <c r="Z10" s="1" t="s">
        <v>233</v>
      </c>
      <c r="AH10" s="234" t="s">
        <v>434</v>
      </c>
      <c r="AJ10" s="234" t="s">
        <v>434</v>
      </c>
      <c r="AQ10" s="204" t="s">
        <v>450</v>
      </c>
      <c r="AR10" s="60" t="s">
        <v>450</v>
      </c>
      <c r="AT10" s="1" t="s">
        <v>233</v>
      </c>
      <c r="BI10" t="s">
        <v>434</v>
      </c>
      <c r="BK10" t="s">
        <v>434</v>
      </c>
      <c r="BR10" s="6" t="s">
        <v>450</v>
      </c>
      <c r="BS10" s="6" t="s">
        <v>450</v>
      </c>
      <c r="BT10" s="6"/>
      <c r="BU10" s="6"/>
      <c r="BV10" s="6"/>
      <c r="BW10" s="6"/>
      <c r="BX10" s="6"/>
      <c r="BY10" s="6"/>
      <c r="BZ10" s="6"/>
      <c r="CA10" t="s">
        <v>233</v>
      </c>
      <c r="CG10" t="s">
        <v>434</v>
      </c>
      <c r="CI10" t="s">
        <v>434</v>
      </c>
      <c r="CR10" s="204" t="s">
        <v>450</v>
      </c>
      <c r="CS10" s="37" t="s">
        <v>450</v>
      </c>
      <c r="CU10" s="1" t="s">
        <v>233</v>
      </c>
      <c r="DC10" s="204" t="s">
        <v>450</v>
      </c>
      <c r="DD10" s="37" t="s">
        <v>450</v>
      </c>
      <c r="DG10" s="1" t="s">
        <v>233</v>
      </c>
      <c r="DM10" t="s">
        <v>434</v>
      </c>
      <c r="DO10" s="234" t="s">
        <v>434</v>
      </c>
      <c r="DQ10" s="6" t="s">
        <v>450</v>
      </c>
      <c r="DR10" s="6" t="s">
        <v>450</v>
      </c>
      <c r="DW10" t="s">
        <v>434</v>
      </c>
      <c r="DX10" t="s">
        <v>434</v>
      </c>
      <c r="DY10" s="234" t="s">
        <v>434</v>
      </c>
      <c r="DZ10" s="136" t="s">
        <v>434</v>
      </c>
      <c r="EE10" s="234" t="s">
        <v>434</v>
      </c>
      <c r="EG10" s="234" t="s">
        <v>434</v>
      </c>
      <c r="EI10" s="6" t="s">
        <v>451</v>
      </c>
      <c r="EL10" t="s">
        <v>434</v>
      </c>
      <c r="EN10" s="234" t="s">
        <v>434</v>
      </c>
      <c r="EP10" s="234" t="s">
        <v>434</v>
      </c>
      <c r="ES10" t="s">
        <v>434</v>
      </c>
      <c r="EV10" t="s">
        <v>450</v>
      </c>
      <c r="EX10" t="s">
        <v>450</v>
      </c>
      <c r="EY10" s="6" t="s">
        <v>451</v>
      </c>
      <c r="EZ10" s="198" t="s">
        <v>434</v>
      </c>
      <c r="FB10" t="s">
        <v>434</v>
      </c>
      <c r="FG10">
        <v>182</v>
      </c>
      <c r="FI10">
        <v>182</v>
      </c>
      <c r="FL10">
        <f>52*0.76</f>
        <v>39.520000000000003</v>
      </c>
      <c r="FM10">
        <v>5.2</v>
      </c>
      <c r="FN10">
        <v>2.6</v>
      </c>
      <c r="FO10">
        <v>0</v>
      </c>
      <c r="FP10">
        <f>26+5.2+52*0.06</f>
        <v>34.32</v>
      </c>
      <c r="FQ10">
        <v>3</v>
      </c>
      <c r="FR10">
        <v>5</v>
      </c>
      <c r="FS10">
        <v>2.6</v>
      </c>
      <c r="FT10">
        <v>2.6</v>
      </c>
      <c r="GA10" t="s">
        <v>252</v>
      </c>
    </row>
    <row r="11" spans="1:188" s="190" customFormat="1" ht="12.75" customHeight="1" x14ac:dyDescent="0.15">
      <c r="A11" s="49" t="s">
        <v>568</v>
      </c>
      <c r="B11" s="190" t="s">
        <v>570</v>
      </c>
      <c r="C11" s="190" t="s">
        <v>16</v>
      </c>
      <c r="D11" s="190" t="s">
        <v>570</v>
      </c>
      <c r="E11" s="190" t="s">
        <v>16</v>
      </c>
      <c r="F11" s="190" t="s">
        <v>570</v>
      </c>
      <c r="G11" s="190" t="s">
        <v>16</v>
      </c>
      <c r="H11" s="190" t="s">
        <v>570</v>
      </c>
      <c r="I11" s="190" t="s">
        <v>16</v>
      </c>
      <c r="J11" s="190" t="s">
        <v>570</v>
      </c>
      <c r="K11" s="190" t="s">
        <v>16</v>
      </c>
      <c r="L11" s="190" t="s">
        <v>570</v>
      </c>
      <c r="M11" s="190" t="s">
        <v>16</v>
      </c>
      <c r="N11" s="190" t="s">
        <v>16</v>
      </c>
      <c r="O11" s="190" t="s">
        <v>16</v>
      </c>
      <c r="P11" s="190" t="s">
        <v>16</v>
      </c>
      <c r="Q11" s="190" t="s">
        <v>16</v>
      </c>
      <c r="R11" s="190" t="s">
        <v>16</v>
      </c>
      <c r="S11" s="190" t="s">
        <v>570</v>
      </c>
      <c r="T11" s="190" t="s">
        <v>570</v>
      </c>
      <c r="U11" s="107" t="s">
        <v>16</v>
      </c>
      <c r="V11" s="190" t="s">
        <v>570</v>
      </c>
      <c r="W11" s="190" t="s">
        <v>570</v>
      </c>
      <c r="X11" s="190" t="s">
        <v>570</v>
      </c>
      <c r="Z11" s="191" t="s">
        <v>570</v>
      </c>
      <c r="AA11" s="191" t="s">
        <v>16</v>
      </c>
      <c r="AB11" s="191" t="s">
        <v>570</v>
      </c>
      <c r="AC11" s="191" t="s">
        <v>16</v>
      </c>
      <c r="AD11" s="191" t="s">
        <v>570</v>
      </c>
      <c r="AE11" s="191" t="s">
        <v>16</v>
      </c>
      <c r="AF11" s="191" t="s">
        <v>570</v>
      </c>
      <c r="AG11" s="191" t="s">
        <v>16</v>
      </c>
      <c r="AH11" s="245" t="s">
        <v>461</v>
      </c>
      <c r="AI11" s="214" t="s">
        <v>16</v>
      </c>
      <c r="AJ11" s="245" t="s">
        <v>461</v>
      </c>
      <c r="AK11" s="214" t="s">
        <v>16</v>
      </c>
      <c r="AL11" s="191" t="s">
        <v>16</v>
      </c>
      <c r="AM11" s="107" t="s">
        <v>570</v>
      </c>
      <c r="AN11" s="107" t="s">
        <v>570</v>
      </c>
      <c r="AO11" s="107" t="s">
        <v>570</v>
      </c>
      <c r="AP11" s="107" t="s">
        <v>570</v>
      </c>
      <c r="AQ11" s="160" t="s">
        <v>121</v>
      </c>
      <c r="AR11" s="107" t="s">
        <v>570</v>
      </c>
      <c r="AS11" s="214" t="s">
        <v>16</v>
      </c>
      <c r="AT11" s="107" t="s">
        <v>570</v>
      </c>
      <c r="AU11" s="214" t="s">
        <v>16</v>
      </c>
      <c r="AV11" s="107" t="s">
        <v>570</v>
      </c>
      <c r="AW11" s="214" t="s">
        <v>16</v>
      </c>
      <c r="AX11" s="107" t="s">
        <v>570</v>
      </c>
      <c r="AY11" s="214" t="s">
        <v>16</v>
      </c>
      <c r="AZ11" s="107" t="s">
        <v>570</v>
      </c>
      <c r="BA11" s="214" t="s">
        <v>16</v>
      </c>
      <c r="BB11" s="191" t="s">
        <v>570</v>
      </c>
      <c r="BC11" s="214" t="s">
        <v>16</v>
      </c>
      <c r="BD11" s="191" t="s">
        <v>570</v>
      </c>
      <c r="BE11" s="214" t="s">
        <v>16</v>
      </c>
      <c r="BF11" s="191" t="s">
        <v>570</v>
      </c>
      <c r="BG11" s="191" t="s">
        <v>570</v>
      </c>
      <c r="BH11" s="214" t="s">
        <v>16</v>
      </c>
      <c r="BI11" s="245" t="s">
        <v>461</v>
      </c>
      <c r="BJ11" s="214" t="s">
        <v>16</v>
      </c>
      <c r="BK11" s="245" t="s">
        <v>461</v>
      </c>
      <c r="BL11" s="214" t="s">
        <v>16</v>
      </c>
      <c r="BM11" s="214" t="s">
        <v>16</v>
      </c>
      <c r="BN11" s="214" t="s">
        <v>16</v>
      </c>
      <c r="BO11" s="214" t="s">
        <v>16</v>
      </c>
      <c r="BP11" s="107" t="s">
        <v>570</v>
      </c>
      <c r="BQ11" s="107" t="s">
        <v>570</v>
      </c>
      <c r="BR11" s="160" t="s">
        <v>121</v>
      </c>
      <c r="BS11" s="191" t="s">
        <v>570</v>
      </c>
      <c r="BT11" s="191" t="s">
        <v>570</v>
      </c>
      <c r="BU11" s="191" t="s">
        <v>570</v>
      </c>
      <c r="BV11" s="191" t="s">
        <v>570</v>
      </c>
      <c r="BW11" s="191" t="s">
        <v>570</v>
      </c>
      <c r="BX11" s="191" t="s">
        <v>570</v>
      </c>
      <c r="BY11" s="191" t="s">
        <v>570</v>
      </c>
      <c r="BZ11" s="191" t="s">
        <v>570</v>
      </c>
      <c r="CA11" s="191" t="s">
        <v>570</v>
      </c>
      <c r="CB11" s="214" t="s">
        <v>16</v>
      </c>
      <c r="CC11" s="191" t="s">
        <v>570</v>
      </c>
      <c r="CD11" s="214" t="s">
        <v>16</v>
      </c>
      <c r="CE11" s="191" t="s">
        <v>570</v>
      </c>
      <c r="CF11" s="214" t="s">
        <v>16</v>
      </c>
      <c r="CG11" s="245" t="s">
        <v>461</v>
      </c>
      <c r="CH11" s="214" t="s">
        <v>16</v>
      </c>
      <c r="CI11" s="245" t="s">
        <v>461</v>
      </c>
      <c r="CJ11" s="214" t="s">
        <v>16</v>
      </c>
      <c r="CK11" s="191" t="s">
        <v>570</v>
      </c>
      <c r="CL11" s="190" t="s">
        <v>570</v>
      </c>
      <c r="CM11" s="214" t="s">
        <v>16</v>
      </c>
      <c r="CN11" s="190" t="s">
        <v>681</v>
      </c>
      <c r="CO11" s="214" t="s">
        <v>16</v>
      </c>
      <c r="CP11" s="191" t="s">
        <v>570</v>
      </c>
      <c r="CQ11" s="214" t="s">
        <v>16</v>
      </c>
      <c r="CR11" s="160" t="s">
        <v>121</v>
      </c>
      <c r="CS11" s="191" t="s">
        <v>570</v>
      </c>
      <c r="CT11" s="214" t="s">
        <v>16</v>
      </c>
      <c r="CU11" s="191" t="s">
        <v>570</v>
      </c>
      <c r="CV11" s="214" t="s">
        <v>16</v>
      </c>
      <c r="CW11" s="191" t="s">
        <v>570</v>
      </c>
      <c r="CX11" s="214" t="s">
        <v>16</v>
      </c>
      <c r="CY11" s="191" t="s">
        <v>570</v>
      </c>
      <c r="CZ11" s="214" t="s">
        <v>16</v>
      </c>
      <c r="DA11" s="191" t="s">
        <v>570</v>
      </c>
      <c r="DB11" s="214" t="s">
        <v>16</v>
      </c>
      <c r="DC11" s="160" t="s">
        <v>121</v>
      </c>
      <c r="DD11" s="214" t="s">
        <v>570</v>
      </c>
      <c r="DE11" s="191" t="s">
        <v>570</v>
      </c>
      <c r="DF11" s="214" t="s">
        <v>16</v>
      </c>
      <c r="DG11" s="191" t="s">
        <v>570</v>
      </c>
      <c r="DH11" s="214" t="s">
        <v>16</v>
      </c>
      <c r="DI11" s="191" t="s">
        <v>570</v>
      </c>
      <c r="DJ11" s="214" t="s">
        <v>16</v>
      </c>
      <c r="DK11" s="191" t="s">
        <v>570</v>
      </c>
      <c r="DL11" s="214" t="s">
        <v>16</v>
      </c>
      <c r="DM11" s="245" t="s">
        <v>461</v>
      </c>
      <c r="DN11" s="214" t="s">
        <v>570</v>
      </c>
      <c r="DO11" s="245" t="s">
        <v>461</v>
      </c>
      <c r="DP11" s="214" t="s">
        <v>570</v>
      </c>
      <c r="DQ11" s="160" t="s">
        <v>121</v>
      </c>
      <c r="DR11" s="191" t="s">
        <v>570</v>
      </c>
      <c r="DS11" s="214" t="s">
        <v>570</v>
      </c>
      <c r="DT11" s="214" t="s">
        <v>570</v>
      </c>
      <c r="DU11" s="214" t="s">
        <v>570</v>
      </c>
      <c r="DV11" s="214" t="s">
        <v>570</v>
      </c>
      <c r="DW11" s="245" t="s">
        <v>461</v>
      </c>
      <c r="DX11" s="190" t="s">
        <v>570</v>
      </c>
      <c r="DY11" s="245" t="s">
        <v>461</v>
      </c>
      <c r="DZ11" s="214" t="s">
        <v>570</v>
      </c>
      <c r="EA11" s="214" t="s">
        <v>570</v>
      </c>
      <c r="EB11" s="214" t="s">
        <v>16</v>
      </c>
      <c r="EC11" s="214" t="s">
        <v>570</v>
      </c>
      <c r="ED11" s="214" t="s">
        <v>16</v>
      </c>
      <c r="EE11" s="245" t="s">
        <v>461</v>
      </c>
      <c r="EF11" s="214" t="s">
        <v>16</v>
      </c>
      <c r="EG11" s="245" t="s">
        <v>461</v>
      </c>
      <c r="EH11" s="214" t="s">
        <v>16</v>
      </c>
      <c r="EI11" s="214" t="s">
        <v>570</v>
      </c>
      <c r="EJ11" s="214" t="s">
        <v>570</v>
      </c>
      <c r="EK11" s="214" t="s">
        <v>16</v>
      </c>
      <c r="EL11" s="245" t="s">
        <v>461</v>
      </c>
      <c r="EM11" s="214" t="s">
        <v>16</v>
      </c>
      <c r="EN11" s="245" t="s">
        <v>461</v>
      </c>
      <c r="EO11" s="214" t="s">
        <v>16</v>
      </c>
      <c r="EP11" s="245" t="s">
        <v>461</v>
      </c>
      <c r="EQ11" s="214" t="s">
        <v>16</v>
      </c>
      <c r="ER11" s="214" t="s">
        <v>16</v>
      </c>
      <c r="ES11" s="245" t="s">
        <v>461</v>
      </c>
      <c r="ET11" s="214" t="s">
        <v>16</v>
      </c>
      <c r="EU11" s="214" t="s">
        <v>16</v>
      </c>
      <c r="EV11" s="214" t="s">
        <v>570</v>
      </c>
      <c r="EW11" s="214" t="s">
        <v>570</v>
      </c>
      <c r="EX11" s="214" t="s">
        <v>570</v>
      </c>
      <c r="EY11" s="214" t="s">
        <v>570</v>
      </c>
      <c r="EZ11" s="253" t="s">
        <v>461</v>
      </c>
      <c r="FA11" s="214" t="s">
        <v>16</v>
      </c>
      <c r="FB11" s="190" t="s">
        <v>203</v>
      </c>
      <c r="FC11" s="214" t="s">
        <v>16</v>
      </c>
      <c r="FD11" s="214" t="s">
        <v>16</v>
      </c>
      <c r="FE11" s="192"/>
      <c r="FJ11" s="190">
        <v>93</v>
      </c>
      <c r="FK11" s="192">
        <v>205</v>
      </c>
      <c r="FL11" s="190">
        <v>10</v>
      </c>
      <c r="FM11" s="190">
        <v>3</v>
      </c>
      <c r="FN11" s="190">
        <v>0</v>
      </c>
      <c r="FO11" s="190">
        <v>2</v>
      </c>
      <c r="FP11" s="192">
        <v>3</v>
      </c>
      <c r="FQ11" s="190">
        <v>0</v>
      </c>
      <c r="FR11" s="190">
        <v>3</v>
      </c>
      <c r="FS11" s="190">
        <v>0</v>
      </c>
      <c r="FT11" s="190">
        <v>0</v>
      </c>
      <c r="FV11" s="190" t="s">
        <v>621</v>
      </c>
      <c r="FZ11" s="190" t="s">
        <v>146</v>
      </c>
      <c r="GA11" s="190" t="s">
        <v>146</v>
      </c>
      <c r="GC11" s="190" t="s">
        <v>437</v>
      </c>
      <c r="GD11" s="190" t="s">
        <v>437</v>
      </c>
      <c r="GE11" s="190" t="s">
        <v>437</v>
      </c>
    </row>
    <row r="12" spans="1:188" s="85" customFormat="1" ht="12.75" customHeight="1" x14ac:dyDescent="0.15">
      <c r="A12" s="25" t="s">
        <v>236</v>
      </c>
      <c r="B12" s="85" t="s">
        <v>86</v>
      </c>
      <c r="C12" s="85" t="s">
        <v>87</v>
      </c>
      <c r="D12" s="85" t="s">
        <v>86</v>
      </c>
      <c r="E12" s="85" t="s">
        <v>87</v>
      </c>
      <c r="F12" s="85" t="s">
        <v>86</v>
      </c>
      <c r="G12" s="85" t="s">
        <v>87</v>
      </c>
      <c r="H12" s="85" t="s">
        <v>86</v>
      </c>
      <c r="I12" s="85" t="s">
        <v>87</v>
      </c>
      <c r="J12" s="85" t="s">
        <v>86</v>
      </c>
      <c r="K12" s="85" t="s">
        <v>87</v>
      </c>
      <c r="L12" s="85" t="s">
        <v>86</v>
      </c>
      <c r="M12" s="85" t="s">
        <v>87</v>
      </c>
      <c r="N12" s="85" t="s">
        <v>87</v>
      </c>
      <c r="O12" s="85" t="s">
        <v>87</v>
      </c>
      <c r="P12" s="85" t="s">
        <v>87</v>
      </c>
      <c r="Q12" s="85" t="s">
        <v>87</v>
      </c>
      <c r="R12" s="85" t="s">
        <v>87</v>
      </c>
      <c r="S12" s="85" t="s">
        <v>86</v>
      </c>
      <c r="T12" s="85" t="s">
        <v>86</v>
      </c>
      <c r="U12" s="207" t="s">
        <v>87</v>
      </c>
      <c r="V12" s="85" t="s">
        <v>86</v>
      </c>
      <c r="W12" s="85" t="s">
        <v>86</v>
      </c>
      <c r="X12" s="85" t="s">
        <v>87</v>
      </c>
      <c r="Z12" s="187" t="s">
        <v>377</v>
      </c>
      <c r="AA12" s="187" t="s">
        <v>379</v>
      </c>
      <c r="AB12" s="187" t="s">
        <v>377</v>
      </c>
      <c r="AC12" s="187" t="s">
        <v>379</v>
      </c>
      <c r="AD12" s="187" t="s">
        <v>377</v>
      </c>
      <c r="AE12" s="187" t="s">
        <v>379</v>
      </c>
      <c r="AF12" s="187" t="s">
        <v>377</v>
      </c>
      <c r="AG12" s="187" t="s">
        <v>379</v>
      </c>
      <c r="AH12" s="52" t="s">
        <v>122</v>
      </c>
      <c r="AI12" s="195" t="s">
        <v>379</v>
      </c>
      <c r="AJ12" s="52" t="s">
        <v>122</v>
      </c>
      <c r="AK12" s="195" t="s">
        <v>379</v>
      </c>
      <c r="AL12" s="187" t="s">
        <v>379</v>
      </c>
      <c r="AM12" s="207" t="s">
        <v>377</v>
      </c>
      <c r="AN12" s="207" t="s">
        <v>377</v>
      </c>
      <c r="AO12" s="207" t="s">
        <v>377</v>
      </c>
      <c r="AP12" s="207" t="s">
        <v>377</v>
      </c>
      <c r="AQ12" s="161" t="s">
        <v>122</v>
      </c>
      <c r="AR12" s="207" t="s">
        <v>377</v>
      </c>
      <c r="AS12" s="195" t="s">
        <v>379</v>
      </c>
      <c r="AT12" s="207" t="s">
        <v>377</v>
      </c>
      <c r="AU12" s="195" t="s">
        <v>379</v>
      </c>
      <c r="AV12" s="207" t="s">
        <v>377</v>
      </c>
      <c r="AW12" s="195" t="s">
        <v>379</v>
      </c>
      <c r="AX12" s="207" t="s">
        <v>377</v>
      </c>
      <c r="AY12" s="195" t="s">
        <v>379</v>
      </c>
      <c r="AZ12" s="207" t="s">
        <v>377</v>
      </c>
      <c r="BA12" s="195" t="s">
        <v>379</v>
      </c>
      <c r="BB12" s="187" t="s">
        <v>377</v>
      </c>
      <c r="BC12" s="195" t="s">
        <v>379</v>
      </c>
      <c r="BD12" s="187" t="s">
        <v>377</v>
      </c>
      <c r="BE12" s="195" t="s">
        <v>379</v>
      </c>
      <c r="BF12" s="187" t="s">
        <v>377</v>
      </c>
      <c r="BG12" s="187" t="s">
        <v>377</v>
      </c>
      <c r="BH12" s="195" t="s">
        <v>379</v>
      </c>
      <c r="BI12" s="52" t="s">
        <v>122</v>
      </c>
      <c r="BJ12" s="195" t="s">
        <v>379</v>
      </c>
      <c r="BK12" s="52" t="s">
        <v>122</v>
      </c>
      <c r="BL12" s="195" t="s">
        <v>379</v>
      </c>
      <c r="BM12" s="195" t="s">
        <v>379</v>
      </c>
      <c r="BN12" s="195" t="s">
        <v>379</v>
      </c>
      <c r="BO12" s="195" t="s">
        <v>379</v>
      </c>
      <c r="BP12" s="207" t="s">
        <v>377</v>
      </c>
      <c r="BQ12" s="207" t="s">
        <v>377</v>
      </c>
      <c r="BR12" s="161" t="s">
        <v>122</v>
      </c>
      <c r="BS12" s="187" t="s">
        <v>377</v>
      </c>
      <c r="BT12" s="187" t="s">
        <v>377</v>
      </c>
      <c r="BU12" s="187" t="s">
        <v>377</v>
      </c>
      <c r="BV12" s="187" t="s">
        <v>377</v>
      </c>
      <c r="BW12" s="187" t="s">
        <v>377</v>
      </c>
      <c r="BX12" s="187" t="s">
        <v>377</v>
      </c>
      <c r="BY12" s="187" t="s">
        <v>377</v>
      </c>
      <c r="BZ12" s="187" t="s">
        <v>377</v>
      </c>
      <c r="CA12" s="187" t="s">
        <v>377</v>
      </c>
      <c r="CB12" s="195" t="s">
        <v>379</v>
      </c>
      <c r="CC12" s="187" t="s">
        <v>377</v>
      </c>
      <c r="CD12" s="195" t="s">
        <v>379</v>
      </c>
      <c r="CE12" s="187" t="s">
        <v>377</v>
      </c>
      <c r="CF12" s="195" t="s">
        <v>379</v>
      </c>
      <c r="CG12" s="52" t="s">
        <v>122</v>
      </c>
      <c r="CH12" s="195" t="s">
        <v>379</v>
      </c>
      <c r="CI12" s="52" t="s">
        <v>122</v>
      </c>
      <c r="CJ12" s="195" t="s">
        <v>379</v>
      </c>
      <c r="CK12" s="187" t="s">
        <v>377</v>
      </c>
      <c r="CL12" s="85" t="s">
        <v>377</v>
      </c>
      <c r="CM12" s="195" t="s">
        <v>379</v>
      </c>
      <c r="CO12" s="195" t="s">
        <v>379</v>
      </c>
      <c r="CP12" s="187" t="s">
        <v>377</v>
      </c>
      <c r="CQ12" s="195" t="s">
        <v>379</v>
      </c>
      <c r="CR12" s="161" t="s">
        <v>122</v>
      </c>
      <c r="CS12" s="187" t="s">
        <v>377</v>
      </c>
      <c r="CT12" s="195" t="s">
        <v>379</v>
      </c>
      <c r="CU12" s="187" t="s">
        <v>377</v>
      </c>
      <c r="CV12" s="195" t="s">
        <v>379</v>
      </c>
      <c r="CW12" s="187" t="s">
        <v>377</v>
      </c>
      <c r="CX12" s="195" t="s">
        <v>379</v>
      </c>
      <c r="CY12" s="187" t="s">
        <v>377</v>
      </c>
      <c r="CZ12" s="195" t="s">
        <v>379</v>
      </c>
      <c r="DA12" s="187" t="s">
        <v>377</v>
      </c>
      <c r="DB12" s="195" t="s">
        <v>379</v>
      </c>
      <c r="DC12" s="161" t="s">
        <v>122</v>
      </c>
      <c r="DD12" s="195" t="s">
        <v>377</v>
      </c>
      <c r="DE12" s="187" t="s">
        <v>377</v>
      </c>
      <c r="DF12" s="195" t="s">
        <v>379</v>
      </c>
      <c r="DG12" s="187" t="s">
        <v>377</v>
      </c>
      <c r="DH12" s="195" t="s">
        <v>379</v>
      </c>
      <c r="DI12" s="187" t="s">
        <v>377</v>
      </c>
      <c r="DJ12" s="195" t="s">
        <v>379</v>
      </c>
      <c r="DK12" s="187" t="s">
        <v>377</v>
      </c>
      <c r="DL12" s="195" t="s">
        <v>379</v>
      </c>
      <c r="DM12" s="52" t="s">
        <v>122</v>
      </c>
      <c r="DN12" s="195" t="s">
        <v>377</v>
      </c>
      <c r="DO12" s="248" t="s">
        <v>122</v>
      </c>
      <c r="DP12" s="195" t="s">
        <v>377</v>
      </c>
      <c r="DQ12" s="161" t="s">
        <v>122</v>
      </c>
      <c r="DR12" s="187" t="s">
        <v>377</v>
      </c>
      <c r="DS12" s="195" t="s">
        <v>377</v>
      </c>
      <c r="DT12" s="195" t="s">
        <v>377</v>
      </c>
      <c r="DU12" s="195" t="s">
        <v>377</v>
      </c>
      <c r="DV12" s="195" t="s">
        <v>377</v>
      </c>
      <c r="DW12" s="248" t="s">
        <v>122</v>
      </c>
      <c r="DX12" s="85" t="s">
        <v>379</v>
      </c>
      <c r="DY12" s="248" t="s">
        <v>122</v>
      </c>
      <c r="DZ12" s="195" t="s">
        <v>379</v>
      </c>
      <c r="EA12" s="195" t="s">
        <v>377</v>
      </c>
      <c r="EB12" s="195" t="s">
        <v>379</v>
      </c>
      <c r="EC12" s="195" t="s">
        <v>377</v>
      </c>
      <c r="ED12" s="195" t="s">
        <v>379</v>
      </c>
      <c r="EE12" s="248" t="s">
        <v>122</v>
      </c>
      <c r="EF12" s="195" t="s">
        <v>379</v>
      </c>
      <c r="EG12" s="248" t="s">
        <v>122</v>
      </c>
      <c r="EH12" s="195" t="s">
        <v>379</v>
      </c>
      <c r="EI12" s="195" t="s">
        <v>377</v>
      </c>
      <c r="EJ12" s="195" t="s">
        <v>377</v>
      </c>
      <c r="EK12" s="195" t="s">
        <v>379</v>
      </c>
      <c r="EL12" s="248" t="s">
        <v>122</v>
      </c>
      <c r="EM12" s="195" t="s">
        <v>379</v>
      </c>
      <c r="EN12" s="248" t="s">
        <v>122</v>
      </c>
      <c r="EO12" s="195" t="s">
        <v>379</v>
      </c>
      <c r="EP12" s="248" t="s">
        <v>122</v>
      </c>
      <c r="EQ12" s="195" t="s">
        <v>379</v>
      </c>
      <c r="ER12" s="194" t="s">
        <v>561</v>
      </c>
      <c r="ES12" s="248" t="s">
        <v>122</v>
      </c>
      <c r="ET12" s="195" t="s">
        <v>379</v>
      </c>
      <c r="EU12" s="194" t="s">
        <v>561</v>
      </c>
      <c r="EV12" s="195" t="s">
        <v>377</v>
      </c>
      <c r="EW12" s="195" t="s">
        <v>377</v>
      </c>
      <c r="EX12" s="195" t="s">
        <v>377</v>
      </c>
      <c r="EY12" s="195" t="s">
        <v>377</v>
      </c>
      <c r="EZ12" s="161" t="s">
        <v>122</v>
      </c>
      <c r="FA12" s="195" t="s">
        <v>379</v>
      </c>
      <c r="FB12" s="248" t="s">
        <v>122</v>
      </c>
      <c r="FC12" s="195" t="s">
        <v>616</v>
      </c>
      <c r="FD12" s="195" t="s">
        <v>379</v>
      </c>
      <c r="FE12" s="138"/>
      <c r="FH12" s="85">
        <f>(FH15+FI15)/2</f>
        <v>0.24560789665471927</v>
      </c>
      <c r="FK12" s="138"/>
      <c r="FP12" s="138"/>
    </row>
    <row r="13" spans="1:188" ht="12.75" customHeight="1" x14ac:dyDescent="0.15">
      <c r="A13" s="124"/>
      <c r="B13" t="s">
        <v>61</v>
      </c>
      <c r="C13" t="s">
        <v>61</v>
      </c>
      <c r="F13" s="85" t="s">
        <v>506</v>
      </c>
      <c r="G13" s="85" t="s">
        <v>506</v>
      </c>
      <c r="H13" s="197" t="s">
        <v>662</v>
      </c>
      <c r="I13" s="85"/>
      <c r="J13" s="197" t="s">
        <v>304</v>
      </c>
      <c r="L13" s="197" t="s">
        <v>304</v>
      </c>
      <c r="N13" s="85" t="s">
        <v>146</v>
      </c>
      <c r="O13" s="85" t="s">
        <v>320</v>
      </c>
      <c r="P13" s="85" t="s">
        <v>146</v>
      </c>
      <c r="Q13" s="85" t="s">
        <v>320</v>
      </c>
      <c r="R13" s="243" t="s">
        <v>510</v>
      </c>
      <c r="S13" s="238" t="s">
        <v>629</v>
      </c>
      <c r="T13" s="125" t="s">
        <v>647</v>
      </c>
      <c r="U13" s="132" t="s">
        <v>647</v>
      </c>
      <c r="V13" s="238" t="s">
        <v>631</v>
      </c>
      <c r="W13" s="85" t="s">
        <v>146</v>
      </c>
      <c r="AB13" s="85" t="s">
        <v>519</v>
      </c>
      <c r="AD13" s="85" t="s">
        <v>519</v>
      </c>
      <c r="AF13" s="197" t="s">
        <v>519</v>
      </c>
      <c r="AH13" s="50" t="s">
        <v>123</v>
      </c>
      <c r="AJ13" s="50" t="s">
        <v>123</v>
      </c>
      <c r="AL13" s="187" t="s">
        <v>378</v>
      </c>
      <c r="AQ13" s="162" t="s">
        <v>123</v>
      </c>
      <c r="AR13" s="187" t="s">
        <v>378</v>
      </c>
      <c r="AS13" s="195" t="s">
        <v>378</v>
      </c>
      <c r="BB13" s="85" t="s">
        <v>519</v>
      </c>
      <c r="BD13" s="85" t="s">
        <v>519</v>
      </c>
      <c r="BF13" s="85" t="s">
        <v>519</v>
      </c>
      <c r="BG13" s="85" t="s">
        <v>519</v>
      </c>
      <c r="BI13" s="50" t="s">
        <v>123</v>
      </c>
      <c r="BK13" s="50" t="s">
        <v>123</v>
      </c>
      <c r="BP13"/>
      <c r="BQ13"/>
      <c r="BR13" s="162" t="s">
        <v>123</v>
      </c>
      <c r="BS13" s="6"/>
      <c r="BT13" s="6"/>
      <c r="BU13" s="6"/>
      <c r="BV13" s="6"/>
      <c r="BW13" s="6"/>
      <c r="BX13" s="6"/>
      <c r="BY13" s="6"/>
      <c r="BZ13" s="6"/>
      <c r="CE13" s="85" t="s">
        <v>519</v>
      </c>
      <c r="CG13" s="50" t="s">
        <v>123</v>
      </c>
      <c r="CI13" s="50" t="s">
        <v>123</v>
      </c>
      <c r="CK13" s="85" t="s">
        <v>519</v>
      </c>
      <c r="CL13" s="85" t="s">
        <v>547</v>
      </c>
      <c r="CM13" s="85" t="s">
        <v>547</v>
      </c>
      <c r="CN13" s="85" t="s">
        <v>547</v>
      </c>
      <c r="CO13" s="85" t="s">
        <v>547</v>
      </c>
      <c r="CP13" s="85" t="s">
        <v>519</v>
      </c>
      <c r="CQ13" s="85" t="s">
        <v>547</v>
      </c>
      <c r="CR13" s="162" t="s">
        <v>123</v>
      </c>
      <c r="CS13" s="37"/>
      <c r="CU13" s="197" t="s">
        <v>406</v>
      </c>
      <c r="CZ13" s="85" t="s">
        <v>406</v>
      </c>
      <c r="DA13" s="85" t="s">
        <v>519</v>
      </c>
      <c r="DB13" s="85" t="s">
        <v>547</v>
      </c>
      <c r="DC13" s="162" t="s">
        <v>123</v>
      </c>
      <c r="DD13" s="37"/>
      <c r="DE13" s="187" t="s">
        <v>188</v>
      </c>
      <c r="DI13" s="85" t="s">
        <v>519</v>
      </c>
      <c r="DK13" s="85" t="s">
        <v>519</v>
      </c>
      <c r="DM13" s="50" t="s">
        <v>123</v>
      </c>
      <c r="DN13" s="195" t="s">
        <v>519</v>
      </c>
      <c r="DO13" s="249" t="s">
        <v>123</v>
      </c>
      <c r="DP13" s="195" t="s">
        <v>519</v>
      </c>
      <c r="DQ13" s="162" t="s">
        <v>123</v>
      </c>
      <c r="DR13" s="37"/>
      <c r="DS13" s="85" t="s">
        <v>552</v>
      </c>
      <c r="DT13" t="s">
        <v>554</v>
      </c>
      <c r="DU13" t="s">
        <v>554</v>
      </c>
      <c r="DV13" t="s">
        <v>554</v>
      </c>
      <c r="DW13" s="249" t="s">
        <v>123</v>
      </c>
      <c r="DY13" s="249" t="s">
        <v>123</v>
      </c>
      <c r="EA13" s="195" t="s">
        <v>519</v>
      </c>
      <c r="EC13" s="195" t="s">
        <v>519</v>
      </c>
      <c r="EE13" s="249" t="s">
        <v>123</v>
      </c>
      <c r="EG13" s="249" t="s">
        <v>123</v>
      </c>
      <c r="EI13" s="195"/>
      <c r="EJ13" s="195" t="s">
        <v>519</v>
      </c>
      <c r="EL13" s="249" t="s">
        <v>123</v>
      </c>
      <c r="EN13" s="249" t="s">
        <v>123</v>
      </c>
      <c r="EP13" s="249" t="s">
        <v>123</v>
      </c>
      <c r="ER13" s="37"/>
      <c r="ES13" s="249" t="s">
        <v>123</v>
      </c>
      <c r="EU13" s="37"/>
      <c r="EV13" s="195"/>
      <c r="EW13" s="195" t="s">
        <v>519</v>
      </c>
      <c r="EX13" s="85" t="s">
        <v>74</v>
      </c>
      <c r="EY13" s="138" t="s">
        <v>619</v>
      </c>
      <c r="EZ13" s="162" t="s">
        <v>123</v>
      </c>
      <c r="FB13" s="249" t="s">
        <v>123</v>
      </c>
      <c r="FE13" s="6"/>
      <c r="FK13" s="6"/>
      <c r="FP13" s="6"/>
    </row>
    <row r="14" spans="1:188" x14ac:dyDescent="0.15">
      <c r="A14" s="123" t="s">
        <v>567</v>
      </c>
      <c r="B14" t="s">
        <v>62</v>
      </c>
      <c r="C14" t="s">
        <v>62</v>
      </c>
      <c r="D14" s="85" t="s">
        <v>630</v>
      </c>
      <c r="E14" s="85" t="s">
        <v>630</v>
      </c>
      <c r="F14" s="85" t="s">
        <v>507</v>
      </c>
      <c r="G14" s="85" t="s">
        <v>507</v>
      </c>
      <c r="H14" s="85" t="s">
        <v>205</v>
      </c>
      <c r="I14" s="85" t="s">
        <v>205</v>
      </c>
      <c r="J14" s="85" t="s">
        <v>428</v>
      </c>
      <c r="K14" s="85" t="s">
        <v>428</v>
      </c>
      <c r="L14" t="s">
        <v>508</v>
      </c>
      <c r="M14" t="s">
        <v>508</v>
      </c>
      <c r="N14" s="85" t="s">
        <v>296</v>
      </c>
      <c r="O14" s="85" t="s">
        <v>296</v>
      </c>
      <c r="P14" s="85" t="s">
        <v>296</v>
      </c>
      <c r="Q14" s="85" t="s">
        <v>296</v>
      </c>
      <c r="R14" s="85" t="s">
        <v>509</v>
      </c>
      <c r="S14" s="238" t="s">
        <v>296</v>
      </c>
      <c r="T14" s="131" t="s">
        <v>648</v>
      </c>
      <c r="U14" s="126" t="s">
        <v>648</v>
      </c>
      <c r="V14" s="238" t="s">
        <v>630</v>
      </c>
      <c r="W14" s="85" t="s">
        <v>296</v>
      </c>
      <c r="X14" s="85" t="s">
        <v>205</v>
      </c>
      <c r="Z14" s="187" t="s">
        <v>373</v>
      </c>
      <c r="AA14" s="187" t="s">
        <v>373</v>
      </c>
      <c r="AB14" s="197" t="s">
        <v>520</v>
      </c>
      <c r="AD14" t="s">
        <v>415</v>
      </c>
      <c r="AF14" t="s">
        <v>416</v>
      </c>
      <c r="AH14" s="238" t="s">
        <v>417</v>
      </c>
      <c r="AI14" s="195" t="s">
        <v>417</v>
      </c>
      <c r="AJ14" s="195" t="s">
        <v>417</v>
      </c>
      <c r="AK14" s="195" t="s">
        <v>417</v>
      </c>
      <c r="AL14" s="187" t="s">
        <v>373</v>
      </c>
      <c r="AM14" s="187" t="s">
        <v>373</v>
      </c>
      <c r="AN14" s="187" t="s">
        <v>373</v>
      </c>
      <c r="AO14" s="187" t="s">
        <v>373</v>
      </c>
      <c r="AP14" s="187" t="s">
        <v>373</v>
      </c>
      <c r="AQ14" s="202" t="s">
        <v>19</v>
      </c>
      <c r="AR14" s="187" t="s">
        <v>373</v>
      </c>
      <c r="AS14" s="195" t="s">
        <v>373</v>
      </c>
      <c r="AT14" s="187" t="s">
        <v>370</v>
      </c>
      <c r="AU14" s="187" t="s">
        <v>370</v>
      </c>
      <c r="AV14" s="187" t="s">
        <v>370</v>
      </c>
      <c r="AW14" s="187" t="s">
        <v>370</v>
      </c>
      <c r="AX14" s="187" t="s">
        <v>370</v>
      </c>
      <c r="AY14" s="187" t="s">
        <v>370</v>
      </c>
      <c r="AZ14" s="187" t="s">
        <v>370</v>
      </c>
      <c r="BA14" s="187" t="s">
        <v>370</v>
      </c>
      <c r="BB14" s="187" t="s">
        <v>370</v>
      </c>
      <c r="BC14" s="187" t="s">
        <v>370</v>
      </c>
      <c r="BD14" s="187" t="s">
        <v>370</v>
      </c>
      <c r="BE14" s="187" t="s">
        <v>370</v>
      </c>
      <c r="BF14" s="85" t="s">
        <v>327</v>
      </c>
      <c r="BG14" s="187" t="s">
        <v>370</v>
      </c>
      <c r="BH14" s="187" t="s">
        <v>370</v>
      </c>
      <c r="BI14" s="187" t="s">
        <v>370</v>
      </c>
      <c r="BJ14" s="187" t="s">
        <v>370</v>
      </c>
      <c r="BK14" s="187" t="s">
        <v>370</v>
      </c>
      <c r="BL14" s="187" t="s">
        <v>370</v>
      </c>
      <c r="BM14" s="202" t="s">
        <v>370</v>
      </c>
      <c r="BN14" s="202" t="s">
        <v>370</v>
      </c>
      <c r="BO14" s="202" t="s">
        <v>370</v>
      </c>
      <c r="BP14" s="187" t="s">
        <v>370</v>
      </c>
      <c r="BQ14" s="187" t="s">
        <v>370</v>
      </c>
      <c r="BR14" s="187" t="s">
        <v>370</v>
      </c>
      <c r="BS14" s="187" t="s">
        <v>370</v>
      </c>
      <c r="BT14" s="187" t="s">
        <v>370</v>
      </c>
      <c r="BU14" s="187" t="s">
        <v>370</v>
      </c>
      <c r="BV14" s="187" t="s">
        <v>370</v>
      </c>
      <c r="BW14" s="187" t="s">
        <v>370</v>
      </c>
      <c r="BX14" s="187" t="s">
        <v>370</v>
      </c>
      <c r="BY14" s="187" t="s">
        <v>370</v>
      </c>
      <c r="BZ14" s="187" t="s">
        <v>370</v>
      </c>
      <c r="CA14" s="85" t="s">
        <v>545</v>
      </c>
      <c r="CB14" s="85" t="s">
        <v>545</v>
      </c>
      <c r="CC14" s="85" t="s">
        <v>545</v>
      </c>
      <c r="CD14" s="85" t="s">
        <v>545</v>
      </c>
      <c r="CE14" s="85" t="s">
        <v>545</v>
      </c>
      <c r="CF14" s="85" t="s">
        <v>545</v>
      </c>
      <c r="CG14" s="85" t="s">
        <v>545</v>
      </c>
      <c r="CH14" s="85" t="s">
        <v>545</v>
      </c>
      <c r="CI14" s="85" t="s">
        <v>545</v>
      </c>
      <c r="CJ14" s="85" t="s">
        <v>545</v>
      </c>
      <c r="CK14" s="85" t="s">
        <v>546</v>
      </c>
      <c r="CL14" s="85" t="s">
        <v>241</v>
      </c>
      <c r="CM14" s="85" t="s">
        <v>241</v>
      </c>
      <c r="CN14" s="85" t="s">
        <v>241</v>
      </c>
      <c r="CO14" s="85" t="s">
        <v>241</v>
      </c>
      <c r="CP14" s="85" t="s">
        <v>241</v>
      </c>
      <c r="CQ14" s="85" t="s">
        <v>241</v>
      </c>
      <c r="CR14" s="202" t="s">
        <v>241</v>
      </c>
      <c r="CS14" s="195" t="s">
        <v>241</v>
      </c>
      <c r="CT14" s="195" t="s">
        <v>241</v>
      </c>
      <c r="CU14" s="187" t="s">
        <v>548</v>
      </c>
      <c r="CV14" s="187" t="s">
        <v>548</v>
      </c>
      <c r="CW14" s="187" t="s">
        <v>548</v>
      </c>
      <c r="CX14" s="187" t="s">
        <v>548</v>
      </c>
      <c r="CY14" s="187" t="s">
        <v>548</v>
      </c>
      <c r="CZ14" s="187" t="s">
        <v>548</v>
      </c>
      <c r="DA14" s="187" t="s">
        <v>548</v>
      </c>
      <c r="DB14" s="187" t="s">
        <v>548</v>
      </c>
      <c r="DC14" s="202" t="s">
        <v>241</v>
      </c>
      <c r="DD14" s="195" t="s">
        <v>241</v>
      </c>
      <c r="DE14" s="187" t="s">
        <v>374</v>
      </c>
      <c r="DF14" s="195" t="s">
        <v>374</v>
      </c>
      <c r="DG14" s="187" t="s">
        <v>374</v>
      </c>
      <c r="DH14" s="195" t="s">
        <v>374</v>
      </c>
      <c r="DI14" s="85" t="s">
        <v>374</v>
      </c>
      <c r="DJ14" s="85" t="s">
        <v>374</v>
      </c>
      <c r="DK14" s="85" t="s">
        <v>374</v>
      </c>
      <c r="DL14" s="85" t="s">
        <v>374</v>
      </c>
      <c r="DM14" t="s">
        <v>551</v>
      </c>
      <c r="DO14" s="234" t="s">
        <v>551</v>
      </c>
      <c r="DQ14" s="196" t="s">
        <v>374</v>
      </c>
      <c r="DR14" s="196" t="s">
        <v>374</v>
      </c>
      <c r="DS14" s="85" t="s">
        <v>553</v>
      </c>
      <c r="DT14" t="s">
        <v>555</v>
      </c>
      <c r="DW14" s="85" t="s">
        <v>556</v>
      </c>
      <c r="DX14" s="85" t="s">
        <v>556</v>
      </c>
      <c r="DY14" s="238" t="s">
        <v>556</v>
      </c>
      <c r="DZ14" s="195" t="s">
        <v>556</v>
      </c>
      <c r="EA14" s="197" t="s">
        <v>557</v>
      </c>
      <c r="EB14" s="85"/>
      <c r="EC14" s="197" t="s">
        <v>557</v>
      </c>
      <c r="ED14" s="85"/>
      <c r="EE14" s="251" t="s">
        <v>558</v>
      </c>
      <c r="EF14" s="252" t="s">
        <v>558</v>
      </c>
      <c r="EG14" s="234" t="s">
        <v>559</v>
      </c>
      <c r="EI14" s="196" t="s">
        <v>124</v>
      </c>
      <c r="EJ14" s="85" t="s">
        <v>376</v>
      </c>
      <c r="EK14" s="85" t="s">
        <v>376</v>
      </c>
      <c r="EL14" s="85" t="s">
        <v>560</v>
      </c>
      <c r="EM14" s="195" t="s">
        <v>560</v>
      </c>
      <c r="EN14" s="195" t="s">
        <v>560</v>
      </c>
      <c r="EO14" s="195" t="s">
        <v>560</v>
      </c>
      <c r="EP14" s="234" t="s">
        <v>657</v>
      </c>
      <c r="EQ14" s="234" t="s">
        <v>657</v>
      </c>
      <c r="ER14" s="37"/>
      <c r="ES14" s="234" t="s">
        <v>657</v>
      </c>
      <c r="ET14" s="234" t="s">
        <v>657</v>
      </c>
      <c r="EU14" s="37"/>
      <c r="EV14" s="85" t="s">
        <v>658</v>
      </c>
      <c r="EW14" s="85" t="s">
        <v>659</v>
      </c>
      <c r="EX14" s="85" t="s">
        <v>75</v>
      </c>
      <c r="EY14" s="196" t="s">
        <v>130</v>
      </c>
      <c r="EZ14" s="202" t="s">
        <v>211</v>
      </c>
      <c r="FA14" s="195" t="s">
        <v>211</v>
      </c>
      <c r="FB14" s="85" t="s">
        <v>660</v>
      </c>
      <c r="FC14" s="195" t="s">
        <v>660</v>
      </c>
      <c r="FD14" s="195" t="s">
        <v>660</v>
      </c>
      <c r="FE14" s="6"/>
      <c r="FJ14">
        <v>45</v>
      </c>
      <c r="FK14" s="6">
        <v>125</v>
      </c>
      <c r="FL14">
        <v>70</v>
      </c>
      <c r="FM14">
        <v>3</v>
      </c>
      <c r="FN14">
        <v>2.6</v>
      </c>
      <c r="FO14">
        <v>2</v>
      </c>
      <c r="FP14" s="6">
        <v>12</v>
      </c>
      <c r="FQ14">
        <v>3</v>
      </c>
      <c r="FR14" s="6">
        <v>5</v>
      </c>
      <c r="FS14">
        <v>2.6</v>
      </c>
      <c r="FT14">
        <v>2.6</v>
      </c>
      <c r="FV14" s="6" t="s">
        <v>244</v>
      </c>
      <c r="FW14" t="s">
        <v>413</v>
      </c>
      <c r="FX14" t="s">
        <v>284</v>
      </c>
      <c r="FY14" s="6"/>
      <c r="FZ14" t="s">
        <v>285</v>
      </c>
      <c r="GA14" t="s">
        <v>285</v>
      </c>
      <c r="GC14" s="6" t="s">
        <v>244</v>
      </c>
      <c r="GD14" t="s">
        <v>413</v>
      </c>
      <c r="GE14" t="s">
        <v>284</v>
      </c>
    </row>
    <row r="15" spans="1:188" x14ac:dyDescent="0.15">
      <c r="A15" s="217">
        <v>1595</v>
      </c>
      <c r="C15" s="1"/>
      <c r="H15">
        <f>30*7/40</f>
        <v>5.25</v>
      </c>
      <c r="I15">
        <f>(H15*10.78)/$J$2</f>
        <v>1.8865000000000001</v>
      </c>
      <c r="J15">
        <f>30*3/40</f>
        <v>2.25</v>
      </c>
      <c r="K15">
        <f>(J15*10.78)/$J$2</f>
        <v>0.8085</v>
      </c>
      <c r="AB15">
        <v>2</v>
      </c>
      <c r="AC15" s="136">
        <f>(AB15*10.78)/25.11</f>
        <v>0.85862206292313814</v>
      </c>
      <c r="AD15">
        <f>20/40</f>
        <v>0.5</v>
      </c>
      <c r="AE15" s="136">
        <f>(AD15*10.78)/25.11</f>
        <v>0.21465551573078454</v>
      </c>
      <c r="BB15">
        <f>12/40</f>
        <v>0.3</v>
      </c>
      <c r="BC15" s="136">
        <f>(BB15*10.78)/25.11</f>
        <v>0.12879330943847073</v>
      </c>
      <c r="CE15">
        <v>0.2</v>
      </c>
      <c r="CF15" s="136">
        <f>(CE15*10.78)/25.11</f>
        <v>8.5862206292313822E-2</v>
      </c>
      <c r="CP15">
        <v>0.25</v>
      </c>
      <c r="CQ15" s="136">
        <f>(CP15*10.78)/25.11</f>
        <v>0.10732775786539227</v>
      </c>
      <c r="DA15">
        <v>0.2</v>
      </c>
      <c r="DB15" s="136">
        <f>(DA15*10.78)/25.11</f>
        <v>8.5862206292313822E-2</v>
      </c>
      <c r="DI15">
        <v>0.2</v>
      </c>
      <c r="DJ15" s="136">
        <f>(DI15*10.78)/25.11</f>
        <v>8.5862206292313822E-2</v>
      </c>
      <c r="DT15">
        <v>0.3</v>
      </c>
      <c r="EA15">
        <f>105/40</f>
        <v>2.625</v>
      </c>
      <c r="EB15" s="136">
        <f>(EA15*10.78)/25.11</f>
        <v>1.1269414575866188</v>
      </c>
      <c r="EJ15">
        <f>80/40</f>
        <v>2</v>
      </c>
      <c r="EK15" s="136">
        <f>(EJ15*10.78)/25.11</f>
        <v>0.85862206292313814</v>
      </c>
      <c r="EZ15" s="198">
        <f>56/40</f>
        <v>1.4</v>
      </c>
      <c r="FA15" s="136">
        <f>(EZ15*10.78)/25.11</f>
        <v>0.60103544404619669</v>
      </c>
      <c r="FF15" s="136">
        <f>BC15</f>
        <v>0.12879330943847073</v>
      </c>
      <c r="FG15" s="136">
        <f t="shared" ref="FG15:FG78" si="0">0.063+1.226*(FK15*4/3)+0.017*2</f>
        <v>0.27244510819062789</v>
      </c>
      <c r="FH15" s="136">
        <f t="shared" ref="FH15:FH78" si="1">0.254966+0.593992*FK15+0.021382*2</f>
        <v>0.36148182954998015</v>
      </c>
      <c r="FI15" s="136">
        <f t="shared" ref="FI15:FI78" si="2">1.149842*FK15+0.003162*2</f>
        <v>0.12973396375945839</v>
      </c>
      <c r="FJ15" s="136">
        <f>AE15</f>
        <v>0.21465551573078454</v>
      </c>
      <c r="FK15" s="136">
        <f>CQ15</f>
        <v>0.10732775786539227</v>
      </c>
      <c r="FL15" s="136">
        <f>DJ15</f>
        <v>8.5862206292313822E-2</v>
      </c>
      <c r="FM15" s="136">
        <f>EB15</f>
        <v>1.1269414575866188</v>
      </c>
      <c r="FN15" s="136">
        <f>EK15</f>
        <v>0.85862206292313814</v>
      </c>
      <c r="FO15" s="136">
        <f>FA15</f>
        <v>0.60103544404619669</v>
      </c>
      <c r="FP15" s="136">
        <f>10.78*(54/40)/25.11</f>
        <v>0.5795698924731183</v>
      </c>
      <c r="FQ15" s="136">
        <v>3</v>
      </c>
      <c r="FR15" s="136">
        <v>2.7</v>
      </c>
      <c r="FS15" s="136">
        <f t="shared" ref="FS15:FS78" si="3">0.5*FN15</f>
        <v>0.42931103146156907</v>
      </c>
      <c r="FT15" s="136">
        <f t="shared" ref="FT15:FT78" si="4">FN15</f>
        <v>0.85862206292313814</v>
      </c>
      <c r="FU15" s="136"/>
      <c r="FV15" s="198">
        <f t="shared" ref="FV15:FV78" si="5">$FG$10*$FG15+$FI$10*$FI15+$FL$10*$FL15+$FM$10*$FM15+$FN$10*$FN15+$FO$10*$FO15+$FP$10*$FP15+$FQ$10*$FQ15+$FR$10*$FR15+$FS$10*$FS15+$FT$10*$FT15</f>
        <v>130.42184318571617</v>
      </c>
      <c r="FW15" s="198">
        <f t="shared" ref="FW15:FW78" si="6">$FK$14*$FK15+$FL$14*$FL15+$FM$14*$FM15+$FN$14*$FN15+$FO$14*$FO15+$FP$14*$FP15+$FQ$14*$FQ15+$FR$14*$FR15+$FT$14*$FT15</f>
        <v>57.928892871365989</v>
      </c>
      <c r="FX15" s="198">
        <f t="shared" ref="FX15:FX78" si="7">$FK$11*$FK15+$FL$11*$FL15+$FM$11*$FM15+$FN$11*$FN15+$FO$11*$FO15+$FP$11*$FP15+$FQ$11*$FQ15+$FR$11*$FR15+$FT$11*$FT15</f>
        <v>37.28241736360016</v>
      </c>
      <c r="FY15" s="6"/>
      <c r="FZ15" s="1">
        <f>K15</f>
        <v>0.8085</v>
      </c>
      <c r="GA15" s="60">
        <f t="shared" ref="GA15:GA46" si="8">1.223334+0.001051*(A15-1750)+0.044123</f>
        <v>1.1045519999999998</v>
      </c>
      <c r="GB15" s="60"/>
      <c r="GC15" s="1">
        <f>360*$FZ15/(3.15*FV15)</f>
        <v>0.70847028184094607</v>
      </c>
      <c r="GD15" s="1">
        <f>360*$FZ15/(3.15*FW15)</f>
        <v>1.5950589666054698</v>
      </c>
      <c r="GE15" s="1">
        <f>360*$FZ15/(3.15*FX15)</f>
        <v>2.4783800658326585</v>
      </c>
    </row>
    <row r="16" spans="1:188" x14ac:dyDescent="0.15">
      <c r="A16">
        <v>1596</v>
      </c>
      <c r="C16" s="1"/>
      <c r="FF16" s="136"/>
      <c r="FG16" s="136">
        <f t="shared" si="0"/>
        <v>0.27420925947053681</v>
      </c>
      <c r="FH16" s="136">
        <f t="shared" si="1"/>
        <v>0.36212287262525888</v>
      </c>
      <c r="FI16" s="136">
        <f t="shared" si="2"/>
        <v>0.13097488661997617</v>
      </c>
      <c r="FJ16" s="136"/>
      <c r="FK16" s="136">
        <f t="shared" ref="FK16:FK47" si="9">FK$15+(A16-A$15)*(FK$84-FK$15)/(A$84-A$15)</f>
        <v>0.10840696949665793</v>
      </c>
      <c r="FL16" s="136">
        <f>FL$15+($A16-$A$15)*(FL$84-FL$15)/($A$84-$A$15)</f>
        <v>8.7712537480458694E-2</v>
      </c>
      <c r="FM16" s="136">
        <f t="shared" ref="FM16:FM56" si="10">FM$15+($A16-$A$15)*(FM$57-FM$15)/($A$57-$A$15)</f>
        <v>1.1644039559272534</v>
      </c>
      <c r="FN16" s="136">
        <f t="shared" ref="FN16:FO35" si="11">FN$15+($A16-$A$15)*(FN$243-FN$15)/($A$243-$A$15)</f>
        <v>0.86461541959965316</v>
      </c>
      <c r="FO16" s="136">
        <f t="shared" si="11"/>
        <v>0.61189924833534504</v>
      </c>
      <c r="FP16" s="136">
        <f t="shared" ref="FP16:FQ35" si="12">FP$15+($A16-$A$15)*(FP$244-FP$15)/($A$244-$A$15)</f>
        <v>0.58368792294291472</v>
      </c>
      <c r="FQ16" s="136">
        <f t="shared" si="12"/>
        <v>3.0265360777471493</v>
      </c>
      <c r="FR16" s="136">
        <v>2.7</v>
      </c>
      <c r="FS16" s="136">
        <f t="shared" si="3"/>
        <v>0.43230770979982658</v>
      </c>
      <c r="FT16" s="136">
        <f t="shared" si="4"/>
        <v>0.86461541959965316</v>
      </c>
      <c r="FU16" s="136"/>
      <c r="FV16" s="198">
        <f t="shared" si="5"/>
        <v>131.49659261656285</v>
      </c>
      <c r="FW16" s="198">
        <f t="shared" si="6"/>
        <v>58.48762266564141</v>
      </c>
      <c r="FX16" s="198">
        <f t="shared" si="7"/>
        <v>37.668628254900653</v>
      </c>
      <c r="FY16" s="6"/>
      <c r="FZ16" s="1"/>
      <c r="GA16" s="60">
        <f t="shared" si="8"/>
        <v>1.1056029999999999</v>
      </c>
      <c r="GB16" s="60"/>
      <c r="GC16" s="1"/>
      <c r="GD16" s="1"/>
      <c r="GE16" s="1"/>
    </row>
    <row r="17" spans="1:187" x14ac:dyDescent="0.15">
      <c r="A17">
        <v>1597</v>
      </c>
      <c r="C17" s="1"/>
      <c r="FF17" s="136"/>
      <c r="FG17" s="136">
        <f t="shared" si="0"/>
        <v>0.27597341075044579</v>
      </c>
      <c r="FH17" s="136">
        <f t="shared" si="1"/>
        <v>0.36276391570053762</v>
      </c>
      <c r="FI17" s="136">
        <f t="shared" si="2"/>
        <v>0.13221580948049391</v>
      </c>
      <c r="FJ17" s="136"/>
      <c r="FK17" s="136">
        <f t="shared" si="9"/>
        <v>0.10948618112792359</v>
      </c>
      <c r="FL17" s="136">
        <f t="shared" ref="FL17:FL48" si="13">FL$15+(A17-A$15)*(FL$84-FL$15)/(A$84-A$15)</f>
        <v>8.9562868668603551E-2</v>
      </c>
      <c r="FM17" s="136">
        <f t="shared" si="10"/>
        <v>1.2018664542678879</v>
      </c>
      <c r="FN17" s="136">
        <f t="shared" si="11"/>
        <v>0.87060877627616817</v>
      </c>
      <c r="FO17" s="136">
        <f t="shared" si="11"/>
        <v>0.6227630526244935</v>
      </c>
      <c r="FP17" s="136">
        <f t="shared" si="12"/>
        <v>0.58780595341271114</v>
      </c>
      <c r="FQ17" s="136">
        <f t="shared" si="12"/>
        <v>3.0530721554942986</v>
      </c>
      <c r="FR17" s="136">
        <v>2.7</v>
      </c>
      <c r="FS17" s="136">
        <f t="shared" si="3"/>
        <v>0.43530438813808409</v>
      </c>
      <c r="FT17" s="136">
        <f t="shared" si="4"/>
        <v>0.87060877627616817</v>
      </c>
      <c r="FU17" s="136"/>
      <c r="FV17" s="198">
        <f t="shared" si="5"/>
        <v>132.5713420474095</v>
      </c>
      <c r="FW17" s="198">
        <f t="shared" si="6"/>
        <v>59.046352459916847</v>
      </c>
      <c r="FX17" s="198">
        <f t="shared" si="7"/>
        <v>38.054839146201154</v>
      </c>
      <c r="FY17" s="6"/>
      <c r="FZ17" s="1"/>
      <c r="GA17" s="60">
        <f t="shared" si="8"/>
        <v>1.1066539999999998</v>
      </c>
      <c r="GB17" s="60"/>
      <c r="GC17" s="1"/>
      <c r="GD17" s="1"/>
      <c r="GE17" s="1"/>
    </row>
    <row r="18" spans="1:187" x14ac:dyDescent="0.15">
      <c r="A18">
        <v>1598</v>
      </c>
      <c r="C18" s="1"/>
      <c r="FF18" s="136"/>
      <c r="FG18" s="136">
        <f t="shared" si="0"/>
        <v>0.27773756203035471</v>
      </c>
      <c r="FH18" s="136">
        <f t="shared" si="1"/>
        <v>0.36340495877581636</v>
      </c>
      <c r="FI18" s="136">
        <f t="shared" si="2"/>
        <v>0.13345673234101169</v>
      </c>
      <c r="FJ18" s="136"/>
      <c r="FK18" s="136">
        <f t="shared" si="9"/>
        <v>0.11056539275918925</v>
      </c>
      <c r="FL18" s="136">
        <f t="shared" si="13"/>
        <v>9.1413199856748423E-2</v>
      </c>
      <c r="FM18" s="136">
        <f t="shared" si="10"/>
        <v>1.2393289526085225</v>
      </c>
      <c r="FN18" s="136">
        <f t="shared" si="11"/>
        <v>0.87660213295268319</v>
      </c>
      <c r="FO18" s="136">
        <f t="shared" si="11"/>
        <v>0.63362685691364184</v>
      </c>
      <c r="FP18" s="136">
        <f t="shared" si="12"/>
        <v>0.59192398388250755</v>
      </c>
      <c r="FQ18" s="136">
        <f t="shared" si="12"/>
        <v>3.0796082332414478</v>
      </c>
      <c r="FR18" s="136">
        <v>2.7</v>
      </c>
      <c r="FS18" s="136">
        <f t="shared" si="3"/>
        <v>0.43830106647634159</v>
      </c>
      <c r="FT18" s="136">
        <f t="shared" si="4"/>
        <v>0.87660213295268319</v>
      </c>
      <c r="FU18" s="136"/>
      <c r="FV18" s="198">
        <f t="shared" si="5"/>
        <v>133.64609147825615</v>
      </c>
      <c r="FW18" s="198">
        <f t="shared" si="6"/>
        <v>59.605082254192283</v>
      </c>
      <c r="FX18" s="198">
        <f t="shared" si="7"/>
        <v>38.441050037501654</v>
      </c>
      <c r="FY18" s="6"/>
      <c r="FZ18" s="1"/>
      <c r="GA18" s="60">
        <f t="shared" si="8"/>
        <v>1.1077049999999997</v>
      </c>
      <c r="GB18" s="60"/>
      <c r="GC18" s="1"/>
      <c r="GD18" s="1"/>
      <c r="GE18" s="1"/>
    </row>
    <row r="19" spans="1:187" x14ac:dyDescent="0.15">
      <c r="A19">
        <v>1599</v>
      </c>
      <c r="C19" s="1"/>
      <c r="FF19" s="136"/>
      <c r="FG19" s="136">
        <f t="shared" si="0"/>
        <v>0.27950171331026363</v>
      </c>
      <c r="FH19" s="136">
        <f t="shared" si="1"/>
        <v>0.36404600185109515</v>
      </c>
      <c r="FI19" s="136">
        <f t="shared" si="2"/>
        <v>0.13469765520152946</v>
      </c>
      <c r="FJ19" s="136"/>
      <c r="FK19" s="136">
        <f t="shared" si="9"/>
        <v>0.11164460439045491</v>
      </c>
      <c r="FL19" s="136">
        <f t="shared" si="13"/>
        <v>9.326353104489328E-2</v>
      </c>
      <c r="FM19" s="136">
        <f t="shared" si="10"/>
        <v>1.2767914509491569</v>
      </c>
      <c r="FN19" s="136">
        <f t="shared" si="11"/>
        <v>0.88259548962919832</v>
      </c>
      <c r="FO19" s="136">
        <f t="shared" si="11"/>
        <v>0.64449066120279019</v>
      </c>
      <c r="FP19" s="136">
        <f t="shared" si="12"/>
        <v>0.59604201435230397</v>
      </c>
      <c r="FQ19" s="136">
        <f t="shared" si="12"/>
        <v>3.1061443109885971</v>
      </c>
      <c r="FR19" s="136">
        <v>2.7</v>
      </c>
      <c r="FS19" s="136">
        <f t="shared" si="3"/>
        <v>0.44129774481459916</v>
      </c>
      <c r="FT19" s="136">
        <f t="shared" si="4"/>
        <v>0.88259548962919832</v>
      </c>
      <c r="FU19" s="136"/>
      <c r="FV19" s="198">
        <f t="shared" si="5"/>
        <v>134.72084090910278</v>
      </c>
      <c r="FW19" s="198">
        <f t="shared" si="6"/>
        <v>60.163812048467712</v>
      </c>
      <c r="FX19" s="198">
        <f t="shared" si="7"/>
        <v>38.827260928802154</v>
      </c>
      <c r="FY19" s="6"/>
      <c r="FZ19" s="1"/>
      <c r="GA19" s="60">
        <f t="shared" si="8"/>
        <v>1.1087559999999999</v>
      </c>
      <c r="GB19" s="60"/>
      <c r="GC19" s="1"/>
      <c r="GD19" s="1"/>
      <c r="GE19" s="1"/>
    </row>
    <row r="20" spans="1:187" x14ac:dyDescent="0.15">
      <c r="A20">
        <v>1600</v>
      </c>
      <c r="C20" s="1"/>
      <c r="FF20" s="136"/>
      <c r="FG20" s="136">
        <f t="shared" si="0"/>
        <v>0.28126586459017255</v>
      </c>
      <c r="FH20" s="136">
        <f t="shared" si="1"/>
        <v>0.36468704492637388</v>
      </c>
      <c r="FI20" s="136">
        <f t="shared" si="2"/>
        <v>0.13593857806204723</v>
      </c>
      <c r="FJ20" s="136"/>
      <c r="FK20" s="136">
        <f t="shared" si="9"/>
        <v>0.11272381602172057</v>
      </c>
      <c r="FL20" s="136">
        <f t="shared" si="13"/>
        <v>9.5113862233038152E-2</v>
      </c>
      <c r="FM20" s="136">
        <f t="shared" si="10"/>
        <v>1.3142539492897916</v>
      </c>
      <c r="FN20" s="136">
        <f t="shared" si="11"/>
        <v>0.88858884630571333</v>
      </c>
      <c r="FO20" s="136">
        <f t="shared" si="11"/>
        <v>0.65535446549193865</v>
      </c>
      <c r="FP20" s="136">
        <f t="shared" si="12"/>
        <v>0.60016004482210039</v>
      </c>
      <c r="FQ20" s="136">
        <f t="shared" si="12"/>
        <v>3.1326803887357464</v>
      </c>
      <c r="FR20" s="136">
        <f>'east Allen-Studer'!DR20</f>
        <v>2.707341739403454</v>
      </c>
      <c r="FS20" s="136">
        <f t="shared" si="3"/>
        <v>0.44429442315285667</v>
      </c>
      <c r="FT20" s="136">
        <f t="shared" si="4"/>
        <v>0.88858884630571333</v>
      </c>
      <c r="FU20" s="136"/>
      <c r="FV20" s="198">
        <f t="shared" si="5"/>
        <v>135.8322990369667</v>
      </c>
      <c r="FW20" s="198">
        <f t="shared" si="6"/>
        <v>60.759250539760409</v>
      </c>
      <c r="FX20" s="198">
        <f t="shared" si="7"/>
        <v>39.235497038313014</v>
      </c>
      <c r="FY20" s="6"/>
      <c r="FZ20" s="1"/>
      <c r="GA20" s="60">
        <f t="shared" si="8"/>
        <v>1.1098069999999998</v>
      </c>
      <c r="GB20" s="60"/>
      <c r="GC20" s="1"/>
      <c r="GD20" s="1"/>
      <c r="GE20" s="1"/>
    </row>
    <row r="21" spans="1:187" x14ac:dyDescent="0.15">
      <c r="A21">
        <f t="shared" ref="A21:A52" si="14">+A20+1</f>
        <v>1601</v>
      </c>
      <c r="C21" s="1"/>
      <c r="FF21" s="136"/>
      <c r="FG21" s="136">
        <f t="shared" si="0"/>
        <v>0.28303001587008147</v>
      </c>
      <c r="FH21" s="136">
        <f t="shared" si="1"/>
        <v>0.36532808800165262</v>
      </c>
      <c r="FI21" s="136">
        <f t="shared" si="2"/>
        <v>0.13717950092256501</v>
      </c>
      <c r="FJ21" s="136"/>
      <c r="FK21" s="136">
        <f t="shared" si="9"/>
        <v>0.11380302765298624</v>
      </c>
      <c r="FL21" s="136">
        <f t="shared" si="13"/>
        <v>9.6964193421183009E-2</v>
      </c>
      <c r="FM21" s="136">
        <f t="shared" si="10"/>
        <v>1.351716447630426</v>
      </c>
      <c r="FN21" s="136">
        <f t="shared" si="11"/>
        <v>0.89458220298222835</v>
      </c>
      <c r="FO21" s="136">
        <f t="shared" si="11"/>
        <v>0.666218269781087</v>
      </c>
      <c r="FP21" s="136">
        <f t="shared" si="12"/>
        <v>0.60427807529189681</v>
      </c>
      <c r="FQ21" s="136">
        <f t="shared" si="12"/>
        <v>3.1592164664828957</v>
      </c>
      <c r="FR21" s="136">
        <f>'east Allen-Studer'!DR21</f>
        <v>2.707341739403454</v>
      </c>
      <c r="FS21" s="136">
        <f t="shared" si="3"/>
        <v>0.44729110149111417</v>
      </c>
      <c r="FT21" s="136">
        <f t="shared" si="4"/>
        <v>0.89458220298222835</v>
      </c>
      <c r="FU21" s="136"/>
      <c r="FV21" s="198">
        <f t="shared" si="5"/>
        <v>136.90704846781338</v>
      </c>
      <c r="FW21" s="198">
        <f t="shared" si="6"/>
        <v>61.317980334035845</v>
      </c>
      <c r="FX21" s="198">
        <f t="shared" si="7"/>
        <v>39.621707929613507</v>
      </c>
      <c r="FY21" s="6"/>
      <c r="FZ21" s="1"/>
      <c r="GA21" s="60">
        <f t="shared" si="8"/>
        <v>1.1108579999999999</v>
      </c>
      <c r="GB21" s="60"/>
      <c r="GC21" s="1"/>
      <c r="GD21" s="1"/>
      <c r="GE21" s="1"/>
    </row>
    <row r="22" spans="1:187" x14ac:dyDescent="0.15">
      <c r="A22">
        <f t="shared" si="14"/>
        <v>1602</v>
      </c>
      <c r="C22" s="1"/>
      <c r="FF22" s="136"/>
      <c r="FG22" s="136">
        <f t="shared" si="0"/>
        <v>0.2847941671499904</v>
      </c>
      <c r="FH22" s="136">
        <f t="shared" si="1"/>
        <v>0.36596913107693141</v>
      </c>
      <c r="FI22" s="136">
        <f t="shared" si="2"/>
        <v>0.13842042378308278</v>
      </c>
      <c r="FJ22" s="136"/>
      <c r="FK22" s="136">
        <f t="shared" si="9"/>
        <v>0.1148822392842519</v>
      </c>
      <c r="FL22" s="136">
        <f t="shared" si="13"/>
        <v>9.8814524609327881E-2</v>
      </c>
      <c r="FM22" s="136">
        <f t="shared" si="10"/>
        <v>1.3891789459710606</v>
      </c>
      <c r="FN22" s="136">
        <f t="shared" si="11"/>
        <v>0.90057555965874336</v>
      </c>
      <c r="FO22" s="136">
        <f t="shared" si="11"/>
        <v>0.67708207407023535</v>
      </c>
      <c r="FP22" s="136">
        <f t="shared" si="12"/>
        <v>0.60839610576169323</v>
      </c>
      <c r="FQ22" s="136">
        <f t="shared" si="12"/>
        <v>3.1857525442300445</v>
      </c>
      <c r="FR22" s="136">
        <f>'east Allen-Studer'!DR22</f>
        <v>2.707341739403454</v>
      </c>
      <c r="FS22" s="136">
        <f t="shared" si="3"/>
        <v>0.45028777982937168</v>
      </c>
      <c r="FT22" s="136">
        <f t="shared" si="4"/>
        <v>0.90057555965874336</v>
      </c>
      <c r="FU22" s="136"/>
      <c r="FV22" s="198">
        <f t="shared" si="5"/>
        <v>137.98179789866003</v>
      </c>
      <c r="FW22" s="198">
        <f t="shared" si="6"/>
        <v>61.876710128311274</v>
      </c>
      <c r="FX22" s="198">
        <f t="shared" si="7"/>
        <v>40.007918820914014</v>
      </c>
      <c r="FY22" s="6"/>
      <c r="FZ22" s="1"/>
      <c r="GA22" s="60">
        <f t="shared" si="8"/>
        <v>1.1119089999999998</v>
      </c>
      <c r="GB22" s="60"/>
      <c r="GC22" s="1"/>
      <c r="GD22" s="1"/>
      <c r="GE22" s="1"/>
    </row>
    <row r="23" spans="1:187" x14ac:dyDescent="0.15">
      <c r="A23">
        <f t="shared" si="14"/>
        <v>1603</v>
      </c>
      <c r="C23" s="1"/>
      <c r="FF23" s="136"/>
      <c r="FG23" s="136">
        <f t="shared" si="0"/>
        <v>0.28655831842989943</v>
      </c>
      <c r="FH23" s="136">
        <f t="shared" si="1"/>
        <v>0.36661017415221014</v>
      </c>
      <c r="FI23" s="136">
        <f t="shared" si="2"/>
        <v>0.13966134664360055</v>
      </c>
      <c r="FJ23" s="136"/>
      <c r="FK23" s="136">
        <f t="shared" si="9"/>
        <v>0.11596145091551757</v>
      </c>
      <c r="FL23" s="136">
        <f t="shared" si="13"/>
        <v>0.10066485579747274</v>
      </c>
      <c r="FM23" s="136">
        <f t="shared" si="10"/>
        <v>1.426641444311695</v>
      </c>
      <c r="FN23" s="136">
        <f t="shared" si="11"/>
        <v>0.90656891633525838</v>
      </c>
      <c r="FO23" s="136">
        <f t="shared" si="11"/>
        <v>0.68794587835938381</v>
      </c>
      <c r="FP23" s="136">
        <f t="shared" si="12"/>
        <v>0.61251413623148965</v>
      </c>
      <c r="FQ23" s="136">
        <f t="shared" si="12"/>
        <v>3.2122886219771938</v>
      </c>
      <c r="FR23" s="136">
        <f>'east Allen-Studer'!DR23</f>
        <v>2.707341739403454</v>
      </c>
      <c r="FS23" s="136">
        <f t="shared" si="3"/>
        <v>0.45328445816762919</v>
      </c>
      <c r="FT23" s="136">
        <f t="shared" si="4"/>
        <v>0.90656891633525838</v>
      </c>
      <c r="FU23" s="136"/>
      <c r="FV23" s="198">
        <f t="shared" si="5"/>
        <v>139.05654732950669</v>
      </c>
      <c r="FW23" s="198">
        <f t="shared" si="6"/>
        <v>62.43543992258671</v>
      </c>
      <c r="FX23" s="198">
        <f t="shared" si="7"/>
        <v>40.394129712214514</v>
      </c>
      <c r="FY23" s="6"/>
      <c r="FZ23" s="1"/>
      <c r="GA23" s="60">
        <f t="shared" si="8"/>
        <v>1.1129599999999997</v>
      </c>
      <c r="GB23" s="60"/>
      <c r="GC23" s="1"/>
      <c r="GD23" s="1"/>
      <c r="GE23" s="1"/>
    </row>
    <row r="24" spans="1:187" x14ac:dyDescent="0.15">
      <c r="A24">
        <f t="shared" si="14"/>
        <v>1604</v>
      </c>
      <c r="C24" s="1"/>
      <c r="FF24" s="136"/>
      <c r="FG24" s="136">
        <f t="shared" si="0"/>
        <v>0.28832246970980835</v>
      </c>
      <c r="FH24" s="136">
        <f t="shared" si="1"/>
        <v>0.36725121722748888</v>
      </c>
      <c r="FI24" s="136">
        <f t="shared" si="2"/>
        <v>0.1409022695041183</v>
      </c>
      <c r="FJ24" s="136"/>
      <c r="FK24" s="136">
        <f t="shared" si="9"/>
        <v>0.11704066254678322</v>
      </c>
      <c r="FL24" s="136">
        <f t="shared" si="13"/>
        <v>0.10251518698561761</v>
      </c>
      <c r="FM24" s="136">
        <f t="shared" si="10"/>
        <v>1.4641039426523297</v>
      </c>
      <c r="FN24" s="136">
        <f t="shared" si="11"/>
        <v>0.91256227301177339</v>
      </c>
      <c r="FO24" s="136">
        <f t="shared" si="11"/>
        <v>0.69880968264853216</v>
      </c>
      <c r="FP24" s="136">
        <f t="shared" si="12"/>
        <v>0.61663216670128607</v>
      </c>
      <c r="FQ24" s="136">
        <f t="shared" si="12"/>
        <v>3.2388246997243431</v>
      </c>
      <c r="FR24" s="136">
        <f>'east Allen-Studer'!DR24</f>
        <v>2.707341739403454</v>
      </c>
      <c r="FS24" s="136">
        <f t="shared" si="3"/>
        <v>0.4562811365058867</v>
      </c>
      <c r="FT24" s="136">
        <f t="shared" si="4"/>
        <v>0.91256227301177339</v>
      </c>
      <c r="FU24" s="136"/>
      <c r="FV24" s="198">
        <f t="shared" si="5"/>
        <v>140.13129676035331</v>
      </c>
      <c r="FW24" s="198">
        <f t="shared" si="6"/>
        <v>62.994169716862139</v>
      </c>
      <c r="FX24" s="198">
        <f t="shared" si="7"/>
        <v>40.780340603515008</v>
      </c>
      <c r="FY24" s="6"/>
      <c r="FZ24" s="1"/>
      <c r="GA24" s="60">
        <f t="shared" si="8"/>
        <v>1.1140109999999999</v>
      </c>
      <c r="GB24" s="60"/>
      <c r="GC24" s="1"/>
      <c r="GD24" s="1"/>
      <c r="GE24" s="1"/>
    </row>
    <row r="25" spans="1:187" x14ac:dyDescent="0.15">
      <c r="A25">
        <f t="shared" si="14"/>
        <v>1605</v>
      </c>
      <c r="C25" s="1"/>
      <c r="FF25" s="136"/>
      <c r="FG25" s="136">
        <f t="shared" si="0"/>
        <v>0.29008662098971727</v>
      </c>
      <c r="FH25" s="136">
        <f t="shared" si="1"/>
        <v>0.36789226030276767</v>
      </c>
      <c r="FI25" s="136">
        <f t="shared" si="2"/>
        <v>0.1421431923646361</v>
      </c>
      <c r="FJ25" s="136"/>
      <c r="FK25" s="136">
        <f t="shared" si="9"/>
        <v>0.11811987417804889</v>
      </c>
      <c r="FL25" s="136">
        <f t="shared" si="13"/>
        <v>0.10436551817376247</v>
      </c>
      <c r="FM25" s="136">
        <f t="shared" si="10"/>
        <v>1.5015664409929641</v>
      </c>
      <c r="FN25" s="136">
        <f t="shared" si="11"/>
        <v>0.91855562968828841</v>
      </c>
      <c r="FO25" s="136">
        <f t="shared" si="11"/>
        <v>0.70967348693768051</v>
      </c>
      <c r="FP25" s="136">
        <f t="shared" si="12"/>
        <v>0.62075019717108249</v>
      </c>
      <c r="FQ25" s="136">
        <f t="shared" si="12"/>
        <v>3.2653607774714923</v>
      </c>
      <c r="FR25" s="136">
        <f>'east Allen-Studer'!DR25</f>
        <v>2.707341739403454</v>
      </c>
      <c r="FS25" s="136">
        <f t="shared" si="3"/>
        <v>0.45927781484414421</v>
      </c>
      <c r="FT25" s="136">
        <f t="shared" si="4"/>
        <v>0.91855562968828841</v>
      </c>
      <c r="FU25" s="136"/>
      <c r="FV25" s="198">
        <f t="shared" si="5"/>
        <v>141.20604619119999</v>
      </c>
      <c r="FW25" s="198">
        <f t="shared" si="6"/>
        <v>63.552899511137575</v>
      </c>
      <c r="FX25" s="198">
        <f t="shared" si="7"/>
        <v>41.166551494815508</v>
      </c>
      <c r="FY25" s="6"/>
      <c r="FZ25" s="1"/>
      <c r="GA25" s="60">
        <f t="shared" si="8"/>
        <v>1.1150619999999998</v>
      </c>
      <c r="GB25" s="60"/>
      <c r="GC25" s="1"/>
      <c r="GD25" s="1"/>
      <c r="GE25" s="1"/>
    </row>
    <row r="26" spans="1:187" x14ac:dyDescent="0.15">
      <c r="A26">
        <f t="shared" si="14"/>
        <v>1606</v>
      </c>
      <c r="C26" s="1"/>
      <c r="FF26" s="136"/>
      <c r="FG26" s="136">
        <f t="shared" si="0"/>
        <v>0.29185077226962619</v>
      </c>
      <c r="FH26" s="136">
        <f t="shared" si="1"/>
        <v>0.36853330337804641</v>
      </c>
      <c r="FI26" s="136">
        <f t="shared" si="2"/>
        <v>0.14338411522515387</v>
      </c>
      <c r="FJ26" s="136"/>
      <c r="FK26" s="136">
        <f t="shared" si="9"/>
        <v>0.11919908580931456</v>
      </c>
      <c r="FL26" s="136">
        <f t="shared" si="13"/>
        <v>0.10621584936190734</v>
      </c>
      <c r="FM26" s="136">
        <f t="shared" si="10"/>
        <v>1.5390289393335987</v>
      </c>
      <c r="FN26" s="136">
        <f t="shared" si="11"/>
        <v>0.92454898636480343</v>
      </c>
      <c r="FO26" s="136">
        <f t="shared" si="11"/>
        <v>0.72053729122682897</v>
      </c>
      <c r="FP26" s="136">
        <f t="shared" si="12"/>
        <v>0.62486822764087879</v>
      </c>
      <c r="FQ26" s="136">
        <f t="shared" si="12"/>
        <v>3.2918968552186416</v>
      </c>
      <c r="FR26" s="136">
        <f>'east Allen-Studer'!DR26</f>
        <v>2.707341739403454</v>
      </c>
      <c r="FS26" s="136">
        <f t="shared" si="3"/>
        <v>0.46227449318240171</v>
      </c>
      <c r="FT26" s="136">
        <f t="shared" si="4"/>
        <v>0.92454898636480343</v>
      </c>
      <c r="FU26" s="136"/>
      <c r="FV26" s="198">
        <f t="shared" si="5"/>
        <v>142.28079562204661</v>
      </c>
      <c r="FW26" s="198">
        <f t="shared" si="6"/>
        <v>64.111629305413004</v>
      </c>
      <c r="FX26" s="198">
        <f t="shared" si="7"/>
        <v>41.552762386116008</v>
      </c>
      <c r="FY26" s="6"/>
      <c r="FZ26" s="1"/>
      <c r="GA26" s="60">
        <f t="shared" si="8"/>
        <v>1.1161129999999999</v>
      </c>
      <c r="GB26" s="60"/>
      <c r="GC26" s="1"/>
      <c r="GD26" s="1"/>
      <c r="GE26" s="1"/>
    </row>
    <row r="27" spans="1:187" x14ac:dyDescent="0.15">
      <c r="A27">
        <f t="shared" si="14"/>
        <v>1607</v>
      </c>
      <c r="C27" s="1"/>
      <c r="FF27" s="136"/>
      <c r="FG27" s="136">
        <f t="shared" si="0"/>
        <v>0.29361492354953511</v>
      </c>
      <c r="FH27" s="136">
        <f t="shared" si="1"/>
        <v>0.36917434645332514</v>
      </c>
      <c r="FI27" s="136">
        <f t="shared" si="2"/>
        <v>0.14462503808567165</v>
      </c>
      <c r="FJ27" s="136"/>
      <c r="FK27" s="136">
        <f t="shared" si="9"/>
        <v>0.12027829744058022</v>
      </c>
      <c r="FL27" s="136">
        <f t="shared" si="13"/>
        <v>0.10806618055005221</v>
      </c>
      <c r="FM27" s="136">
        <f t="shared" si="10"/>
        <v>1.5764914376742332</v>
      </c>
      <c r="FN27" s="136">
        <f t="shared" si="11"/>
        <v>0.93054234304131844</v>
      </c>
      <c r="FO27" s="136">
        <f t="shared" si="11"/>
        <v>0.73140109551597732</v>
      </c>
      <c r="FP27" s="136">
        <f t="shared" si="12"/>
        <v>0.62898625811067521</v>
      </c>
      <c r="FQ27" s="136">
        <f t="shared" si="12"/>
        <v>3.3184329329657909</v>
      </c>
      <c r="FR27" s="136">
        <f>'east Allen-Studer'!DR27</f>
        <v>2.707341739403454</v>
      </c>
      <c r="FS27" s="136">
        <f t="shared" si="3"/>
        <v>0.46527117152065922</v>
      </c>
      <c r="FT27" s="136">
        <f t="shared" si="4"/>
        <v>0.93054234304131844</v>
      </c>
      <c r="FU27" s="136"/>
      <c r="FV27" s="198">
        <f t="shared" si="5"/>
        <v>143.35554505289329</v>
      </c>
      <c r="FW27" s="198">
        <f t="shared" si="6"/>
        <v>64.670359099688426</v>
      </c>
      <c r="FX27" s="198">
        <f t="shared" si="7"/>
        <v>41.938973277416508</v>
      </c>
      <c r="FY27" s="6"/>
      <c r="FZ27" s="1"/>
      <c r="GA27" s="60">
        <f t="shared" si="8"/>
        <v>1.1171639999999998</v>
      </c>
      <c r="GB27" s="60"/>
      <c r="GC27" s="1"/>
      <c r="GD27" s="1"/>
      <c r="GE27" s="1"/>
    </row>
    <row r="28" spans="1:187" x14ac:dyDescent="0.15">
      <c r="A28">
        <f t="shared" si="14"/>
        <v>1608</v>
      </c>
      <c r="C28" s="1"/>
      <c r="FF28" s="136"/>
      <c r="FG28" s="136">
        <f t="shared" si="0"/>
        <v>0.29537907482944403</v>
      </c>
      <c r="FH28" s="136">
        <f t="shared" si="1"/>
        <v>0.36981538952860393</v>
      </c>
      <c r="FI28" s="136">
        <f t="shared" si="2"/>
        <v>0.14586596094618942</v>
      </c>
      <c r="FJ28" s="136"/>
      <c r="FK28" s="136">
        <f t="shared" si="9"/>
        <v>0.12135750907184588</v>
      </c>
      <c r="FL28" s="136">
        <f t="shared" si="13"/>
        <v>0.10991651173819707</v>
      </c>
      <c r="FM28" s="136">
        <f t="shared" si="10"/>
        <v>1.6139539360148678</v>
      </c>
      <c r="FN28" s="136">
        <f t="shared" si="11"/>
        <v>0.93653569971783357</v>
      </c>
      <c r="FO28" s="136">
        <f t="shared" si="11"/>
        <v>0.74226489980512567</v>
      </c>
      <c r="FP28" s="136">
        <f t="shared" si="12"/>
        <v>0.63310428858047163</v>
      </c>
      <c r="FQ28" s="136">
        <f t="shared" si="12"/>
        <v>3.3449690107129402</v>
      </c>
      <c r="FR28" s="136">
        <f>'east Allen-Studer'!DR28</f>
        <v>2.707341739403454</v>
      </c>
      <c r="FS28" s="136">
        <f t="shared" si="3"/>
        <v>0.46826784985891678</v>
      </c>
      <c r="FT28" s="136">
        <f t="shared" si="4"/>
        <v>0.93653569971783357</v>
      </c>
      <c r="FU28" s="136"/>
      <c r="FV28" s="198">
        <f t="shared" si="5"/>
        <v>144.43029448373997</v>
      </c>
      <c r="FW28" s="198">
        <f t="shared" si="6"/>
        <v>65.229088893963862</v>
      </c>
      <c r="FX28" s="198">
        <f t="shared" si="7"/>
        <v>42.325184168717009</v>
      </c>
      <c r="FY28" s="6"/>
      <c r="FZ28" s="1"/>
      <c r="GA28" s="60">
        <f t="shared" si="8"/>
        <v>1.1182149999999997</v>
      </c>
      <c r="GB28" s="60"/>
      <c r="GC28" s="1"/>
      <c r="GD28" s="1"/>
      <c r="GE28" s="1"/>
    </row>
    <row r="29" spans="1:187" x14ac:dyDescent="0.15">
      <c r="A29">
        <f t="shared" si="14"/>
        <v>1609</v>
      </c>
      <c r="C29" s="1"/>
      <c r="FF29" s="136"/>
      <c r="FG29" s="136">
        <f t="shared" si="0"/>
        <v>0.29714322610935306</v>
      </c>
      <c r="FH29" s="136">
        <f t="shared" si="1"/>
        <v>0.37045643260388267</v>
      </c>
      <c r="FI29" s="136">
        <f t="shared" si="2"/>
        <v>0.14710688380670717</v>
      </c>
      <c r="FJ29" s="136"/>
      <c r="FK29" s="136">
        <f t="shared" si="9"/>
        <v>0.12243672070311154</v>
      </c>
      <c r="FL29" s="136">
        <f t="shared" si="13"/>
        <v>0.11176684292634192</v>
      </c>
      <c r="FM29" s="136">
        <f t="shared" si="10"/>
        <v>1.6514164343555024</v>
      </c>
      <c r="FN29" s="136">
        <f t="shared" si="11"/>
        <v>0.94252905639434859</v>
      </c>
      <c r="FO29" s="136">
        <f t="shared" si="11"/>
        <v>0.75312870409427413</v>
      </c>
      <c r="FP29" s="136">
        <f t="shared" si="12"/>
        <v>0.63722231905026805</v>
      </c>
      <c r="FQ29" s="136">
        <f t="shared" si="12"/>
        <v>3.3715050884600894</v>
      </c>
      <c r="FR29" s="136">
        <f>'east Allen-Studer'!DR29</f>
        <v>2.707341739403454</v>
      </c>
      <c r="FS29" s="136">
        <f t="shared" si="3"/>
        <v>0.47126452819717429</v>
      </c>
      <c r="FT29" s="136">
        <f t="shared" si="4"/>
        <v>0.94252905639434859</v>
      </c>
      <c r="FU29" s="136"/>
      <c r="FV29" s="198">
        <f t="shared" si="5"/>
        <v>145.50504391458662</v>
      </c>
      <c r="FW29" s="198">
        <f t="shared" si="6"/>
        <v>65.787818688239298</v>
      </c>
      <c r="FX29" s="198">
        <f t="shared" si="7"/>
        <v>42.711395060017509</v>
      </c>
      <c r="FY29" s="6"/>
      <c r="FZ29" s="1"/>
      <c r="GA29" s="60">
        <f t="shared" si="8"/>
        <v>1.1192659999999999</v>
      </c>
      <c r="GB29" s="60"/>
      <c r="GC29" s="1"/>
      <c r="GD29" s="1"/>
      <c r="GE29" s="1"/>
    </row>
    <row r="30" spans="1:187" x14ac:dyDescent="0.15">
      <c r="A30">
        <f t="shared" si="14"/>
        <v>1610</v>
      </c>
      <c r="C30" s="1"/>
      <c r="FF30" s="136"/>
      <c r="FG30" s="136">
        <f t="shared" si="0"/>
        <v>0.29890737738926199</v>
      </c>
      <c r="FH30" s="136">
        <f t="shared" si="1"/>
        <v>0.3710974756791614</v>
      </c>
      <c r="FI30" s="136">
        <f t="shared" si="2"/>
        <v>0.14834780666722494</v>
      </c>
      <c r="FJ30" s="136"/>
      <c r="FK30" s="136">
        <f t="shared" si="9"/>
        <v>0.1235159323343772</v>
      </c>
      <c r="FL30" s="136">
        <f t="shared" si="13"/>
        <v>0.1136171741144868</v>
      </c>
      <c r="FM30" s="136">
        <f t="shared" si="10"/>
        <v>1.6888789326961369</v>
      </c>
      <c r="FN30" s="136">
        <f t="shared" si="11"/>
        <v>0.9485224130708636</v>
      </c>
      <c r="FO30" s="136">
        <f t="shared" si="11"/>
        <v>0.76399250838342248</v>
      </c>
      <c r="FP30" s="136">
        <f t="shared" si="12"/>
        <v>0.64134034952006447</v>
      </c>
      <c r="FQ30" s="136">
        <f t="shared" si="12"/>
        <v>3.3980411662072387</v>
      </c>
      <c r="FR30" s="136">
        <f>'east Allen-Studer'!DR30</f>
        <v>2.707341739403454</v>
      </c>
      <c r="FS30" s="136">
        <f t="shared" si="3"/>
        <v>0.4742612065354318</v>
      </c>
      <c r="FT30" s="136">
        <f t="shared" si="4"/>
        <v>0.9485224130708636</v>
      </c>
      <c r="FU30" s="136"/>
      <c r="FV30" s="198">
        <f t="shared" si="5"/>
        <v>146.57979334543327</v>
      </c>
      <c r="FW30" s="198">
        <f t="shared" si="6"/>
        <v>66.34654848251472</v>
      </c>
      <c r="FX30" s="198">
        <f t="shared" si="7"/>
        <v>43.097605951318002</v>
      </c>
      <c r="FY30" s="6"/>
      <c r="FZ30" s="1"/>
      <c r="GA30" s="60">
        <f t="shared" si="8"/>
        <v>1.1203169999999998</v>
      </c>
      <c r="GB30" s="60"/>
      <c r="GC30" s="1"/>
      <c r="GD30" s="1"/>
      <c r="GE30" s="1"/>
    </row>
    <row r="31" spans="1:187" x14ac:dyDescent="0.15">
      <c r="A31">
        <f t="shared" si="14"/>
        <v>1611</v>
      </c>
      <c r="C31" s="1"/>
      <c r="FF31" s="136"/>
      <c r="FG31" s="136">
        <f t="shared" si="0"/>
        <v>0.30067152866917091</v>
      </c>
      <c r="FH31" s="136">
        <f t="shared" si="1"/>
        <v>0.37173851875444019</v>
      </c>
      <c r="FI31" s="136">
        <f t="shared" si="2"/>
        <v>0.14958872952774271</v>
      </c>
      <c r="FJ31" s="136"/>
      <c r="FK31" s="136">
        <f t="shared" si="9"/>
        <v>0.12459514396564286</v>
      </c>
      <c r="FL31" s="136">
        <f t="shared" si="13"/>
        <v>0.11546750530263167</v>
      </c>
      <c r="FM31" s="136">
        <f t="shared" si="10"/>
        <v>1.7263414310367713</v>
      </c>
      <c r="FN31" s="136">
        <f t="shared" si="11"/>
        <v>0.95451576974737862</v>
      </c>
      <c r="FO31" s="136">
        <f t="shared" si="11"/>
        <v>0.77485631267257082</v>
      </c>
      <c r="FP31" s="136">
        <f t="shared" si="12"/>
        <v>0.64545837998986089</v>
      </c>
      <c r="FQ31" s="136">
        <f t="shared" si="12"/>
        <v>3.424577243954388</v>
      </c>
      <c r="FR31" s="136">
        <f>'east Allen-Studer'!DR31</f>
        <v>2.707341739403454</v>
      </c>
      <c r="FS31" s="136">
        <f t="shared" si="3"/>
        <v>0.47725788487368931</v>
      </c>
      <c r="FT31" s="136">
        <f t="shared" si="4"/>
        <v>0.95451576974737862</v>
      </c>
      <c r="FU31" s="136"/>
      <c r="FV31" s="198">
        <f t="shared" si="5"/>
        <v>147.65454277627992</v>
      </c>
      <c r="FW31" s="198">
        <f t="shared" si="6"/>
        <v>66.90527827679017</v>
      </c>
      <c r="FX31" s="198">
        <f t="shared" si="7"/>
        <v>43.483816842618502</v>
      </c>
      <c r="FY31" s="6"/>
      <c r="FZ31" s="1"/>
      <c r="GA31" s="60">
        <f t="shared" si="8"/>
        <v>1.1213679999999999</v>
      </c>
      <c r="GB31" s="60"/>
      <c r="GC31" s="1"/>
      <c r="GD31" s="1"/>
      <c r="GE31" s="1"/>
    </row>
    <row r="32" spans="1:187" x14ac:dyDescent="0.15">
      <c r="A32">
        <f t="shared" si="14"/>
        <v>1612</v>
      </c>
      <c r="C32" s="1"/>
      <c r="FF32" s="136"/>
      <c r="FG32" s="136">
        <f t="shared" si="0"/>
        <v>0.30243567994907983</v>
      </c>
      <c r="FH32" s="136">
        <f t="shared" si="1"/>
        <v>0.37237956182971893</v>
      </c>
      <c r="FI32" s="136">
        <f t="shared" si="2"/>
        <v>0.15082965238826052</v>
      </c>
      <c r="FJ32" s="136"/>
      <c r="FK32" s="136">
        <f t="shared" si="9"/>
        <v>0.12567435559690854</v>
      </c>
      <c r="FL32" s="136">
        <f t="shared" si="13"/>
        <v>0.11731783649077653</v>
      </c>
      <c r="FM32" s="136">
        <f t="shared" si="10"/>
        <v>1.7638039293774059</v>
      </c>
      <c r="FN32" s="136">
        <f t="shared" si="11"/>
        <v>0.96050912642389363</v>
      </c>
      <c r="FO32" s="136">
        <f t="shared" si="11"/>
        <v>0.78572011696171928</v>
      </c>
      <c r="FP32" s="136">
        <f t="shared" si="12"/>
        <v>0.64957641045965731</v>
      </c>
      <c r="FQ32" s="136">
        <f t="shared" si="12"/>
        <v>3.4511133217015368</v>
      </c>
      <c r="FR32" s="136">
        <f>'east Allen-Studer'!DR32</f>
        <v>2.707341739403454</v>
      </c>
      <c r="FS32" s="136">
        <f t="shared" si="3"/>
        <v>0.48025456321194682</v>
      </c>
      <c r="FT32" s="136">
        <f t="shared" si="4"/>
        <v>0.96050912642389363</v>
      </c>
      <c r="FU32" s="136"/>
      <c r="FV32" s="198">
        <f t="shared" si="5"/>
        <v>148.72929220712658</v>
      </c>
      <c r="FW32" s="198">
        <f t="shared" si="6"/>
        <v>67.464008071065592</v>
      </c>
      <c r="FX32" s="198">
        <f t="shared" si="7"/>
        <v>43.870027733919002</v>
      </c>
      <c r="FY32" s="6"/>
      <c r="FZ32" s="1"/>
      <c r="GA32" s="60">
        <f t="shared" si="8"/>
        <v>1.1224189999999998</v>
      </c>
      <c r="GB32" s="60"/>
      <c r="GC32" s="1"/>
      <c r="GD32" s="1"/>
      <c r="GE32" s="1"/>
    </row>
    <row r="33" spans="1:187" x14ac:dyDescent="0.15">
      <c r="A33">
        <f t="shared" si="14"/>
        <v>1613</v>
      </c>
      <c r="C33" s="1"/>
      <c r="L33">
        <v>3</v>
      </c>
      <c r="M33">
        <f>(L33*10.78)/$J$2</f>
        <v>1.0779999999999998</v>
      </c>
      <c r="FF33" s="136"/>
      <c r="FG33" s="136">
        <f t="shared" si="0"/>
        <v>0.30419983122898875</v>
      </c>
      <c r="FH33" s="136">
        <f t="shared" si="1"/>
        <v>0.37302060490499767</v>
      </c>
      <c r="FI33" s="136">
        <f t="shared" si="2"/>
        <v>0.15207057524877826</v>
      </c>
      <c r="FJ33" s="136"/>
      <c r="FK33" s="136">
        <f t="shared" si="9"/>
        <v>0.12675356722817419</v>
      </c>
      <c r="FL33" s="136">
        <f t="shared" si="13"/>
        <v>0.11916816767892138</v>
      </c>
      <c r="FM33" s="136">
        <f t="shared" si="10"/>
        <v>1.8012664277180406</v>
      </c>
      <c r="FN33" s="136">
        <f t="shared" si="11"/>
        <v>0.96650248310040865</v>
      </c>
      <c r="FO33" s="136">
        <f t="shared" si="11"/>
        <v>0.79658392125086763</v>
      </c>
      <c r="FP33" s="136">
        <f t="shared" si="12"/>
        <v>0.65369444092945372</v>
      </c>
      <c r="FQ33" s="136">
        <f t="shared" si="12"/>
        <v>3.4776493994486861</v>
      </c>
      <c r="FR33" s="136">
        <f>'east Allen-Studer'!DR33</f>
        <v>2.707341739403454</v>
      </c>
      <c r="FS33" s="136">
        <f t="shared" si="3"/>
        <v>0.48325124155020432</v>
      </c>
      <c r="FT33" s="136">
        <f t="shared" si="4"/>
        <v>0.96650248310040865</v>
      </c>
      <c r="FU33" s="136"/>
      <c r="FV33" s="198">
        <f t="shared" si="5"/>
        <v>149.80404163797323</v>
      </c>
      <c r="FW33" s="198">
        <f t="shared" si="6"/>
        <v>68.022737865341028</v>
      </c>
      <c r="FX33" s="198">
        <f t="shared" si="7"/>
        <v>44.256238625219503</v>
      </c>
      <c r="FY33" s="6"/>
      <c r="FZ33" s="1">
        <f>M33</f>
        <v>1.0779999999999998</v>
      </c>
      <c r="GA33" s="60">
        <f t="shared" si="8"/>
        <v>1.1234699999999997</v>
      </c>
      <c r="GB33" s="60"/>
      <c r="GC33" s="1">
        <f>360*$FZ33/(3.15*FV33)</f>
        <v>0.82240771779531552</v>
      </c>
      <c r="GD33" s="1">
        <f>360*$FZ33/(3.15*FW33)</f>
        <v>1.8111590898309446</v>
      </c>
      <c r="GE33" s="1">
        <f>360*$FZ33/(3.15*FX33)</f>
        <v>2.7837883161131147</v>
      </c>
    </row>
    <row r="34" spans="1:187" x14ac:dyDescent="0.15">
      <c r="A34">
        <f t="shared" si="14"/>
        <v>1614</v>
      </c>
      <c r="C34" s="1"/>
      <c r="FF34" s="136"/>
      <c r="FG34" s="136">
        <f t="shared" si="0"/>
        <v>0.30596398250889767</v>
      </c>
      <c r="FH34" s="136">
        <f t="shared" si="1"/>
        <v>0.37366164798027646</v>
      </c>
      <c r="FI34" s="136">
        <f t="shared" si="2"/>
        <v>0.15331149810929603</v>
      </c>
      <c r="FJ34" s="136"/>
      <c r="FK34" s="136">
        <f t="shared" si="9"/>
        <v>0.12783277885943986</v>
      </c>
      <c r="FL34" s="136">
        <f t="shared" si="13"/>
        <v>0.12101849886706625</v>
      </c>
      <c r="FM34" s="136">
        <f t="shared" si="10"/>
        <v>1.838728926058675</v>
      </c>
      <c r="FN34" s="136">
        <f t="shared" si="11"/>
        <v>0.97249583977692367</v>
      </c>
      <c r="FO34" s="136">
        <f t="shared" si="11"/>
        <v>0.80744772554001598</v>
      </c>
      <c r="FP34" s="136">
        <f t="shared" si="12"/>
        <v>0.65781247139925014</v>
      </c>
      <c r="FQ34" s="136">
        <f t="shared" si="12"/>
        <v>3.5041854771958354</v>
      </c>
      <c r="FR34" s="136">
        <f>'east Allen-Studer'!DR34</f>
        <v>2.707341739403454</v>
      </c>
      <c r="FS34" s="136">
        <f t="shared" si="3"/>
        <v>0.48624791988846183</v>
      </c>
      <c r="FT34" s="136">
        <f t="shared" si="4"/>
        <v>0.97249583977692367</v>
      </c>
      <c r="FU34" s="136"/>
      <c r="FV34" s="198">
        <f t="shared" si="5"/>
        <v>150.87879106881985</v>
      </c>
      <c r="FW34" s="198">
        <f t="shared" si="6"/>
        <v>68.581467659616465</v>
      </c>
      <c r="FX34" s="198">
        <f t="shared" si="7"/>
        <v>44.642449516519996</v>
      </c>
      <c r="FY34" s="6"/>
      <c r="FZ34" s="1"/>
      <c r="GA34" s="60">
        <f t="shared" si="8"/>
        <v>1.1245209999999999</v>
      </c>
      <c r="GB34" s="60"/>
      <c r="GC34" s="1"/>
      <c r="GD34" s="1"/>
      <c r="GE34" s="1"/>
    </row>
    <row r="35" spans="1:187" x14ac:dyDescent="0.15">
      <c r="A35">
        <f t="shared" si="14"/>
        <v>1615</v>
      </c>
      <c r="C35" s="1"/>
      <c r="FF35" s="136"/>
      <c r="FG35" s="136">
        <f t="shared" si="0"/>
        <v>0.30772813378880659</v>
      </c>
      <c r="FH35" s="136">
        <f t="shared" si="1"/>
        <v>0.37430269105555519</v>
      </c>
      <c r="FI35" s="136">
        <f t="shared" si="2"/>
        <v>0.15455242096981381</v>
      </c>
      <c r="FJ35" s="136"/>
      <c r="FK35" s="136">
        <f t="shared" si="9"/>
        <v>0.12891199049070551</v>
      </c>
      <c r="FL35" s="136">
        <f t="shared" si="13"/>
        <v>0.12286883005521113</v>
      </c>
      <c r="FM35" s="136">
        <f t="shared" si="10"/>
        <v>1.8761914243993094</v>
      </c>
      <c r="FN35" s="136">
        <f t="shared" si="11"/>
        <v>0.97848919645343879</v>
      </c>
      <c r="FO35" s="136">
        <f t="shared" si="11"/>
        <v>0.81831152982916444</v>
      </c>
      <c r="FP35" s="136">
        <f t="shared" si="12"/>
        <v>0.66193050186904656</v>
      </c>
      <c r="FQ35" s="136">
        <f t="shared" si="12"/>
        <v>3.5307215549429847</v>
      </c>
      <c r="FR35" s="136">
        <f>'east Allen-Studer'!DR35</f>
        <v>2.707341739403454</v>
      </c>
      <c r="FS35" s="136">
        <f t="shared" si="3"/>
        <v>0.4892445982267194</v>
      </c>
      <c r="FT35" s="136">
        <f t="shared" si="4"/>
        <v>0.97848919645343879</v>
      </c>
      <c r="FU35" s="136"/>
      <c r="FV35" s="198">
        <f t="shared" si="5"/>
        <v>151.95354049966653</v>
      </c>
      <c r="FW35" s="198">
        <f t="shared" si="6"/>
        <v>69.140197453891886</v>
      </c>
      <c r="FX35" s="198">
        <f t="shared" si="7"/>
        <v>45.028660407820496</v>
      </c>
      <c r="FY35" s="6"/>
      <c r="FZ35" s="1"/>
      <c r="GA35" s="60">
        <f t="shared" si="8"/>
        <v>1.1255719999999998</v>
      </c>
      <c r="GB35" s="60"/>
      <c r="GC35" s="1"/>
      <c r="GD35" s="1"/>
      <c r="GE35" s="1"/>
    </row>
    <row r="36" spans="1:187" x14ac:dyDescent="0.15">
      <c r="A36">
        <f t="shared" si="14"/>
        <v>1616</v>
      </c>
      <c r="C36" s="1"/>
      <c r="FF36" s="136"/>
      <c r="FG36" s="136">
        <f t="shared" si="0"/>
        <v>0.30949228506871551</v>
      </c>
      <c r="FH36" s="136">
        <f t="shared" si="1"/>
        <v>0.37494373413083393</v>
      </c>
      <c r="FI36" s="136">
        <f t="shared" si="2"/>
        <v>0.15579334383033158</v>
      </c>
      <c r="FJ36" s="136"/>
      <c r="FK36" s="136">
        <f t="shared" si="9"/>
        <v>0.12999120212197118</v>
      </c>
      <c r="FL36" s="136">
        <f t="shared" si="13"/>
        <v>0.124719161243356</v>
      </c>
      <c r="FM36" s="136">
        <f t="shared" si="10"/>
        <v>1.9136539227399441</v>
      </c>
      <c r="FN36" s="136">
        <f t="shared" ref="FN36:FO55" si="15">FN$15+($A36-$A$15)*(FN$243-FN$15)/($A$243-$A$15)</f>
        <v>0.9844825531299537</v>
      </c>
      <c r="FO36" s="136">
        <f t="shared" si="15"/>
        <v>0.82917533411831279</v>
      </c>
      <c r="FP36" s="136">
        <f t="shared" ref="FP36:FQ55" si="16">FP$15+($A36-$A$15)*(FP$244-FP$15)/($A$244-$A$15)</f>
        <v>0.66604853233884298</v>
      </c>
      <c r="FQ36" s="136">
        <f t="shared" si="16"/>
        <v>3.557257632690134</v>
      </c>
      <c r="FR36" s="136">
        <f>'east Allen-Studer'!DR36</f>
        <v>2.707341739403454</v>
      </c>
      <c r="FS36" s="136">
        <f t="shared" si="3"/>
        <v>0.49224127656497685</v>
      </c>
      <c r="FT36" s="136">
        <f t="shared" si="4"/>
        <v>0.9844825531299537</v>
      </c>
      <c r="FU36" s="136"/>
      <c r="FV36" s="198">
        <f t="shared" si="5"/>
        <v>153.02828993051318</v>
      </c>
      <c r="FW36" s="198">
        <f t="shared" si="6"/>
        <v>69.698927248167323</v>
      </c>
      <c r="FX36" s="198">
        <f t="shared" si="7"/>
        <v>45.414871299120996</v>
      </c>
      <c r="FY36" s="6"/>
      <c r="FZ36" s="1"/>
      <c r="GA36" s="60">
        <f t="shared" si="8"/>
        <v>1.1266229999999999</v>
      </c>
      <c r="GB36" s="60"/>
      <c r="GC36" s="1"/>
      <c r="GD36" s="1"/>
      <c r="GE36" s="1"/>
    </row>
    <row r="37" spans="1:187" x14ac:dyDescent="0.15">
      <c r="A37">
        <f t="shared" si="14"/>
        <v>1617</v>
      </c>
      <c r="C37" s="1"/>
      <c r="FF37" s="136"/>
      <c r="FG37" s="136">
        <f t="shared" si="0"/>
        <v>0.31125643634862454</v>
      </c>
      <c r="FH37" s="136">
        <f t="shared" si="1"/>
        <v>0.37558477720611272</v>
      </c>
      <c r="FI37" s="136">
        <f t="shared" si="2"/>
        <v>0.15703426669084936</v>
      </c>
      <c r="FJ37" s="136"/>
      <c r="FK37" s="136">
        <f t="shared" si="9"/>
        <v>0.13107041375323683</v>
      </c>
      <c r="FL37" s="136">
        <f t="shared" si="13"/>
        <v>0.12656949243150084</v>
      </c>
      <c r="FM37" s="136">
        <f t="shared" si="10"/>
        <v>1.9511164210805787</v>
      </c>
      <c r="FN37" s="136">
        <f t="shared" si="15"/>
        <v>0.99047590980646882</v>
      </c>
      <c r="FO37" s="136">
        <f t="shared" si="15"/>
        <v>0.84003913840746114</v>
      </c>
      <c r="FP37" s="136">
        <f t="shared" si="16"/>
        <v>0.6701665628086394</v>
      </c>
      <c r="FQ37" s="136">
        <f t="shared" si="16"/>
        <v>3.5837937104372832</v>
      </c>
      <c r="FR37" s="136">
        <f>'east Allen-Studer'!DR37</f>
        <v>2.707341739403454</v>
      </c>
      <c r="FS37" s="136">
        <f t="shared" si="3"/>
        <v>0.49523795490323441</v>
      </c>
      <c r="FT37" s="136">
        <f t="shared" si="4"/>
        <v>0.99047590980646882</v>
      </c>
      <c r="FU37" s="136"/>
      <c r="FV37" s="198">
        <f t="shared" si="5"/>
        <v>154.10303936135986</v>
      </c>
      <c r="FW37" s="198">
        <f t="shared" si="6"/>
        <v>70.257657042442759</v>
      </c>
      <c r="FX37" s="198">
        <f t="shared" si="7"/>
        <v>45.801082190421496</v>
      </c>
      <c r="FY37" s="6"/>
      <c r="FZ37" s="1"/>
      <c r="GA37" s="60">
        <f t="shared" si="8"/>
        <v>1.1276739999999998</v>
      </c>
      <c r="GB37" s="60"/>
      <c r="GC37" s="1"/>
      <c r="GD37" s="1"/>
      <c r="GE37" s="1"/>
    </row>
    <row r="38" spans="1:187" x14ac:dyDescent="0.15">
      <c r="A38">
        <f t="shared" si="14"/>
        <v>1618</v>
      </c>
      <c r="C38" s="1"/>
      <c r="FF38" s="136"/>
      <c r="FG38" s="136">
        <f t="shared" si="0"/>
        <v>0.31302058762853346</v>
      </c>
      <c r="FH38" s="136">
        <f t="shared" si="1"/>
        <v>0.37622582028139145</v>
      </c>
      <c r="FI38" s="136">
        <f t="shared" si="2"/>
        <v>0.15827518955136713</v>
      </c>
      <c r="FJ38" s="136"/>
      <c r="FK38" s="136">
        <f t="shared" si="9"/>
        <v>0.13214962538450251</v>
      </c>
      <c r="FL38" s="136">
        <f t="shared" si="13"/>
        <v>0.12841982361964571</v>
      </c>
      <c r="FM38" s="136">
        <f t="shared" si="10"/>
        <v>1.9885789194212131</v>
      </c>
      <c r="FN38" s="136">
        <f t="shared" si="15"/>
        <v>0.99646926648298384</v>
      </c>
      <c r="FO38" s="136">
        <f t="shared" si="15"/>
        <v>0.8509029426966096</v>
      </c>
      <c r="FP38" s="136">
        <f t="shared" si="16"/>
        <v>0.67428459327843582</v>
      </c>
      <c r="FQ38" s="136">
        <f t="shared" si="16"/>
        <v>3.6103297881844325</v>
      </c>
      <c r="FR38" s="136">
        <f>'east Allen-Studer'!DR38</f>
        <v>2.707341739403454</v>
      </c>
      <c r="FS38" s="136">
        <f t="shared" si="3"/>
        <v>0.49823463324149192</v>
      </c>
      <c r="FT38" s="136">
        <f t="shared" si="4"/>
        <v>0.99646926648298384</v>
      </c>
      <c r="FU38" s="136"/>
      <c r="FV38" s="198">
        <f t="shared" si="5"/>
        <v>155.17778879220651</v>
      </c>
      <c r="FW38" s="198">
        <f t="shared" si="6"/>
        <v>70.816386836718195</v>
      </c>
      <c r="FX38" s="198">
        <f t="shared" si="7"/>
        <v>46.187293081721997</v>
      </c>
      <c r="FY38" s="6"/>
      <c r="FZ38" s="1"/>
      <c r="GA38" s="60">
        <f t="shared" si="8"/>
        <v>1.1287249999999998</v>
      </c>
      <c r="GB38" s="60"/>
      <c r="GC38" s="1"/>
      <c r="GD38" s="1"/>
      <c r="GE38" s="1"/>
    </row>
    <row r="39" spans="1:187" x14ac:dyDescent="0.15">
      <c r="A39">
        <f t="shared" si="14"/>
        <v>1619</v>
      </c>
      <c r="C39" s="1"/>
      <c r="FF39" s="136"/>
      <c r="FG39" s="136">
        <f t="shared" si="0"/>
        <v>0.31478473890844239</v>
      </c>
      <c r="FH39" s="136">
        <f t="shared" si="1"/>
        <v>0.37686686335667019</v>
      </c>
      <c r="FI39" s="136">
        <f t="shared" si="2"/>
        <v>0.15951611241188487</v>
      </c>
      <c r="FJ39" s="136"/>
      <c r="FK39" s="136">
        <f t="shared" si="9"/>
        <v>0.13322883701576815</v>
      </c>
      <c r="FL39" s="136">
        <f t="shared" si="13"/>
        <v>0.13027015480779058</v>
      </c>
      <c r="FM39" s="136">
        <f t="shared" si="10"/>
        <v>2.0260414177618475</v>
      </c>
      <c r="FN39" s="136">
        <f t="shared" si="15"/>
        <v>1.0024626231594989</v>
      </c>
      <c r="FO39" s="136">
        <f t="shared" si="15"/>
        <v>0.86176674698575795</v>
      </c>
      <c r="FP39" s="136">
        <f t="shared" si="16"/>
        <v>0.67840262374823224</v>
      </c>
      <c r="FQ39" s="136">
        <f t="shared" si="16"/>
        <v>3.6368658659315818</v>
      </c>
      <c r="FR39" s="136">
        <f>'east Allen-Studer'!DR39</f>
        <v>2.707341739403454</v>
      </c>
      <c r="FS39" s="136">
        <f t="shared" si="3"/>
        <v>0.50123131157974943</v>
      </c>
      <c r="FT39" s="136">
        <f t="shared" si="4"/>
        <v>1.0024626231594989</v>
      </c>
      <c r="FU39" s="136"/>
      <c r="FV39" s="198">
        <f t="shared" si="5"/>
        <v>156.25253822305316</v>
      </c>
      <c r="FW39" s="198">
        <f t="shared" si="6"/>
        <v>71.375116630993631</v>
      </c>
      <c r="FX39" s="198">
        <f t="shared" si="7"/>
        <v>46.57350397302249</v>
      </c>
      <c r="FY39" s="6"/>
      <c r="FZ39" s="1"/>
      <c r="GA39" s="60">
        <f t="shared" si="8"/>
        <v>1.1297759999999999</v>
      </c>
      <c r="GB39" s="60"/>
      <c r="GC39" s="1"/>
      <c r="GD39" s="1"/>
      <c r="GE39" s="1"/>
    </row>
    <row r="40" spans="1:187" x14ac:dyDescent="0.15">
      <c r="A40">
        <f t="shared" si="14"/>
        <v>1620</v>
      </c>
      <c r="C40" s="1"/>
      <c r="FF40" s="136"/>
      <c r="FG40" s="136">
        <f t="shared" si="0"/>
        <v>0.31654889018835131</v>
      </c>
      <c r="FH40" s="136">
        <f t="shared" si="1"/>
        <v>0.37750790643194898</v>
      </c>
      <c r="FI40" s="136">
        <f t="shared" si="2"/>
        <v>0.16075703527240268</v>
      </c>
      <c r="FJ40" s="136"/>
      <c r="FK40" s="136">
        <f t="shared" si="9"/>
        <v>0.13430804864703383</v>
      </c>
      <c r="FL40" s="136">
        <f t="shared" si="13"/>
        <v>0.13212048599593545</v>
      </c>
      <c r="FM40" s="136">
        <f t="shared" si="10"/>
        <v>2.0635039161024822</v>
      </c>
      <c r="FN40" s="136">
        <f t="shared" si="15"/>
        <v>1.0084559798360138</v>
      </c>
      <c r="FO40" s="136">
        <f t="shared" si="15"/>
        <v>0.87263055127490641</v>
      </c>
      <c r="FP40" s="136">
        <f t="shared" si="16"/>
        <v>0.68252065421802866</v>
      </c>
      <c r="FQ40" s="136">
        <f t="shared" si="16"/>
        <v>3.6634019436787311</v>
      </c>
      <c r="FR40" s="136">
        <f>'east Allen-Studer'!DR40</f>
        <v>2.3929575259026685</v>
      </c>
      <c r="FS40" s="136">
        <f t="shared" si="3"/>
        <v>0.50422798991800688</v>
      </c>
      <c r="FT40" s="136">
        <f t="shared" si="4"/>
        <v>1.0084559798360138</v>
      </c>
      <c r="FU40" s="136"/>
      <c r="FV40" s="198">
        <f t="shared" si="5"/>
        <v>155.75536658639584</v>
      </c>
      <c r="FW40" s="198">
        <f t="shared" si="6"/>
        <v>70.361925357765116</v>
      </c>
      <c r="FX40" s="198">
        <f t="shared" si="7"/>
        <v>46.016562223820642</v>
      </c>
      <c r="FY40" s="6"/>
      <c r="FZ40" s="1"/>
      <c r="GA40" s="60">
        <f t="shared" si="8"/>
        <v>1.1308269999999998</v>
      </c>
      <c r="GB40" s="60"/>
      <c r="GC40" s="1"/>
      <c r="GD40" s="1"/>
      <c r="GE40" s="1"/>
    </row>
    <row r="41" spans="1:187" x14ac:dyDescent="0.15">
      <c r="A41">
        <f t="shared" si="14"/>
        <v>1621</v>
      </c>
      <c r="C41" s="1"/>
      <c r="FF41" s="136"/>
      <c r="FG41" s="136">
        <f t="shared" si="0"/>
        <v>0.31831304146826023</v>
      </c>
      <c r="FH41" s="136">
        <f t="shared" si="1"/>
        <v>0.37814894950722772</v>
      </c>
      <c r="FI41" s="136">
        <f t="shared" si="2"/>
        <v>0.16199795813292042</v>
      </c>
      <c r="FJ41" s="136"/>
      <c r="FK41" s="136">
        <f t="shared" si="9"/>
        <v>0.13538726027829948</v>
      </c>
      <c r="FL41" s="136">
        <f t="shared" si="13"/>
        <v>0.13397081718408033</v>
      </c>
      <c r="FM41" s="136">
        <f t="shared" si="10"/>
        <v>2.1009664144431168</v>
      </c>
      <c r="FN41" s="136">
        <f t="shared" si="15"/>
        <v>1.0144493365125289</v>
      </c>
      <c r="FO41" s="136">
        <f t="shared" si="15"/>
        <v>0.88349435556405465</v>
      </c>
      <c r="FP41" s="136">
        <f t="shared" si="16"/>
        <v>0.68663868468782507</v>
      </c>
      <c r="FQ41" s="136">
        <f t="shared" si="16"/>
        <v>3.6899380214258803</v>
      </c>
      <c r="FR41" s="136">
        <f>'east Allen-Studer'!DR41</f>
        <v>2.3929575259026685</v>
      </c>
      <c r="FS41" s="136">
        <f t="shared" si="3"/>
        <v>0.50722466825626444</v>
      </c>
      <c r="FT41" s="136">
        <f t="shared" si="4"/>
        <v>1.0144493365125289</v>
      </c>
      <c r="FU41" s="136"/>
      <c r="FV41" s="198">
        <f t="shared" si="5"/>
        <v>156.83011601724249</v>
      </c>
      <c r="FW41" s="198">
        <f t="shared" si="6"/>
        <v>70.920655152040538</v>
      </c>
      <c r="FX41" s="198">
        <f t="shared" si="7"/>
        <v>46.402773115121143</v>
      </c>
      <c r="FY41" s="6"/>
      <c r="FZ41" s="1"/>
      <c r="GA41" s="60">
        <f t="shared" si="8"/>
        <v>1.1318779999999999</v>
      </c>
      <c r="GB41" s="60"/>
      <c r="GC41" s="1"/>
      <c r="GD41" s="1"/>
      <c r="GE41" s="1"/>
    </row>
    <row r="42" spans="1:187" x14ac:dyDescent="0.15">
      <c r="A42">
        <f t="shared" si="14"/>
        <v>1622</v>
      </c>
      <c r="C42" s="1"/>
      <c r="L42">
        <v>4</v>
      </c>
      <c r="M42">
        <f>(L42*10.78)/$J$2</f>
        <v>1.4373333333333334</v>
      </c>
      <c r="FF42" s="136"/>
      <c r="FG42" s="136">
        <f t="shared" si="0"/>
        <v>0.32007719274816915</v>
      </c>
      <c r="FH42" s="136">
        <f t="shared" si="1"/>
        <v>0.37878999258250645</v>
      </c>
      <c r="FI42" s="136">
        <f t="shared" si="2"/>
        <v>0.16323888099343822</v>
      </c>
      <c r="FJ42" s="136"/>
      <c r="FK42" s="136">
        <f t="shared" si="9"/>
        <v>0.13646647190956515</v>
      </c>
      <c r="FL42" s="136">
        <f t="shared" si="13"/>
        <v>0.13582114837222517</v>
      </c>
      <c r="FM42" s="136">
        <f t="shared" si="10"/>
        <v>2.138428912783751</v>
      </c>
      <c r="FN42" s="136">
        <f t="shared" si="15"/>
        <v>1.020442693189044</v>
      </c>
      <c r="FO42" s="136">
        <f t="shared" si="15"/>
        <v>0.89435815985320311</v>
      </c>
      <c r="FP42" s="136">
        <f t="shared" si="16"/>
        <v>0.69075671515762149</v>
      </c>
      <c r="FQ42" s="136">
        <f t="shared" si="16"/>
        <v>3.7164740991730296</v>
      </c>
      <c r="FR42" s="136">
        <f>'east Allen-Studer'!DR42</f>
        <v>2.3929575259026685</v>
      </c>
      <c r="FS42" s="136">
        <f t="shared" si="3"/>
        <v>0.51022134659452201</v>
      </c>
      <c r="FT42" s="136">
        <f t="shared" si="4"/>
        <v>1.020442693189044</v>
      </c>
      <c r="FU42" s="136"/>
      <c r="FV42" s="198">
        <f t="shared" si="5"/>
        <v>157.90486544808917</v>
      </c>
      <c r="FW42" s="198">
        <f t="shared" si="6"/>
        <v>71.479384946315975</v>
      </c>
      <c r="FX42" s="198">
        <f t="shared" si="7"/>
        <v>46.788984006421636</v>
      </c>
      <c r="FY42" s="6"/>
      <c r="FZ42" s="1">
        <f>M42</f>
        <v>1.4373333333333334</v>
      </c>
      <c r="GA42" s="60">
        <f t="shared" si="8"/>
        <v>1.1329289999999999</v>
      </c>
      <c r="GB42" s="60"/>
      <c r="GC42" s="1">
        <f t="shared" ref="GC42:GE43" si="17">360*$FZ42/(3.15*FV42)</f>
        <v>1.0402888232767531</v>
      </c>
      <c r="GD42" s="1">
        <f t="shared" si="17"/>
        <v>2.2980984907751778</v>
      </c>
      <c r="GE42" s="1">
        <f t="shared" si="17"/>
        <v>3.510797897302528</v>
      </c>
    </row>
    <row r="43" spans="1:187" x14ac:dyDescent="0.15">
      <c r="A43">
        <f t="shared" si="14"/>
        <v>1623</v>
      </c>
      <c r="C43" s="1"/>
      <c r="L43">
        <v>4</v>
      </c>
      <c r="M43">
        <f>(L43*10.78)/$J$2</f>
        <v>1.4373333333333334</v>
      </c>
      <c r="FF43" s="136"/>
      <c r="FG43" s="136">
        <f t="shared" si="0"/>
        <v>0.32184134402807807</v>
      </c>
      <c r="FH43" s="136">
        <f t="shared" si="1"/>
        <v>0.37943103565778524</v>
      </c>
      <c r="FI43" s="136">
        <f t="shared" si="2"/>
        <v>0.16447980385395597</v>
      </c>
      <c r="FJ43" s="136"/>
      <c r="FK43" s="136">
        <f t="shared" si="9"/>
        <v>0.1375456835408308</v>
      </c>
      <c r="FL43" s="136">
        <f t="shared" si="13"/>
        <v>0.13767147956037004</v>
      </c>
      <c r="FM43" s="136">
        <f t="shared" si="10"/>
        <v>2.1758914111243861</v>
      </c>
      <c r="FN43" s="136">
        <f t="shared" si="15"/>
        <v>1.0264360498655589</v>
      </c>
      <c r="FO43" s="136">
        <f t="shared" si="15"/>
        <v>0.90522196414235157</v>
      </c>
      <c r="FP43" s="136">
        <f t="shared" si="16"/>
        <v>0.69487474562741791</v>
      </c>
      <c r="FQ43" s="136">
        <f t="shared" si="16"/>
        <v>3.7430101769201789</v>
      </c>
      <c r="FR43" s="136">
        <f>'east Allen-Studer'!DR43</f>
        <v>2.3929575259026685</v>
      </c>
      <c r="FS43" s="136">
        <f t="shared" si="3"/>
        <v>0.51321802493277946</v>
      </c>
      <c r="FT43" s="136">
        <f t="shared" si="4"/>
        <v>1.0264360498655589</v>
      </c>
      <c r="FU43" s="136"/>
      <c r="FV43" s="198">
        <f t="shared" si="5"/>
        <v>158.97961487893582</v>
      </c>
      <c r="FW43" s="198">
        <f t="shared" si="6"/>
        <v>72.038114740591425</v>
      </c>
      <c r="FX43" s="198">
        <f t="shared" si="7"/>
        <v>47.175194897722136</v>
      </c>
      <c r="FY43" s="6"/>
      <c r="FZ43" s="1">
        <f>M43</f>
        <v>1.4373333333333334</v>
      </c>
      <c r="GA43" s="60">
        <f t="shared" si="8"/>
        <v>1.1339799999999998</v>
      </c>
      <c r="GB43" s="60"/>
      <c r="GC43" s="1">
        <f t="shared" si="17"/>
        <v>1.0332561617522913</v>
      </c>
      <c r="GD43" s="1">
        <f t="shared" si="17"/>
        <v>2.2802743694527461</v>
      </c>
      <c r="GE43" s="1">
        <f t="shared" si="17"/>
        <v>3.4820559199130798</v>
      </c>
    </row>
    <row r="44" spans="1:187" x14ac:dyDescent="0.15">
      <c r="A44">
        <f t="shared" si="14"/>
        <v>1624</v>
      </c>
      <c r="C44" s="1"/>
      <c r="FF44" s="136"/>
      <c r="FG44" s="136">
        <f t="shared" si="0"/>
        <v>0.32360549530798699</v>
      </c>
      <c r="FH44" s="136">
        <f t="shared" si="1"/>
        <v>0.38007207873306398</v>
      </c>
      <c r="FI44" s="136">
        <f t="shared" si="2"/>
        <v>0.16572072671447374</v>
      </c>
      <c r="FJ44" s="136"/>
      <c r="FK44" s="136">
        <f t="shared" si="9"/>
        <v>0.13862489517209647</v>
      </c>
      <c r="FL44" s="136">
        <f t="shared" si="13"/>
        <v>0.13952181074851491</v>
      </c>
      <c r="FM44" s="136">
        <f t="shared" si="10"/>
        <v>2.2133539094650203</v>
      </c>
      <c r="FN44" s="136">
        <f t="shared" si="15"/>
        <v>1.032429406542074</v>
      </c>
      <c r="FO44" s="136">
        <f t="shared" si="15"/>
        <v>0.9160857684314998</v>
      </c>
      <c r="FP44" s="136">
        <f t="shared" si="16"/>
        <v>0.69899277609721433</v>
      </c>
      <c r="FQ44" s="136">
        <f t="shared" si="16"/>
        <v>3.7695462546673282</v>
      </c>
      <c r="FR44" s="136">
        <f>'east Allen-Studer'!DR44</f>
        <v>2.3929575259026685</v>
      </c>
      <c r="FS44" s="136">
        <f t="shared" si="3"/>
        <v>0.51621470327103702</v>
      </c>
      <c r="FT44" s="136">
        <f t="shared" si="4"/>
        <v>1.032429406542074</v>
      </c>
      <c r="FU44" s="136"/>
      <c r="FV44" s="198">
        <f t="shared" si="5"/>
        <v>160.0543643097825</v>
      </c>
      <c r="FW44" s="198">
        <f t="shared" si="6"/>
        <v>72.596844534866847</v>
      </c>
      <c r="FX44" s="198">
        <f t="shared" si="7"/>
        <v>47.561405789022636</v>
      </c>
      <c r="FY44" s="6"/>
      <c r="FZ44" s="1"/>
      <c r="GA44" s="60">
        <f t="shared" si="8"/>
        <v>1.1350309999999999</v>
      </c>
      <c r="GB44" s="60"/>
      <c r="GC44" s="1"/>
      <c r="GD44" s="1"/>
      <c r="GE44" s="1"/>
    </row>
    <row r="45" spans="1:187" x14ac:dyDescent="0.15">
      <c r="A45">
        <f t="shared" si="14"/>
        <v>1625</v>
      </c>
      <c r="C45" s="1"/>
      <c r="FF45" s="136"/>
      <c r="FG45" s="136">
        <f t="shared" si="0"/>
        <v>0.32536964658789602</v>
      </c>
      <c r="FH45" s="136">
        <f t="shared" si="1"/>
        <v>0.38071312180834271</v>
      </c>
      <c r="FI45" s="136">
        <f t="shared" si="2"/>
        <v>0.16696164957499152</v>
      </c>
      <c r="FJ45" s="136"/>
      <c r="FK45" s="136">
        <f t="shared" si="9"/>
        <v>0.13970410680336212</v>
      </c>
      <c r="FL45" s="136">
        <f t="shared" si="13"/>
        <v>0.14137214193665976</v>
      </c>
      <c r="FM45" s="136">
        <f t="shared" si="10"/>
        <v>2.250816407805655</v>
      </c>
      <c r="FN45" s="136">
        <f t="shared" si="15"/>
        <v>1.038422763218589</v>
      </c>
      <c r="FO45" s="136">
        <f t="shared" si="15"/>
        <v>0.92694957272064826</v>
      </c>
      <c r="FP45" s="136">
        <f t="shared" si="16"/>
        <v>0.70311080656701075</v>
      </c>
      <c r="FQ45" s="136">
        <f t="shared" si="16"/>
        <v>3.7960823324144775</v>
      </c>
      <c r="FR45" s="136">
        <f>'east Allen-Studer'!DR45</f>
        <v>2.3929575259026685</v>
      </c>
      <c r="FS45" s="136">
        <f t="shared" si="3"/>
        <v>0.51921138160929448</v>
      </c>
      <c r="FT45" s="136">
        <f t="shared" si="4"/>
        <v>1.038422763218589</v>
      </c>
      <c r="FU45" s="136"/>
      <c r="FV45" s="198">
        <f t="shared" si="5"/>
        <v>161.12911374062915</v>
      </c>
      <c r="FW45" s="198">
        <f t="shared" si="6"/>
        <v>73.155574329142269</v>
      </c>
      <c r="FX45" s="198">
        <f t="shared" si="7"/>
        <v>47.947616680323137</v>
      </c>
      <c r="FY45" s="6"/>
      <c r="FZ45" s="1"/>
      <c r="GA45" s="60">
        <f t="shared" si="8"/>
        <v>1.1360819999999998</v>
      </c>
      <c r="GB45" s="60"/>
      <c r="GC45" s="1"/>
      <c r="GD45" s="1"/>
      <c r="GE45" s="1"/>
    </row>
    <row r="46" spans="1:187" x14ac:dyDescent="0.15">
      <c r="A46">
        <f t="shared" si="14"/>
        <v>1626</v>
      </c>
      <c r="C46" s="1"/>
      <c r="L46">
        <v>3.5</v>
      </c>
      <c r="M46">
        <f>(L46*10.78)/$J$2</f>
        <v>1.2576666666666665</v>
      </c>
      <c r="FF46" s="136"/>
      <c r="FG46" s="136">
        <f t="shared" si="0"/>
        <v>0.32713379786780494</v>
      </c>
      <c r="FH46" s="136">
        <f t="shared" si="1"/>
        <v>0.3813541648836215</v>
      </c>
      <c r="FI46" s="136">
        <f t="shared" si="2"/>
        <v>0.16820257243550929</v>
      </c>
      <c r="FJ46" s="136"/>
      <c r="FK46" s="136">
        <f t="shared" si="9"/>
        <v>0.1407833184346278</v>
      </c>
      <c r="FL46" s="136">
        <f t="shared" si="13"/>
        <v>0.14322247312480463</v>
      </c>
      <c r="FM46" s="136">
        <f t="shared" si="10"/>
        <v>2.2882789061462896</v>
      </c>
      <c r="FN46" s="136">
        <f t="shared" si="15"/>
        <v>1.0444161198951041</v>
      </c>
      <c r="FO46" s="136">
        <f t="shared" si="15"/>
        <v>0.93781337700979672</v>
      </c>
      <c r="FP46" s="136">
        <f t="shared" si="16"/>
        <v>0.70722883703680717</v>
      </c>
      <c r="FQ46" s="136">
        <f t="shared" si="16"/>
        <v>3.8226184101616263</v>
      </c>
      <c r="FR46" s="136">
        <f>'east Allen-Studer'!DR46</f>
        <v>2.3929575259026685</v>
      </c>
      <c r="FS46" s="136">
        <f t="shared" si="3"/>
        <v>0.52220805994755204</v>
      </c>
      <c r="FT46" s="136">
        <f t="shared" si="4"/>
        <v>1.0444161198951041</v>
      </c>
      <c r="FU46" s="136"/>
      <c r="FV46" s="198">
        <f t="shared" si="5"/>
        <v>162.2038631714758</v>
      </c>
      <c r="FW46" s="198">
        <f t="shared" si="6"/>
        <v>73.714304123417705</v>
      </c>
      <c r="FX46" s="198">
        <f t="shared" si="7"/>
        <v>48.33382757162363</v>
      </c>
      <c r="FY46" s="6"/>
      <c r="FZ46" s="1">
        <f>M46</f>
        <v>1.2576666666666665</v>
      </c>
      <c r="GA46" s="60">
        <f t="shared" si="8"/>
        <v>1.1371329999999999</v>
      </c>
      <c r="GB46" s="60"/>
      <c r="GC46" s="1">
        <f t="shared" ref="GC46:GE47" si="18">360*$FZ46/(3.15*FV46)</f>
        <v>0.88612768230670225</v>
      </c>
      <c r="GD46" s="1">
        <f t="shared" si="18"/>
        <v>1.9498703140802198</v>
      </c>
      <c r="GE46" s="1">
        <f t="shared" si="18"/>
        <v>2.9737626948815845</v>
      </c>
    </row>
    <row r="47" spans="1:187" x14ac:dyDescent="0.15">
      <c r="A47">
        <f t="shared" si="14"/>
        <v>1627</v>
      </c>
      <c r="B47">
        <v>3.5</v>
      </c>
      <c r="C47" s="1">
        <f>(B47*10.78)/$J$2</f>
        <v>1.2576666666666665</v>
      </c>
      <c r="FF47" s="136"/>
      <c r="FG47" s="136">
        <f t="shared" si="0"/>
        <v>0.32889794914771386</v>
      </c>
      <c r="FH47" s="136">
        <f t="shared" si="1"/>
        <v>0.38199520795890024</v>
      </c>
      <c r="FI47" s="136">
        <f t="shared" si="2"/>
        <v>0.16944349529602706</v>
      </c>
      <c r="FJ47" s="136"/>
      <c r="FK47" s="136">
        <f t="shared" si="9"/>
        <v>0.14186253006589344</v>
      </c>
      <c r="FL47" s="136">
        <f t="shared" si="13"/>
        <v>0.1450728043129495</v>
      </c>
      <c r="FM47" s="136">
        <f t="shared" si="10"/>
        <v>2.3257414044869238</v>
      </c>
      <c r="FN47" s="136">
        <f t="shared" si="15"/>
        <v>1.0504094765716192</v>
      </c>
      <c r="FO47" s="136">
        <f t="shared" si="15"/>
        <v>0.94867718129894496</v>
      </c>
      <c r="FP47" s="136">
        <f t="shared" si="16"/>
        <v>0.71134686750660348</v>
      </c>
      <c r="FQ47" s="136">
        <f t="shared" si="16"/>
        <v>3.8491544879087756</v>
      </c>
      <c r="FR47" s="136">
        <f>'east Allen-Studer'!DR47</f>
        <v>2.3929575259026685</v>
      </c>
      <c r="FS47" s="136">
        <f t="shared" si="3"/>
        <v>0.5252047382858096</v>
      </c>
      <c r="FT47" s="136">
        <f t="shared" si="4"/>
        <v>1.0504094765716192</v>
      </c>
      <c r="FU47" s="136"/>
      <c r="FV47" s="198">
        <f t="shared" si="5"/>
        <v>163.27861260232245</v>
      </c>
      <c r="FW47" s="198">
        <f t="shared" si="6"/>
        <v>74.273033917693141</v>
      </c>
      <c r="FX47" s="198">
        <f t="shared" si="7"/>
        <v>48.720038462924123</v>
      </c>
      <c r="FY47" s="6"/>
      <c r="FZ47" s="1">
        <f>C47</f>
        <v>1.2576666666666665</v>
      </c>
      <c r="GA47" s="60">
        <f t="shared" ref="GA47:GA69" si="19">1.223334+0.001051*(A47-1750)+0.044123</f>
        <v>1.1381839999999999</v>
      </c>
      <c r="GB47" s="60"/>
      <c r="GC47" s="1">
        <f t="shared" si="18"/>
        <v>0.88029492070346549</v>
      </c>
      <c r="GD47" s="1">
        <f t="shared" si="18"/>
        <v>1.9352021285762169</v>
      </c>
      <c r="GE47" s="1">
        <f t="shared" si="18"/>
        <v>2.9501892417986118</v>
      </c>
    </row>
    <row r="48" spans="1:187" x14ac:dyDescent="0.15">
      <c r="A48">
        <f t="shared" si="14"/>
        <v>1628</v>
      </c>
      <c r="C48" s="1"/>
      <c r="FF48" s="136"/>
      <c r="FG48" s="136">
        <f t="shared" si="0"/>
        <v>0.33066210042762278</v>
      </c>
      <c r="FH48" s="136">
        <f t="shared" si="1"/>
        <v>0.38263625103417898</v>
      </c>
      <c r="FI48" s="136">
        <f t="shared" si="2"/>
        <v>0.17068441815654484</v>
      </c>
      <c r="FJ48" s="136"/>
      <c r="FK48" s="136">
        <f t="shared" ref="FK48:FK83" si="20">FK$15+(A48-A$15)*(FK$84-FK$15)/(A$84-A$15)</f>
        <v>0.14294174169715912</v>
      </c>
      <c r="FL48" s="136">
        <f t="shared" si="13"/>
        <v>0.14692313550109437</v>
      </c>
      <c r="FM48" s="136">
        <f t="shared" si="10"/>
        <v>2.3632039028275584</v>
      </c>
      <c r="FN48" s="136">
        <f t="shared" si="15"/>
        <v>1.0564028332481341</v>
      </c>
      <c r="FO48" s="136">
        <f t="shared" si="15"/>
        <v>0.95954098558809342</v>
      </c>
      <c r="FP48" s="136">
        <f t="shared" si="16"/>
        <v>0.7154648979764</v>
      </c>
      <c r="FQ48" s="136">
        <f t="shared" si="16"/>
        <v>3.8756905656559248</v>
      </c>
      <c r="FR48" s="136">
        <f>'east Allen-Studer'!DR48</f>
        <v>2.3929575259026685</v>
      </c>
      <c r="FS48" s="136">
        <f t="shared" si="3"/>
        <v>0.52820141662406705</v>
      </c>
      <c r="FT48" s="136">
        <f t="shared" si="4"/>
        <v>1.0564028332481341</v>
      </c>
      <c r="FU48" s="136"/>
      <c r="FV48" s="198">
        <f t="shared" si="5"/>
        <v>164.35336203316913</v>
      </c>
      <c r="FW48" s="198">
        <f t="shared" si="6"/>
        <v>74.831763711968563</v>
      </c>
      <c r="FX48" s="198">
        <f t="shared" si="7"/>
        <v>49.106249354224637</v>
      </c>
      <c r="FY48" s="6"/>
      <c r="FZ48" s="1"/>
      <c r="GA48" s="60">
        <f t="shared" si="19"/>
        <v>1.1392349999999998</v>
      </c>
      <c r="GB48" s="60"/>
      <c r="GC48" s="1"/>
      <c r="GD48" s="1"/>
      <c r="GE48" s="1"/>
    </row>
    <row r="49" spans="1:187" x14ac:dyDescent="0.15">
      <c r="A49">
        <f t="shared" si="14"/>
        <v>1629</v>
      </c>
      <c r="C49" s="1"/>
      <c r="FF49" s="136"/>
      <c r="FG49" s="136">
        <f t="shared" si="0"/>
        <v>0.33242625170753171</v>
      </c>
      <c r="FH49" s="136">
        <f t="shared" si="1"/>
        <v>0.38327729410945777</v>
      </c>
      <c r="FI49" s="136">
        <f t="shared" si="2"/>
        <v>0.17192534101706261</v>
      </c>
      <c r="FJ49" s="136"/>
      <c r="FK49" s="136">
        <f t="shared" si="20"/>
        <v>0.14402095332842479</v>
      </c>
      <c r="FL49" s="136">
        <f t="shared" ref="FL49:FL83" si="21">FL$15+(A49-A$15)*(FL$84-FL$15)/(A$84-A$15)</f>
        <v>0.14877346668923924</v>
      </c>
      <c r="FM49" s="136">
        <f t="shared" si="10"/>
        <v>2.4006664011681931</v>
      </c>
      <c r="FN49" s="136">
        <f t="shared" si="15"/>
        <v>1.0623961899246492</v>
      </c>
      <c r="FO49" s="136">
        <f t="shared" si="15"/>
        <v>0.97040478987724188</v>
      </c>
      <c r="FP49" s="136">
        <f t="shared" si="16"/>
        <v>0.71958292844619631</v>
      </c>
      <c r="FQ49" s="136">
        <f t="shared" si="16"/>
        <v>3.9022266434030741</v>
      </c>
      <c r="FR49" s="136">
        <f>'east Allen-Studer'!DR49</f>
        <v>2.3929575259026685</v>
      </c>
      <c r="FS49" s="136">
        <f t="shared" si="3"/>
        <v>0.53119809496232462</v>
      </c>
      <c r="FT49" s="136">
        <f t="shared" si="4"/>
        <v>1.0623961899246492</v>
      </c>
      <c r="FU49" s="136"/>
      <c r="FV49" s="198">
        <f t="shared" si="5"/>
        <v>165.42811146401576</v>
      </c>
      <c r="FW49" s="198">
        <f t="shared" si="6"/>
        <v>75.390493506243999</v>
      </c>
      <c r="FX49" s="198">
        <f t="shared" si="7"/>
        <v>49.492460245525137</v>
      </c>
      <c r="FY49" s="6"/>
      <c r="FZ49" s="1"/>
      <c r="GA49" s="60">
        <f t="shared" si="19"/>
        <v>1.1402859999999999</v>
      </c>
      <c r="GB49" s="60"/>
      <c r="GC49" s="1"/>
      <c r="GD49" s="1"/>
      <c r="GE49" s="1"/>
    </row>
    <row r="50" spans="1:187" x14ac:dyDescent="0.15">
      <c r="A50">
        <f t="shared" si="14"/>
        <v>1630</v>
      </c>
      <c r="C50" s="1"/>
      <c r="FF50" s="136"/>
      <c r="FG50" s="136">
        <f t="shared" si="0"/>
        <v>0.33419040298744063</v>
      </c>
      <c r="FH50" s="136">
        <f t="shared" si="1"/>
        <v>0.3839183371847365</v>
      </c>
      <c r="FI50" s="136">
        <f t="shared" si="2"/>
        <v>0.17316626387758038</v>
      </c>
      <c r="FJ50" s="136"/>
      <c r="FK50" s="136">
        <f t="shared" si="20"/>
        <v>0.14510016495969044</v>
      </c>
      <c r="FL50" s="136">
        <f t="shared" si="21"/>
        <v>0.15062379787738411</v>
      </c>
      <c r="FM50" s="136">
        <f t="shared" si="10"/>
        <v>2.4381288995088273</v>
      </c>
      <c r="FN50" s="136">
        <f t="shared" si="15"/>
        <v>1.0683895466011641</v>
      </c>
      <c r="FO50" s="136">
        <f t="shared" si="15"/>
        <v>0.98126859416639023</v>
      </c>
      <c r="FP50" s="136">
        <f t="shared" si="16"/>
        <v>0.72370095891599273</v>
      </c>
      <c r="FQ50" s="136">
        <f t="shared" si="16"/>
        <v>3.9287627211502234</v>
      </c>
      <c r="FR50" s="136">
        <f>'east Allen-Studer'!DR50</f>
        <v>2.3929575259026685</v>
      </c>
      <c r="FS50" s="136">
        <f t="shared" si="3"/>
        <v>0.53419477330058207</v>
      </c>
      <c r="FT50" s="136">
        <f t="shared" si="4"/>
        <v>1.0683895466011641</v>
      </c>
      <c r="FU50" s="136"/>
      <c r="FV50" s="198">
        <f t="shared" si="5"/>
        <v>166.50286089486241</v>
      </c>
      <c r="FW50" s="198">
        <f t="shared" si="6"/>
        <v>75.949223300519435</v>
      </c>
      <c r="FX50" s="198">
        <f t="shared" si="7"/>
        <v>49.878671136825631</v>
      </c>
      <c r="FY50" s="6"/>
      <c r="FZ50" s="1"/>
      <c r="GA50" s="60">
        <f t="shared" si="19"/>
        <v>1.1413369999999998</v>
      </c>
      <c r="GB50" s="60"/>
      <c r="GC50" s="1"/>
      <c r="GD50" s="1"/>
      <c r="GE50" s="1"/>
    </row>
    <row r="51" spans="1:187" x14ac:dyDescent="0.15">
      <c r="A51">
        <f t="shared" si="14"/>
        <v>1631</v>
      </c>
      <c r="C51" s="1"/>
      <c r="FF51" s="136"/>
      <c r="FG51" s="136">
        <f t="shared" si="0"/>
        <v>0.33595455426734955</v>
      </c>
      <c r="FH51" s="136">
        <f t="shared" si="1"/>
        <v>0.38455938026001524</v>
      </c>
      <c r="FI51" s="136">
        <f t="shared" si="2"/>
        <v>0.17440718673809813</v>
      </c>
      <c r="FJ51" s="136"/>
      <c r="FK51" s="136">
        <f t="shared" si="20"/>
        <v>0.14617937659095609</v>
      </c>
      <c r="FL51" s="136">
        <f t="shared" si="21"/>
        <v>0.15247412906552896</v>
      </c>
      <c r="FM51" s="136">
        <f t="shared" si="10"/>
        <v>2.4755913978494624</v>
      </c>
      <c r="FN51" s="136">
        <f t="shared" si="15"/>
        <v>1.0743829032776793</v>
      </c>
      <c r="FO51" s="136">
        <f t="shared" si="15"/>
        <v>0.99213239845553858</v>
      </c>
      <c r="FP51" s="136">
        <f t="shared" si="16"/>
        <v>0.72781898938578915</v>
      </c>
      <c r="FQ51" s="136">
        <f t="shared" si="16"/>
        <v>3.9552987988973727</v>
      </c>
      <c r="FR51" s="136">
        <f>'east Allen-Studer'!DR51</f>
        <v>2.6501809733124015</v>
      </c>
      <c r="FS51" s="136">
        <f t="shared" si="3"/>
        <v>0.53719145163883963</v>
      </c>
      <c r="FT51" s="136">
        <f t="shared" si="4"/>
        <v>1.0743829032776793</v>
      </c>
      <c r="FU51" s="136"/>
      <c r="FV51" s="198">
        <f t="shared" si="5"/>
        <v>168.8637275627577</v>
      </c>
      <c r="FW51" s="198">
        <f t="shared" si="6"/>
        <v>77.794070331843542</v>
      </c>
      <c r="FX51" s="198">
        <f t="shared" si="7"/>
        <v>51.036552370355324</v>
      </c>
      <c r="FY51" s="6"/>
      <c r="FZ51" s="1"/>
      <c r="GA51" s="60">
        <f t="shared" si="19"/>
        <v>1.1423879999999997</v>
      </c>
      <c r="GB51" s="60"/>
      <c r="GC51" s="1"/>
      <c r="GD51" s="1"/>
      <c r="GE51" s="1"/>
    </row>
    <row r="52" spans="1:187" x14ac:dyDescent="0.15">
      <c r="A52">
        <f t="shared" si="14"/>
        <v>1632</v>
      </c>
      <c r="C52" s="1"/>
      <c r="FF52" s="136"/>
      <c r="FG52" s="136">
        <f t="shared" si="0"/>
        <v>0.33771870554725847</v>
      </c>
      <c r="FH52" s="136">
        <f t="shared" si="1"/>
        <v>0.38520042333529403</v>
      </c>
      <c r="FI52" s="136">
        <f t="shared" si="2"/>
        <v>0.17564810959861593</v>
      </c>
      <c r="FJ52" s="136"/>
      <c r="FK52" s="136">
        <f t="shared" si="20"/>
        <v>0.14725858822222176</v>
      </c>
      <c r="FL52" s="136">
        <f t="shared" si="21"/>
        <v>0.15432446025367383</v>
      </c>
      <c r="FM52" s="136">
        <f t="shared" si="10"/>
        <v>2.5130538961900966</v>
      </c>
      <c r="FN52" s="136">
        <f t="shared" si="15"/>
        <v>1.0803762599541942</v>
      </c>
      <c r="FO52" s="136">
        <f t="shared" si="15"/>
        <v>1.0029962027446868</v>
      </c>
      <c r="FP52" s="136">
        <f t="shared" si="16"/>
        <v>0.73193701985558557</v>
      </c>
      <c r="FQ52" s="136">
        <f t="shared" si="16"/>
        <v>3.981834876644522</v>
      </c>
      <c r="FR52" s="136">
        <f>'east Allen-Studer'!DR52</f>
        <v>2.6501809733124015</v>
      </c>
      <c r="FS52" s="136">
        <f t="shared" si="3"/>
        <v>0.54018812997709709</v>
      </c>
      <c r="FT52" s="136">
        <f t="shared" si="4"/>
        <v>1.0803762599541942</v>
      </c>
      <c r="FU52" s="136"/>
      <c r="FV52" s="198">
        <f t="shared" si="5"/>
        <v>169.93847699360435</v>
      </c>
      <c r="FW52" s="198">
        <f t="shared" si="6"/>
        <v>78.352800126118964</v>
      </c>
      <c r="FX52" s="198">
        <f t="shared" si="7"/>
        <v>51.422763261655824</v>
      </c>
      <c r="FY52" s="6"/>
      <c r="FZ52" s="1"/>
      <c r="GA52" s="60">
        <f t="shared" si="19"/>
        <v>1.1434389999999999</v>
      </c>
      <c r="GB52" s="60"/>
      <c r="GC52" s="1"/>
      <c r="GD52" s="1"/>
      <c r="GE52" s="1"/>
    </row>
    <row r="53" spans="1:187" x14ac:dyDescent="0.15">
      <c r="A53">
        <f t="shared" ref="A53:A84" si="22">+A52+1</f>
        <v>1633</v>
      </c>
      <c r="C53" s="1"/>
      <c r="FF53" s="136"/>
      <c r="FG53" s="136">
        <f t="shared" si="0"/>
        <v>0.3394828568271675</v>
      </c>
      <c r="FH53" s="136">
        <f t="shared" si="1"/>
        <v>0.38584146641057276</v>
      </c>
      <c r="FI53" s="136">
        <f t="shared" si="2"/>
        <v>0.1768890324591337</v>
      </c>
      <c r="FJ53" s="136"/>
      <c r="FK53" s="136">
        <f t="shared" si="20"/>
        <v>0.14833779985348744</v>
      </c>
      <c r="FL53" s="136">
        <f t="shared" si="21"/>
        <v>0.15617479144181867</v>
      </c>
      <c r="FM53" s="136">
        <f t="shared" si="10"/>
        <v>2.5505163945307312</v>
      </c>
      <c r="FN53" s="136">
        <f t="shared" si="15"/>
        <v>1.0863696166307093</v>
      </c>
      <c r="FO53" s="136">
        <f t="shared" si="15"/>
        <v>1.0138600070338353</v>
      </c>
      <c r="FP53" s="136">
        <f t="shared" si="16"/>
        <v>0.73605505032538199</v>
      </c>
      <c r="FQ53" s="136">
        <f t="shared" si="16"/>
        <v>4.0083709543916708</v>
      </c>
      <c r="FR53" s="136">
        <f>'east Allen-Studer'!DR53</f>
        <v>2.6501809733124015</v>
      </c>
      <c r="FS53" s="136">
        <f t="shared" si="3"/>
        <v>0.54318480831535465</v>
      </c>
      <c r="FT53" s="136">
        <f t="shared" si="4"/>
        <v>1.0863696166307093</v>
      </c>
      <c r="FU53" s="136"/>
      <c r="FV53" s="198">
        <f t="shared" si="5"/>
        <v>171.01322642445103</v>
      </c>
      <c r="FW53" s="198">
        <f t="shared" si="6"/>
        <v>78.911529920394401</v>
      </c>
      <c r="FX53" s="198">
        <f t="shared" si="7"/>
        <v>51.808974152956324</v>
      </c>
      <c r="FY53" s="6"/>
      <c r="FZ53" s="1"/>
      <c r="GA53" s="60">
        <f t="shared" si="19"/>
        <v>1.1444899999999998</v>
      </c>
      <c r="GB53" s="60"/>
      <c r="GC53" s="1"/>
      <c r="GD53" s="1"/>
      <c r="GE53" s="1"/>
    </row>
    <row r="54" spans="1:187" x14ac:dyDescent="0.15">
      <c r="A54">
        <f t="shared" si="22"/>
        <v>1634</v>
      </c>
      <c r="C54" s="1"/>
      <c r="FF54" s="136"/>
      <c r="FG54" s="136">
        <f t="shared" si="0"/>
        <v>0.34124700810707642</v>
      </c>
      <c r="FH54" s="136">
        <f t="shared" si="1"/>
        <v>0.3864825094858515</v>
      </c>
      <c r="FI54" s="136">
        <f t="shared" si="2"/>
        <v>0.17812995531965145</v>
      </c>
      <c r="FJ54" s="136"/>
      <c r="FK54" s="136">
        <f t="shared" si="20"/>
        <v>0.14941701148475309</v>
      </c>
      <c r="FL54" s="136">
        <f t="shared" si="21"/>
        <v>0.15802512262996354</v>
      </c>
      <c r="FM54" s="136">
        <f t="shared" si="10"/>
        <v>2.5879788928713658</v>
      </c>
      <c r="FN54" s="136">
        <f t="shared" si="15"/>
        <v>1.0923629733072242</v>
      </c>
      <c r="FO54" s="136">
        <f t="shared" si="15"/>
        <v>1.0247238113229837</v>
      </c>
      <c r="FP54" s="136">
        <f t="shared" si="16"/>
        <v>0.74017308079517841</v>
      </c>
      <c r="FQ54" s="136">
        <f t="shared" si="16"/>
        <v>4.0349070321388201</v>
      </c>
      <c r="FR54" s="136">
        <f>'east Allen-Studer'!DR54</f>
        <v>2.6501809733124015</v>
      </c>
      <c r="FS54" s="136">
        <f t="shared" si="3"/>
        <v>0.5461814866536121</v>
      </c>
      <c r="FT54" s="136">
        <f t="shared" si="4"/>
        <v>1.0923629733072242</v>
      </c>
      <c r="FU54" s="136"/>
      <c r="FV54" s="198">
        <f t="shared" si="5"/>
        <v>172.08797585529766</v>
      </c>
      <c r="FW54" s="198">
        <f t="shared" si="6"/>
        <v>79.470259714669822</v>
      </c>
      <c r="FX54" s="198">
        <f t="shared" si="7"/>
        <v>52.195185044256831</v>
      </c>
      <c r="FY54" s="6"/>
      <c r="FZ54" s="1"/>
      <c r="GA54" s="60">
        <f t="shared" si="19"/>
        <v>1.1455409999999999</v>
      </c>
      <c r="GB54" s="60"/>
      <c r="GC54" s="1"/>
      <c r="GD54" s="1"/>
      <c r="GE54" s="1"/>
    </row>
    <row r="55" spans="1:187" x14ac:dyDescent="0.15">
      <c r="A55">
        <f t="shared" si="22"/>
        <v>1635</v>
      </c>
      <c r="C55" s="1"/>
      <c r="FF55" s="136"/>
      <c r="FG55" s="136">
        <f t="shared" si="0"/>
        <v>0.34301115938698534</v>
      </c>
      <c r="FH55" s="136">
        <f t="shared" si="1"/>
        <v>0.38712355256113029</v>
      </c>
      <c r="FI55" s="136">
        <f t="shared" si="2"/>
        <v>0.17937087818016925</v>
      </c>
      <c r="FJ55" s="136"/>
      <c r="FK55" s="136">
        <f t="shared" si="20"/>
        <v>0.15049622311601876</v>
      </c>
      <c r="FL55" s="136">
        <f t="shared" si="21"/>
        <v>0.15987545381810842</v>
      </c>
      <c r="FM55" s="136">
        <f t="shared" si="10"/>
        <v>2.625441391212</v>
      </c>
      <c r="FN55" s="136">
        <f t="shared" si="15"/>
        <v>1.0983563299837393</v>
      </c>
      <c r="FO55" s="136">
        <f t="shared" si="15"/>
        <v>1.0355876156121322</v>
      </c>
      <c r="FP55" s="136">
        <f t="shared" si="16"/>
        <v>0.74429111126497483</v>
      </c>
      <c r="FQ55" s="136">
        <f t="shared" si="16"/>
        <v>4.0614431098859693</v>
      </c>
      <c r="FR55" s="136">
        <f>'east Allen-Studer'!DR55</f>
        <v>2.6501809733124015</v>
      </c>
      <c r="FS55" s="136">
        <f t="shared" si="3"/>
        <v>0.54917816499186967</v>
      </c>
      <c r="FT55" s="136">
        <f t="shared" si="4"/>
        <v>1.0983563299837393</v>
      </c>
      <c r="FU55" s="136"/>
      <c r="FV55" s="198">
        <f t="shared" si="5"/>
        <v>173.16272528614434</v>
      </c>
      <c r="FW55" s="198">
        <f t="shared" si="6"/>
        <v>80.028989508945244</v>
      </c>
      <c r="FX55" s="198">
        <f t="shared" si="7"/>
        <v>52.581395935557332</v>
      </c>
      <c r="FY55" s="6"/>
      <c r="FZ55" s="1"/>
      <c r="GA55" s="60">
        <f t="shared" si="19"/>
        <v>1.1465919999999998</v>
      </c>
      <c r="GB55" s="60"/>
      <c r="GC55" s="1"/>
      <c r="GD55" s="1"/>
      <c r="GE55" s="1"/>
    </row>
    <row r="56" spans="1:187" x14ac:dyDescent="0.15">
      <c r="A56">
        <f t="shared" si="22"/>
        <v>1636</v>
      </c>
      <c r="C56" s="1"/>
      <c r="FF56" s="136"/>
      <c r="FG56" s="136">
        <f t="shared" si="0"/>
        <v>0.34477531066689426</v>
      </c>
      <c r="FH56" s="136">
        <f t="shared" si="1"/>
        <v>0.38776459563640903</v>
      </c>
      <c r="FI56" s="136">
        <f t="shared" si="2"/>
        <v>0.180611801040687</v>
      </c>
      <c r="FJ56" s="136"/>
      <c r="FK56" s="136">
        <f t="shared" si="20"/>
        <v>0.15157543474728441</v>
      </c>
      <c r="FL56" s="136">
        <f t="shared" si="21"/>
        <v>0.16172578500625329</v>
      </c>
      <c r="FM56" s="136">
        <f t="shared" si="10"/>
        <v>2.6629038895526351</v>
      </c>
      <c r="FN56" s="136">
        <f t="shared" ref="FN56:FO75" si="23">FN$15+($A56-$A$15)*(FN$243-FN$15)/($A$243-$A$15)</f>
        <v>1.1043496866602545</v>
      </c>
      <c r="FO56" s="136">
        <f t="shared" si="23"/>
        <v>1.0464514199012804</v>
      </c>
      <c r="FP56" s="136">
        <f t="shared" ref="FP56:FQ75" si="24">FP$15+($A56-$A$15)*(FP$244-FP$15)/($A$244-$A$15)</f>
        <v>0.74840914173477124</v>
      </c>
      <c r="FQ56" s="136">
        <f t="shared" si="24"/>
        <v>4.0879791876331186</v>
      </c>
      <c r="FR56" s="136">
        <f>'east Allen-Studer'!DR56</f>
        <v>2.6501809733124015</v>
      </c>
      <c r="FS56" s="136">
        <f t="shared" si="3"/>
        <v>0.55217484333012723</v>
      </c>
      <c r="FT56" s="136">
        <f t="shared" si="4"/>
        <v>1.1043496866602545</v>
      </c>
      <c r="FU56" s="136"/>
      <c r="FV56" s="198">
        <f t="shared" si="5"/>
        <v>174.23747471699096</v>
      </c>
      <c r="FW56" s="198">
        <f t="shared" si="6"/>
        <v>80.587719303220695</v>
      </c>
      <c r="FX56" s="198">
        <f t="shared" si="7"/>
        <v>52.967606826857825</v>
      </c>
      <c r="FY56" s="6"/>
      <c r="FZ56" s="1"/>
      <c r="GA56" s="60">
        <f t="shared" si="19"/>
        <v>1.1476429999999997</v>
      </c>
      <c r="GB56" s="60"/>
      <c r="GC56" s="1"/>
      <c r="GD56" s="1"/>
      <c r="GE56" s="1"/>
    </row>
    <row r="57" spans="1:187" x14ac:dyDescent="0.15">
      <c r="A57">
        <f t="shared" si="22"/>
        <v>1637</v>
      </c>
      <c r="B57">
        <v>3.5</v>
      </c>
      <c r="C57" s="1">
        <f>(B57*10.78)/$J$2</f>
        <v>1.2576666666666665</v>
      </c>
      <c r="L57">
        <v>3.25</v>
      </c>
      <c r="M57">
        <f>(L57*10.78)/$J$2</f>
        <v>1.1678333333333333</v>
      </c>
      <c r="P57">
        <v>1.52</v>
      </c>
      <c r="CK57">
        <v>0.81</v>
      </c>
      <c r="DK57">
        <v>0.79</v>
      </c>
      <c r="DL57">
        <f>(DK57*10.78)/25.11</f>
        <v>0.33915571485463958</v>
      </c>
      <c r="DU57">
        <v>0.74</v>
      </c>
      <c r="EC57">
        <v>6.29</v>
      </c>
      <c r="ED57">
        <f>(EC57*10.78)/25.11</f>
        <v>2.7003663878932693</v>
      </c>
      <c r="EW57">
        <v>3.23</v>
      </c>
      <c r="FF57" s="136"/>
      <c r="FG57" s="136">
        <f t="shared" si="0"/>
        <v>0.34653946194680318</v>
      </c>
      <c r="FH57" s="136">
        <f t="shared" si="1"/>
        <v>0.38840563871168776</v>
      </c>
      <c r="FI57" s="136">
        <f t="shared" si="2"/>
        <v>0.1818527239012048</v>
      </c>
      <c r="FJ57" s="136"/>
      <c r="FK57" s="136">
        <f t="shared" si="20"/>
        <v>0.15265464637855009</v>
      </c>
      <c r="FL57" s="136">
        <f t="shared" si="21"/>
        <v>0.16357611619439816</v>
      </c>
      <c r="FM57" s="136">
        <f>ED57</f>
        <v>2.7003663878932693</v>
      </c>
      <c r="FN57" s="136">
        <f t="shared" si="23"/>
        <v>1.1103430433367694</v>
      </c>
      <c r="FO57" s="136">
        <f t="shared" si="23"/>
        <v>1.0573152241904289</v>
      </c>
      <c r="FP57" s="136">
        <f t="shared" si="24"/>
        <v>0.75252717220456766</v>
      </c>
      <c r="FQ57" s="136">
        <f t="shared" si="24"/>
        <v>4.1145152653802679</v>
      </c>
      <c r="FR57" s="136">
        <f>'east Allen-Studer'!DR57</f>
        <v>2.6501809733124015</v>
      </c>
      <c r="FS57" s="136">
        <f t="shared" si="3"/>
        <v>0.55517152166838468</v>
      </c>
      <c r="FT57" s="136">
        <f t="shared" si="4"/>
        <v>1.1103430433367694</v>
      </c>
      <c r="FU57" s="136"/>
      <c r="FV57" s="198">
        <f t="shared" si="5"/>
        <v>175.31222414783761</v>
      </c>
      <c r="FW57" s="198">
        <f t="shared" si="6"/>
        <v>81.146449097496131</v>
      </c>
      <c r="FX57" s="198">
        <f t="shared" si="7"/>
        <v>53.353817718158325</v>
      </c>
      <c r="FY57" s="6"/>
      <c r="FZ57" s="1">
        <f>C57</f>
        <v>1.2576666666666665</v>
      </c>
      <c r="GA57" s="60">
        <f t="shared" si="19"/>
        <v>1.1486939999999999</v>
      </c>
      <c r="GB57" s="60"/>
      <c r="GC57" s="1">
        <f t="shared" ref="GC57:GE59" si="25">360*$FZ57/(3.15*FV57)</f>
        <v>0.8198705711024783</v>
      </c>
      <c r="GD57" s="1">
        <f t="shared" si="25"/>
        <v>1.7712830928761907</v>
      </c>
      <c r="GE57" s="1">
        <f t="shared" si="25"/>
        <v>2.6939652958407776</v>
      </c>
    </row>
    <row r="58" spans="1:187" x14ac:dyDescent="0.15">
      <c r="A58">
        <f t="shared" si="22"/>
        <v>1638</v>
      </c>
      <c r="B58">
        <v>3.5</v>
      </c>
      <c r="C58" s="1">
        <f>(B58*10.78)/$J$2</f>
        <v>1.2576666666666665</v>
      </c>
      <c r="D58">
        <v>6.8</v>
      </c>
      <c r="E58">
        <f>(D58*10.78)/$J$2</f>
        <v>2.4434666666666662</v>
      </c>
      <c r="BD58">
        <v>1.3925000000000001</v>
      </c>
      <c r="BE58">
        <f>(BD58*10.78)/25.11</f>
        <v>0.59781561131023497</v>
      </c>
      <c r="CK58">
        <v>1.29</v>
      </c>
      <c r="DK58">
        <v>1.28</v>
      </c>
      <c r="DL58">
        <f>(DK58*10.78)/25.11</f>
        <v>0.54951812027080837</v>
      </c>
      <c r="DU58">
        <v>1.1599999999999999</v>
      </c>
      <c r="EC58">
        <v>7.14</v>
      </c>
      <c r="ED58">
        <f>(EC58*10.78)/25.11</f>
        <v>3.0652807646356028</v>
      </c>
      <c r="EW58">
        <v>3.06</v>
      </c>
      <c r="FF58" s="136">
        <f>BE58</f>
        <v>0.59781561131023497</v>
      </c>
      <c r="FG58" s="136">
        <f t="shared" si="0"/>
        <v>0.34830361322671211</v>
      </c>
      <c r="FH58" s="136">
        <f t="shared" si="1"/>
        <v>0.3890466817869665</v>
      </c>
      <c r="FI58" s="136">
        <f t="shared" si="2"/>
        <v>0.18309364676172254</v>
      </c>
      <c r="FJ58" s="136"/>
      <c r="FK58" s="136">
        <f t="shared" si="20"/>
        <v>0.15373385800981573</v>
      </c>
      <c r="FL58" s="136">
        <f t="shared" si="21"/>
        <v>0.16542644738254303</v>
      </c>
      <c r="FM58" s="136">
        <f>ED58</f>
        <v>3.0652807646356028</v>
      </c>
      <c r="FN58" s="136">
        <f t="shared" si="23"/>
        <v>1.1163364000132843</v>
      </c>
      <c r="FO58" s="136">
        <f t="shared" si="23"/>
        <v>1.0681790284795774</v>
      </c>
      <c r="FP58" s="136">
        <f t="shared" si="24"/>
        <v>0.75664520267436408</v>
      </c>
      <c r="FQ58" s="136">
        <f t="shared" si="24"/>
        <v>4.1410513431274172</v>
      </c>
      <c r="FR58" s="136">
        <f>'east Allen-Studer'!DR58</f>
        <v>2.6501809733124015</v>
      </c>
      <c r="FS58" s="136">
        <f t="shared" si="3"/>
        <v>0.55816820000664213</v>
      </c>
      <c r="FT58" s="136">
        <f t="shared" si="4"/>
        <v>1.1163364000132843</v>
      </c>
      <c r="FU58" s="136"/>
      <c r="FV58" s="198">
        <f t="shared" si="5"/>
        <v>178.08972334637312</v>
      </c>
      <c r="FW58" s="198">
        <f t="shared" si="6"/>
        <v>82.687534526976648</v>
      </c>
      <c r="FX58" s="198">
        <f t="shared" si="7"/>
        <v>54.722384244663914</v>
      </c>
      <c r="FY58" s="6"/>
      <c r="FZ58" s="1">
        <f>C58</f>
        <v>1.2576666666666665</v>
      </c>
      <c r="GA58" s="60">
        <f t="shared" si="19"/>
        <v>1.1497449999999998</v>
      </c>
      <c r="GB58" s="60"/>
      <c r="GC58" s="1">
        <f t="shared" si="25"/>
        <v>0.80708381501486848</v>
      </c>
      <c r="GD58" s="1">
        <f t="shared" si="25"/>
        <v>1.7382708791062162</v>
      </c>
      <c r="GE58" s="1">
        <f t="shared" si="25"/>
        <v>2.6265912079177913</v>
      </c>
    </row>
    <row r="59" spans="1:187" x14ac:dyDescent="0.15">
      <c r="A59">
        <f t="shared" si="22"/>
        <v>1639</v>
      </c>
      <c r="B59">
        <v>3.5</v>
      </c>
      <c r="C59" s="1">
        <f>(B59*10.78)/$J$2</f>
        <v>1.2576666666666665</v>
      </c>
      <c r="FF59" s="136"/>
      <c r="FG59" s="136">
        <f t="shared" si="0"/>
        <v>0.35006776450662103</v>
      </c>
      <c r="FH59" s="136">
        <f t="shared" si="1"/>
        <v>0.38968772486224529</v>
      </c>
      <c r="FI59" s="136">
        <f t="shared" si="2"/>
        <v>0.18433456962224032</v>
      </c>
      <c r="FJ59" s="136"/>
      <c r="FK59" s="136">
        <f t="shared" si="20"/>
        <v>0.15481306964108141</v>
      </c>
      <c r="FL59" s="136">
        <f t="shared" si="21"/>
        <v>0.1672767785706879</v>
      </c>
      <c r="FM59" s="136">
        <v>3</v>
      </c>
      <c r="FN59" s="136">
        <f t="shared" si="23"/>
        <v>1.1223297566897994</v>
      </c>
      <c r="FO59" s="136">
        <f t="shared" si="23"/>
        <v>1.0790428327687256</v>
      </c>
      <c r="FP59" s="136">
        <f t="shared" si="24"/>
        <v>0.7607632331441605</v>
      </c>
      <c r="FQ59" s="136">
        <f t="shared" si="24"/>
        <v>4.1675874208745665</v>
      </c>
      <c r="FR59" s="136">
        <f>'east Allen-Studer'!DR59</f>
        <v>2.6501809733124015</v>
      </c>
      <c r="FS59" s="136">
        <f t="shared" si="3"/>
        <v>0.5611648783448997</v>
      </c>
      <c r="FT59" s="136">
        <f t="shared" si="4"/>
        <v>1.1223297566897994</v>
      </c>
      <c r="FU59" s="136"/>
      <c r="FV59" s="198">
        <f t="shared" si="5"/>
        <v>178.63020780974333</v>
      </c>
      <c r="FW59" s="198">
        <f t="shared" si="6"/>
        <v>82.938034532323371</v>
      </c>
      <c r="FX59" s="198">
        <f t="shared" si="7"/>
        <v>54.800365347035708</v>
      </c>
      <c r="FY59" s="6"/>
      <c r="FZ59" s="1">
        <f>C59</f>
        <v>1.2576666666666665</v>
      </c>
      <c r="GA59" s="60">
        <f t="shared" si="19"/>
        <v>1.1507959999999999</v>
      </c>
      <c r="GB59" s="60"/>
      <c r="GC59" s="1">
        <f t="shared" si="25"/>
        <v>0.80464180776423766</v>
      </c>
      <c r="GD59" s="1">
        <f t="shared" si="25"/>
        <v>1.73302073221082</v>
      </c>
      <c r="GE59" s="1">
        <f t="shared" si="25"/>
        <v>2.622853559882484</v>
      </c>
    </row>
    <row r="60" spans="1:187" x14ac:dyDescent="0.15">
      <c r="A60">
        <f t="shared" si="22"/>
        <v>1640</v>
      </c>
      <c r="FF60" s="136"/>
      <c r="FG60" s="136">
        <f t="shared" si="0"/>
        <v>0.35183191578652995</v>
      </c>
      <c r="FH60" s="136">
        <f t="shared" si="1"/>
        <v>0.39032876793752402</v>
      </c>
      <c r="FI60" s="136">
        <f t="shared" si="2"/>
        <v>0.18557549248275809</v>
      </c>
      <c r="FJ60" s="136"/>
      <c r="FK60" s="136">
        <f t="shared" si="20"/>
        <v>0.15589228127234706</v>
      </c>
      <c r="FL60" s="136">
        <f t="shared" si="21"/>
        <v>0.16912710975883274</v>
      </c>
      <c r="FM60" s="136">
        <v>3</v>
      </c>
      <c r="FN60" s="136">
        <f t="shared" si="23"/>
        <v>1.1283231133663145</v>
      </c>
      <c r="FO60" s="136">
        <f t="shared" si="23"/>
        <v>1.0899066370578741</v>
      </c>
      <c r="FP60" s="136">
        <f t="shared" si="24"/>
        <v>0.76488126361395692</v>
      </c>
      <c r="FQ60" s="136">
        <f t="shared" si="24"/>
        <v>4.1941234986217157</v>
      </c>
      <c r="FR60" s="136">
        <f>'east Allen-Studer'!DR60</f>
        <v>3.3620923328100472</v>
      </c>
      <c r="FS60" s="136">
        <f t="shared" si="3"/>
        <v>0.56416155668315726</v>
      </c>
      <c r="FT60" s="136">
        <f t="shared" si="4"/>
        <v>1.1283231133663145</v>
      </c>
      <c r="FU60" s="136"/>
      <c r="FV60" s="198">
        <f t="shared" si="5"/>
        <v>183.06970904670692</v>
      </c>
      <c r="FW60" s="198">
        <f t="shared" si="6"/>
        <v>86.943933629065128</v>
      </c>
      <c r="FX60" s="198">
        <f t="shared" si="7"/>
        <v>57.209922821807247</v>
      </c>
      <c r="FY60" s="6"/>
      <c r="FZ60" s="1"/>
      <c r="GA60" s="60">
        <f t="shared" si="19"/>
        <v>1.1518469999999998</v>
      </c>
      <c r="GB60" s="60"/>
      <c r="GC60" s="1"/>
      <c r="GD60" s="1"/>
      <c r="GE60" s="1"/>
    </row>
    <row r="61" spans="1:187" x14ac:dyDescent="0.15">
      <c r="A61">
        <f t="shared" si="22"/>
        <v>1641</v>
      </c>
      <c r="FF61" s="136"/>
      <c r="FG61" s="136">
        <f t="shared" si="0"/>
        <v>0.35359606706643898</v>
      </c>
      <c r="FH61" s="136">
        <f t="shared" si="1"/>
        <v>0.39096981101280276</v>
      </c>
      <c r="FI61" s="136">
        <f t="shared" si="2"/>
        <v>0.18681641534327587</v>
      </c>
      <c r="FJ61" s="136"/>
      <c r="FK61" s="136">
        <f t="shared" si="20"/>
        <v>0.15697149290361273</v>
      </c>
      <c r="FL61" s="136">
        <f t="shared" si="21"/>
        <v>0.17097744094697762</v>
      </c>
      <c r="FM61" s="136">
        <v>3</v>
      </c>
      <c r="FN61" s="136">
        <f t="shared" si="23"/>
        <v>1.1343164700428294</v>
      </c>
      <c r="FO61" s="136">
        <f t="shared" si="23"/>
        <v>1.1007704413470225</v>
      </c>
      <c r="FP61" s="136">
        <f t="shared" si="24"/>
        <v>0.76899929408375334</v>
      </c>
      <c r="FQ61" s="136">
        <f t="shared" si="24"/>
        <v>4.220659576368865</v>
      </c>
      <c r="FR61" s="136">
        <f>'east Allen-Studer'!DR61</f>
        <v>3.3620923328100472</v>
      </c>
      <c r="FS61" s="136">
        <f t="shared" si="3"/>
        <v>0.56715823502141471</v>
      </c>
      <c r="FT61" s="136">
        <f t="shared" si="4"/>
        <v>1.1343164700428294</v>
      </c>
      <c r="FU61" s="136"/>
      <c r="FV61" s="198">
        <f t="shared" si="5"/>
        <v>183.94965348618234</v>
      </c>
      <c r="FW61" s="198">
        <f t="shared" si="6"/>
        <v>87.390275928318658</v>
      </c>
      <c r="FX61" s="198">
        <f t="shared" si="7"/>
        <v>57.483746218085834</v>
      </c>
      <c r="FY61" s="6"/>
      <c r="FZ61" s="1"/>
      <c r="GA61" s="60">
        <f t="shared" si="19"/>
        <v>1.1528979999999998</v>
      </c>
      <c r="GB61" s="60"/>
      <c r="GC61" s="1"/>
      <c r="GD61" s="1"/>
      <c r="GE61" s="1"/>
    </row>
    <row r="62" spans="1:187" x14ac:dyDescent="0.15">
      <c r="A62">
        <f t="shared" si="22"/>
        <v>1642</v>
      </c>
      <c r="FF62" s="136"/>
      <c r="FG62" s="136">
        <f t="shared" si="0"/>
        <v>0.3553602183463479</v>
      </c>
      <c r="FH62" s="136">
        <f t="shared" si="1"/>
        <v>0.39161085408808155</v>
      </c>
      <c r="FI62" s="136">
        <f t="shared" si="2"/>
        <v>0.18805733820379367</v>
      </c>
      <c r="FJ62" s="136"/>
      <c r="FK62" s="136">
        <f t="shared" si="20"/>
        <v>0.15805070453487841</v>
      </c>
      <c r="FL62" s="136">
        <f t="shared" si="21"/>
        <v>0.17282777213512246</v>
      </c>
      <c r="FM62" s="136">
        <v>3</v>
      </c>
      <c r="FN62" s="136">
        <f t="shared" si="23"/>
        <v>1.1403098267193446</v>
      </c>
      <c r="FO62" s="136">
        <f t="shared" si="23"/>
        <v>1.111634245636171</v>
      </c>
      <c r="FP62" s="136">
        <f t="shared" si="24"/>
        <v>0.77311732455354976</v>
      </c>
      <c r="FQ62" s="136">
        <f t="shared" si="24"/>
        <v>4.2471956541160143</v>
      </c>
      <c r="FR62" s="136">
        <f>'east Allen-Studer'!DR62</f>
        <v>3.3620923328100472</v>
      </c>
      <c r="FS62" s="136">
        <f t="shared" si="3"/>
        <v>0.57015491335967228</v>
      </c>
      <c r="FT62" s="136">
        <f t="shared" si="4"/>
        <v>1.1403098267193446</v>
      </c>
      <c r="FU62" s="136"/>
      <c r="FV62" s="198">
        <f t="shared" si="5"/>
        <v>184.82959792565768</v>
      </c>
      <c r="FW62" s="198">
        <f t="shared" si="6"/>
        <v>87.836618227572188</v>
      </c>
      <c r="FX62" s="198">
        <f t="shared" si="7"/>
        <v>57.757569614364435</v>
      </c>
      <c r="FY62" s="6"/>
      <c r="FZ62" s="1"/>
      <c r="GA62" s="60">
        <f t="shared" si="19"/>
        <v>1.1539489999999999</v>
      </c>
      <c r="GB62" s="60"/>
      <c r="GC62" s="1"/>
      <c r="GD62" s="1"/>
      <c r="GE62" s="1"/>
    </row>
    <row r="63" spans="1:187" x14ac:dyDescent="0.15">
      <c r="A63">
        <f t="shared" si="22"/>
        <v>1643</v>
      </c>
      <c r="FF63" s="136"/>
      <c r="FG63" s="136">
        <f t="shared" si="0"/>
        <v>0.35712436962625682</v>
      </c>
      <c r="FH63" s="136">
        <f t="shared" si="1"/>
        <v>0.39225189716336029</v>
      </c>
      <c r="FI63" s="136">
        <f t="shared" si="2"/>
        <v>0.18929826106431141</v>
      </c>
      <c r="FJ63" s="136"/>
      <c r="FK63" s="136">
        <f t="shared" si="20"/>
        <v>0.15912991616614405</v>
      </c>
      <c r="FL63" s="136">
        <f t="shared" si="21"/>
        <v>0.17467810332326733</v>
      </c>
      <c r="FM63" s="136">
        <v>3</v>
      </c>
      <c r="FN63" s="136">
        <f t="shared" si="23"/>
        <v>1.1463031833958595</v>
      </c>
      <c r="FO63" s="136">
        <f t="shared" si="23"/>
        <v>1.1224980499253192</v>
      </c>
      <c r="FP63" s="136">
        <f t="shared" si="24"/>
        <v>0.77723535502334617</v>
      </c>
      <c r="FQ63" s="136">
        <f t="shared" si="24"/>
        <v>4.2737317318631636</v>
      </c>
      <c r="FR63" s="136">
        <f>'east Allen-Studer'!DR63</f>
        <v>3.3620923328100472</v>
      </c>
      <c r="FS63" s="136">
        <f t="shared" si="3"/>
        <v>0.57315159169792973</v>
      </c>
      <c r="FT63" s="136">
        <f t="shared" si="4"/>
        <v>1.1463031833958595</v>
      </c>
      <c r="FU63" s="136"/>
      <c r="FV63" s="198">
        <f t="shared" si="5"/>
        <v>185.70954236513299</v>
      </c>
      <c r="FW63" s="198">
        <f t="shared" si="6"/>
        <v>88.282960526825704</v>
      </c>
      <c r="FX63" s="198">
        <f t="shared" si="7"/>
        <v>58.031393010643022</v>
      </c>
      <c r="FY63" s="6"/>
      <c r="FZ63" s="1"/>
      <c r="GA63" s="60">
        <f t="shared" si="19"/>
        <v>1.1549999999999998</v>
      </c>
      <c r="GB63" s="60"/>
      <c r="GC63" s="1"/>
      <c r="GD63" s="1"/>
      <c r="GE63" s="1"/>
    </row>
    <row r="64" spans="1:187" x14ac:dyDescent="0.15">
      <c r="A64">
        <f t="shared" si="22"/>
        <v>1644</v>
      </c>
      <c r="FF64" s="136"/>
      <c r="FG64" s="136">
        <f t="shared" si="0"/>
        <v>0.35888852090616574</v>
      </c>
      <c r="FH64" s="136">
        <f t="shared" si="1"/>
        <v>0.39289294023863902</v>
      </c>
      <c r="FI64" s="136">
        <f t="shared" si="2"/>
        <v>0.19053918392482916</v>
      </c>
      <c r="FJ64" s="136"/>
      <c r="FK64" s="136">
        <f t="shared" si="20"/>
        <v>0.1602091277974097</v>
      </c>
      <c r="FL64" s="136">
        <f t="shared" si="21"/>
        <v>0.1765284345114122</v>
      </c>
      <c r="FM64" s="136">
        <v>3</v>
      </c>
      <c r="FN64" s="136">
        <f t="shared" si="23"/>
        <v>1.1522965400723746</v>
      </c>
      <c r="FO64" s="136">
        <f t="shared" si="23"/>
        <v>1.1333618542144674</v>
      </c>
      <c r="FP64" s="136">
        <f t="shared" si="24"/>
        <v>0.78135338549314259</v>
      </c>
      <c r="FQ64" s="136">
        <f t="shared" si="24"/>
        <v>4.3002678096103129</v>
      </c>
      <c r="FR64" s="136">
        <f>'east Allen-Studer'!DR64</f>
        <v>3.3620923328100472</v>
      </c>
      <c r="FS64" s="136">
        <f t="shared" si="3"/>
        <v>0.57614827003618729</v>
      </c>
      <c r="FT64" s="136">
        <f t="shared" si="4"/>
        <v>1.1522965400723746</v>
      </c>
      <c r="FU64" s="136"/>
      <c r="FV64" s="198">
        <f t="shared" si="5"/>
        <v>186.58948680460833</v>
      </c>
      <c r="FW64" s="198">
        <f t="shared" si="6"/>
        <v>88.729302826079248</v>
      </c>
      <c r="FX64" s="198">
        <f t="shared" si="7"/>
        <v>58.305216406921623</v>
      </c>
      <c r="FY64" s="6"/>
      <c r="FZ64" s="1"/>
      <c r="GA64" s="60">
        <f t="shared" si="19"/>
        <v>1.1560509999999997</v>
      </c>
      <c r="GB64" s="60"/>
      <c r="GC64" s="1"/>
      <c r="GD64" s="1"/>
      <c r="GE64" s="1"/>
    </row>
    <row r="65" spans="1:187" x14ac:dyDescent="0.15">
      <c r="A65">
        <f t="shared" si="22"/>
        <v>1645</v>
      </c>
      <c r="FF65" s="136"/>
      <c r="FG65" s="136">
        <f t="shared" si="0"/>
        <v>0.36065267218607466</v>
      </c>
      <c r="FH65" s="136">
        <f t="shared" si="1"/>
        <v>0.39353398331391776</v>
      </c>
      <c r="FI65" s="136">
        <f t="shared" si="2"/>
        <v>0.19178010678534696</v>
      </c>
      <c r="FJ65" s="136"/>
      <c r="FK65" s="136">
        <f t="shared" si="20"/>
        <v>0.16128833942867538</v>
      </c>
      <c r="FL65" s="136">
        <f t="shared" si="21"/>
        <v>0.17837876569955707</v>
      </c>
      <c r="FM65" s="136">
        <v>3</v>
      </c>
      <c r="FN65" s="136">
        <f t="shared" si="23"/>
        <v>1.1582898967488897</v>
      </c>
      <c r="FO65" s="136">
        <f t="shared" si="23"/>
        <v>1.1442256585036161</v>
      </c>
      <c r="FP65" s="136">
        <f t="shared" si="24"/>
        <v>0.78547141596293901</v>
      </c>
      <c r="FQ65" s="136">
        <f t="shared" si="24"/>
        <v>4.3268038873574621</v>
      </c>
      <c r="FR65" s="136">
        <f>'east Allen-Studer'!DR65</f>
        <v>3.3620923328100472</v>
      </c>
      <c r="FS65" s="136">
        <f t="shared" si="3"/>
        <v>0.57914494837444486</v>
      </c>
      <c r="FT65" s="136">
        <f t="shared" si="4"/>
        <v>1.1582898967488897</v>
      </c>
      <c r="FU65" s="136"/>
      <c r="FV65" s="198">
        <f t="shared" si="5"/>
        <v>187.46943124408369</v>
      </c>
      <c r="FW65" s="198">
        <f t="shared" si="6"/>
        <v>89.175645125332764</v>
      </c>
      <c r="FX65" s="198">
        <f t="shared" si="7"/>
        <v>58.57903980320021</v>
      </c>
      <c r="FY65" s="6"/>
      <c r="FZ65" s="1"/>
      <c r="GA65" s="60">
        <f t="shared" si="19"/>
        <v>1.1571019999999999</v>
      </c>
      <c r="GB65" s="60"/>
      <c r="GC65" s="1"/>
      <c r="GD65" s="1"/>
      <c r="GE65" s="1"/>
    </row>
    <row r="66" spans="1:187" x14ac:dyDescent="0.15">
      <c r="A66">
        <f t="shared" si="22"/>
        <v>1646</v>
      </c>
      <c r="FF66" s="136"/>
      <c r="FG66" s="136">
        <f t="shared" si="0"/>
        <v>0.3624168234659837</v>
      </c>
      <c r="FH66" s="136">
        <f t="shared" si="1"/>
        <v>0.39417502638919655</v>
      </c>
      <c r="FI66" s="136">
        <f t="shared" si="2"/>
        <v>0.19302102964586473</v>
      </c>
      <c r="FJ66" s="136"/>
      <c r="FK66" s="136">
        <f t="shared" si="20"/>
        <v>0.16236755105994105</v>
      </c>
      <c r="FL66" s="136">
        <f t="shared" si="21"/>
        <v>0.18022909688770195</v>
      </c>
      <c r="FM66" s="136">
        <v>3</v>
      </c>
      <c r="FN66" s="136">
        <f t="shared" si="23"/>
        <v>1.1642832534254046</v>
      </c>
      <c r="FO66" s="136">
        <f t="shared" si="23"/>
        <v>1.1550894627927644</v>
      </c>
      <c r="FP66" s="136">
        <f t="shared" si="24"/>
        <v>0.78958944643273532</v>
      </c>
      <c r="FQ66" s="136">
        <f t="shared" si="24"/>
        <v>4.3533399651046114</v>
      </c>
      <c r="FR66" s="136">
        <f>'east Allen-Studer'!DR66</f>
        <v>3.3620923328100472</v>
      </c>
      <c r="FS66" s="136">
        <f t="shared" si="3"/>
        <v>0.58214162671270231</v>
      </c>
      <c r="FT66" s="136">
        <f t="shared" si="4"/>
        <v>1.1642832534254046</v>
      </c>
      <c r="FU66" s="136"/>
      <c r="FV66" s="198">
        <f t="shared" si="5"/>
        <v>188.34937568355912</v>
      </c>
      <c r="FW66" s="198">
        <f t="shared" si="6"/>
        <v>89.621987424586294</v>
      </c>
      <c r="FX66" s="198">
        <f t="shared" si="7"/>
        <v>58.852863199478819</v>
      </c>
      <c r="FY66" s="6"/>
      <c r="FZ66" s="1"/>
      <c r="GA66" s="60">
        <f t="shared" si="19"/>
        <v>1.1581529999999998</v>
      </c>
      <c r="GB66" s="60"/>
      <c r="GC66" s="1"/>
      <c r="GD66" s="1"/>
      <c r="GE66" s="1"/>
    </row>
    <row r="67" spans="1:187" x14ac:dyDescent="0.15">
      <c r="A67">
        <f t="shared" si="22"/>
        <v>1647</v>
      </c>
      <c r="FF67" s="136"/>
      <c r="FG67" s="136">
        <f t="shared" si="0"/>
        <v>0.36418097474589251</v>
      </c>
      <c r="FH67" s="136">
        <f t="shared" si="1"/>
        <v>0.39481606946447528</v>
      </c>
      <c r="FI67" s="136">
        <f t="shared" si="2"/>
        <v>0.19426195250638251</v>
      </c>
      <c r="FJ67" s="136"/>
      <c r="FK67" s="136">
        <f t="shared" si="20"/>
        <v>0.1634467626912067</v>
      </c>
      <c r="FL67" s="136">
        <f t="shared" si="21"/>
        <v>0.18207942807584682</v>
      </c>
      <c r="FM67" s="136">
        <v>3</v>
      </c>
      <c r="FN67" s="136">
        <f t="shared" si="23"/>
        <v>1.1702766101019197</v>
      </c>
      <c r="FO67" s="136">
        <f t="shared" si="23"/>
        <v>1.1659532670819126</v>
      </c>
      <c r="FP67" s="136">
        <f t="shared" si="24"/>
        <v>0.79370747690253174</v>
      </c>
      <c r="FQ67" s="136">
        <f t="shared" si="24"/>
        <v>4.3798760428517607</v>
      </c>
      <c r="FR67" s="136">
        <f>'east Allen-Studer'!DR67</f>
        <v>3.3620923328100472</v>
      </c>
      <c r="FS67" s="136">
        <f t="shared" si="3"/>
        <v>0.58513830505095987</v>
      </c>
      <c r="FT67" s="136">
        <f t="shared" si="4"/>
        <v>1.1702766101019197</v>
      </c>
      <c r="FU67" s="136"/>
      <c r="FV67" s="198">
        <f t="shared" si="5"/>
        <v>189.22932012303443</v>
      </c>
      <c r="FW67" s="198">
        <f t="shared" si="6"/>
        <v>90.068329723839824</v>
      </c>
      <c r="FX67" s="198">
        <f t="shared" si="7"/>
        <v>59.126686595757413</v>
      </c>
      <c r="FY67" s="6"/>
      <c r="FZ67" s="1"/>
      <c r="GA67" s="60">
        <f t="shared" si="19"/>
        <v>1.1592039999999999</v>
      </c>
      <c r="GB67" s="60"/>
      <c r="GC67" s="1"/>
      <c r="GD67" s="1"/>
      <c r="GE67" s="1"/>
    </row>
    <row r="68" spans="1:187" x14ac:dyDescent="0.15">
      <c r="A68">
        <f t="shared" si="22"/>
        <v>1648</v>
      </c>
      <c r="FF68" s="136"/>
      <c r="FG68" s="136">
        <f t="shared" si="0"/>
        <v>0.36594512602580143</v>
      </c>
      <c r="FH68" s="136">
        <f t="shared" si="1"/>
        <v>0.39545711253975402</v>
      </c>
      <c r="FI68" s="136">
        <f t="shared" si="2"/>
        <v>0.19550287536690025</v>
      </c>
      <c r="FJ68" s="136"/>
      <c r="FK68" s="136">
        <f t="shared" si="20"/>
        <v>0.16452597432247235</v>
      </c>
      <c r="FL68" s="136">
        <f t="shared" si="21"/>
        <v>0.18392975926399166</v>
      </c>
      <c r="FM68" s="136">
        <v>3</v>
      </c>
      <c r="FN68" s="136">
        <f t="shared" si="23"/>
        <v>1.1762699667784347</v>
      </c>
      <c r="FO68" s="136">
        <f t="shared" si="23"/>
        <v>1.1768170713710611</v>
      </c>
      <c r="FP68" s="136">
        <f t="shared" si="24"/>
        <v>0.79782550737232816</v>
      </c>
      <c r="FQ68" s="136">
        <f t="shared" si="24"/>
        <v>4.40641212059891</v>
      </c>
      <c r="FR68" s="136">
        <f>'east Allen-Studer'!DR68</f>
        <v>3.3620923328100472</v>
      </c>
      <c r="FS68" s="136">
        <f t="shared" si="3"/>
        <v>0.58813498338921733</v>
      </c>
      <c r="FT68" s="136">
        <f t="shared" si="4"/>
        <v>1.1762699667784347</v>
      </c>
      <c r="FU68" s="136"/>
      <c r="FV68" s="198">
        <f t="shared" si="5"/>
        <v>190.10926456250976</v>
      </c>
      <c r="FW68" s="198">
        <f t="shared" si="6"/>
        <v>90.51467202309334</v>
      </c>
      <c r="FX68" s="198">
        <f t="shared" si="7"/>
        <v>59.400509992036</v>
      </c>
      <c r="FY68" s="6"/>
      <c r="FZ68" s="1"/>
      <c r="GA68" s="60">
        <f t="shared" si="19"/>
        <v>1.1602549999999998</v>
      </c>
      <c r="GB68" s="60"/>
      <c r="GC68" s="1"/>
      <c r="GD68" s="1"/>
      <c r="GE68" s="1"/>
    </row>
    <row r="69" spans="1:187" x14ac:dyDescent="0.15">
      <c r="A69">
        <f t="shared" si="22"/>
        <v>1649</v>
      </c>
      <c r="FF69" s="136"/>
      <c r="FG69" s="136">
        <f t="shared" si="0"/>
        <v>0.36770927730571046</v>
      </c>
      <c r="FH69" s="136">
        <f t="shared" si="1"/>
        <v>0.39609815561503281</v>
      </c>
      <c r="FI69" s="136">
        <f t="shared" si="2"/>
        <v>0.19674379822741803</v>
      </c>
      <c r="FJ69" s="136"/>
      <c r="FK69" s="136">
        <f t="shared" si="20"/>
        <v>0.16560518595373802</v>
      </c>
      <c r="FL69" s="136">
        <f t="shared" si="21"/>
        <v>0.18578009045213653</v>
      </c>
      <c r="FM69" s="136">
        <v>3</v>
      </c>
      <c r="FN69" s="136">
        <f t="shared" si="23"/>
        <v>1.1822633234549498</v>
      </c>
      <c r="FO69" s="136">
        <f t="shared" si="23"/>
        <v>1.1876808756602095</v>
      </c>
      <c r="FP69" s="136">
        <f t="shared" si="24"/>
        <v>0.80194353784212469</v>
      </c>
      <c r="FQ69" s="136">
        <f t="shared" si="24"/>
        <v>4.4329481983460592</v>
      </c>
      <c r="FR69" s="136">
        <f>'east Allen-Studer'!DR69</f>
        <v>3.3620923328100472</v>
      </c>
      <c r="FS69" s="136">
        <f t="shared" si="3"/>
        <v>0.59113166172747489</v>
      </c>
      <c r="FT69" s="136">
        <f t="shared" si="4"/>
        <v>1.1822633234549498</v>
      </c>
      <c r="FU69" s="136"/>
      <c r="FV69" s="198">
        <f t="shared" si="5"/>
        <v>190.98920900198519</v>
      </c>
      <c r="FW69" s="198">
        <f t="shared" si="6"/>
        <v>90.961014322346884</v>
      </c>
      <c r="FX69" s="198">
        <f t="shared" si="7"/>
        <v>59.674333388314594</v>
      </c>
      <c r="FY69" s="6"/>
      <c r="FZ69" s="1"/>
      <c r="GA69" s="60">
        <f t="shared" si="19"/>
        <v>1.1613059999999997</v>
      </c>
      <c r="GB69" s="60"/>
      <c r="GC69" s="1"/>
      <c r="GD69" s="1"/>
      <c r="GE69" s="1"/>
    </row>
    <row r="70" spans="1:187" x14ac:dyDescent="0.15">
      <c r="A70">
        <f t="shared" si="22"/>
        <v>1650</v>
      </c>
      <c r="FF70" s="136"/>
      <c r="FG70" s="136">
        <f t="shared" si="0"/>
        <v>0.36947342858561938</v>
      </c>
      <c r="FH70" s="136">
        <f t="shared" si="1"/>
        <v>0.39673919869031155</v>
      </c>
      <c r="FI70" s="136">
        <f t="shared" si="2"/>
        <v>0.19798472108793583</v>
      </c>
      <c r="FJ70" s="136"/>
      <c r="FK70" s="136">
        <f t="shared" si="20"/>
        <v>0.1666843975850037</v>
      </c>
      <c r="FL70" s="136">
        <f t="shared" si="21"/>
        <v>0.18763042164028138</v>
      </c>
      <c r="FM70" s="136">
        <v>3</v>
      </c>
      <c r="FN70" s="136">
        <f t="shared" si="23"/>
        <v>1.1882566801314647</v>
      </c>
      <c r="FO70" s="136">
        <f t="shared" si="23"/>
        <v>1.198544679949358</v>
      </c>
      <c r="FP70" s="136">
        <f t="shared" si="24"/>
        <v>0.806061568311921</v>
      </c>
      <c r="FQ70" s="136">
        <f t="shared" si="24"/>
        <v>4.4594842760932085</v>
      </c>
      <c r="FR70" s="136">
        <f>'east Allen-Studer'!DR70</f>
        <v>3.3620923328100472</v>
      </c>
      <c r="FS70" s="136">
        <f t="shared" si="3"/>
        <v>0.59412834006573234</v>
      </c>
      <c r="FT70" s="136">
        <f t="shared" si="4"/>
        <v>1.1882566801314647</v>
      </c>
      <c r="FU70" s="136"/>
      <c r="FV70" s="198">
        <f t="shared" si="5"/>
        <v>191.86915344146047</v>
      </c>
      <c r="FW70" s="198">
        <f t="shared" si="6"/>
        <v>91.407356621600414</v>
      </c>
      <c r="FX70" s="198">
        <f t="shared" si="7"/>
        <v>59.948156784593195</v>
      </c>
      <c r="FY70" s="6"/>
      <c r="FZ70" s="1"/>
      <c r="GA70" s="60">
        <f t="shared" ref="GA70:GA101" si="26">1.682276+0.003807*(A70-1750)+0.284773</f>
        <v>1.586349</v>
      </c>
      <c r="GB70" s="60"/>
      <c r="GC70" s="1"/>
      <c r="GD70" s="1"/>
      <c r="GE70" s="1"/>
    </row>
    <row r="71" spans="1:187" x14ac:dyDescent="0.15">
      <c r="A71">
        <f t="shared" si="22"/>
        <v>1651</v>
      </c>
      <c r="FF71" s="136"/>
      <c r="FG71" s="136">
        <f t="shared" si="0"/>
        <v>0.3712375798655283</v>
      </c>
      <c r="FH71" s="136">
        <f t="shared" si="1"/>
        <v>0.39738024176559028</v>
      </c>
      <c r="FI71" s="136">
        <f t="shared" si="2"/>
        <v>0.19922564394845357</v>
      </c>
      <c r="FJ71" s="136"/>
      <c r="FK71" s="136">
        <f t="shared" si="20"/>
        <v>0.16776360921626934</v>
      </c>
      <c r="FL71" s="136">
        <f t="shared" si="21"/>
        <v>0.18948075282842625</v>
      </c>
      <c r="FM71" s="136">
        <v>3</v>
      </c>
      <c r="FN71" s="136">
        <f t="shared" si="23"/>
        <v>1.1942500368079798</v>
      </c>
      <c r="FO71" s="136">
        <f t="shared" si="23"/>
        <v>1.2094084842385064</v>
      </c>
      <c r="FP71" s="136">
        <f t="shared" si="24"/>
        <v>0.81017959878171741</v>
      </c>
      <c r="FQ71" s="136">
        <f t="shared" si="24"/>
        <v>4.4860203538403578</v>
      </c>
      <c r="FR71" s="136">
        <f>'east Allen-Studer'!DR71</f>
        <v>3.4</v>
      </c>
      <c r="FS71" s="136">
        <f t="shared" si="3"/>
        <v>0.5971250184039899</v>
      </c>
      <c r="FT71" s="136">
        <f t="shared" si="4"/>
        <v>1.1942500368079798</v>
      </c>
      <c r="FU71" s="136"/>
      <c r="FV71" s="198">
        <f t="shared" si="5"/>
        <v>192.93863621688564</v>
      </c>
      <c r="FW71" s="198">
        <f t="shared" si="6"/>
        <v>92.043237256803693</v>
      </c>
      <c r="FX71" s="198">
        <f t="shared" si="7"/>
        <v>60.335703182441634</v>
      </c>
      <c r="FY71" s="6"/>
      <c r="FZ71" s="1"/>
      <c r="GA71" s="60">
        <f t="shared" si="26"/>
        <v>1.5901560000000001</v>
      </c>
      <c r="GB71" s="60"/>
      <c r="GC71" s="1"/>
      <c r="GD71" s="1"/>
      <c r="GE71" s="1"/>
    </row>
    <row r="72" spans="1:187" x14ac:dyDescent="0.15">
      <c r="A72">
        <f t="shared" si="22"/>
        <v>1652</v>
      </c>
      <c r="FF72" s="136"/>
      <c r="FG72" s="136">
        <f t="shared" si="0"/>
        <v>0.37300173114543722</v>
      </c>
      <c r="FH72" s="136">
        <f t="shared" si="1"/>
        <v>0.39802128484086907</v>
      </c>
      <c r="FI72" s="136">
        <f t="shared" si="2"/>
        <v>0.20046656680897137</v>
      </c>
      <c r="FJ72" s="136"/>
      <c r="FK72" s="136">
        <f t="shared" si="20"/>
        <v>0.16884282084753502</v>
      </c>
      <c r="FL72" s="136">
        <f t="shared" si="21"/>
        <v>0.19133108401657112</v>
      </c>
      <c r="FM72" s="136">
        <v>3</v>
      </c>
      <c r="FN72" s="136">
        <f t="shared" si="23"/>
        <v>1.2002433934844947</v>
      </c>
      <c r="FO72" s="136">
        <f t="shared" si="23"/>
        <v>1.2202722885276547</v>
      </c>
      <c r="FP72" s="136">
        <f t="shared" si="24"/>
        <v>0.81429762925151383</v>
      </c>
      <c r="FQ72" s="136">
        <f t="shared" si="24"/>
        <v>4.5125564315875071</v>
      </c>
      <c r="FR72" s="136">
        <f>'east Allen-Studer'!DR72</f>
        <v>3.4</v>
      </c>
      <c r="FS72" s="136">
        <f t="shared" si="3"/>
        <v>0.60012169674224736</v>
      </c>
      <c r="FT72" s="136">
        <f t="shared" si="4"/>
        <v>1.2002433934844947</v>
      </c>
      <c r="FU72" s="136"/>
      <c r="FV72" s="198">
        <f t="shared" si="5"/>
        <v>193.81858065636092</v>
      </c>
      <c r="FW72" s="198">
        <f t="shared" si="6"/>
        <v>92.489579556057222</v>
      </c>
      <c r="FX72" s="198">
        <f t="shared" si="7"/>
        <v>60.609526578720249</v>
      </c>
      <c r="FY72" s="6"/>
      <c r="FZ72" s="1"/>
      <c r="GA72" s="60">
        <f t="shared" si="26"/>
        <v>1.593963</v>
      </c>
      <c r="GB72" s="60"/>
      <c r="GC72" s="1"/>
      <c r="GD72" s="1"/>
      <c r="GE72" s="1"/>
    </row>
    <row r="73" spans="1:187" x14ac:dyDescent="0.15">
      <c r="A73">
        <f t="shared" si="22"/>
        <v>1653</v>
      </c>
      <c r="FF73" s="136"/>
      <c r="FG73" s="136">
        <f t="shared" si="0"/>
        <v>0.37476588242534614</v>
      </c>
      <c r="FH73" s="136">
        <f t="shared" si="1"/>
        <v>0.39866232791614781</v>
      </c>
      <c r="FI73" s="136">
        <f t="shared" si="2"/>
        <v>0.20170748966948912</v>
      </c>
      <c r="FJ73" s="136"/>
      <c r="FK73" s="136">
        <f t="shared" si="20"/>
        <v>0.16992203247880067</v>
      </c>
      <c r="FL73" s="136">
        <f t="shared" si="21"/>
        <v>0.19318141520471599</v>
      </c>
      <c r="FM73" s="136">
        <v>3</v>
      </c>
      <c r="FN73" s="136">
        <f t="shared" si="23"/>
        <v>1.2062367501610098</v>
      </c>
      <c r="FO73" s="136">
        <f t="shared" si="23"/>
        <v>1.2311360928168029</v>
      </c>
      <c r="FP73" s="136">
        <f t="shared" si="24"/>
        <v>0.81841565972131025</v>
      </c>
      <c r="FQ73" s="136">
        <f t="shared" si="24"/>
        <v>4.5390925093346564</v>
      </c>
      <c r="FR73" s="136">
        <f>'east Allen-Studer'!DR73</f>
        <v>3.4</v>
      </c>
      <c r="FS73" s="136">
        <f t="shared" si="3"/>
        <v>0.60311837508050492</v>
      </c>
      <c r="FT73" s="136">
        <f t="shared" si="4"/>
        <v>1.2062367501610098</v>
      </c>
      <c r="FU73" s="136"/>
      <c r="FV73" s="198">
        <f t="shared" si="5"/>
        <v>194.69852509583629</v>
      </c>
      <c r="FW73" s="198">
        <f t="shared" si="6"/>
        <v>92.935921855310752</v>
      </c>
      <c r="FX73" s="198">
        <f t="shared" si="7"/>
        <v>60.883349974998836</v>
      </c>
      <c r="FY73" s="6"/>
      <c r="FZ73" s="1"/>
      <c r="GA73" s="60">
        <f t="shared" si="26"/>
        <v>1.5977700000000001</v>
      </c>
      <c r="GB73" s="60"/>
      <c r="GC73" s="1"/>
      <c r="GD73" s="1"/>
      <c r="GE73" s="1"/>
    </row>
    <row r="74" spans="1:187" x14ac:dyDescent="0.15">
      <c r="A74">
        <f t="shared" si="22"/>
        <v>1654</v>
      </c>
      <c r="FF74" s="136"/>
      <c r="FG74" s="136">
        <f t="shared" si="0"/>
        <v>0.37653003370525517</v>
      </c>
      <c r="FH74" s="136">
        <f t="shared" si="1"/>
        <v>0.39930337099142654</v>
      </c>
      <c r="FI74" s="136">
        <f t="shared" si="2"/>
        <v>0.20294841253000689</v>
      </c>
      <c r="FJ74" s="136"/>
      <c r="FK74" s="136">
        <f t="shared" si="20"/>
        <v>0.17100124411006634</v>
      </c>
      <c r="FL74" s="136">
        <f t="shared" si="21"/>
        <v>0.19503174639286086</v>
      </c>
      <c r="FM74" s="136">
        <v>3</v>
      </c>
      <c r="FN74" s="136">
        <f t="shared" si="23"/>
        <v>1.212230106837525</v>
      </c>
      <c r="FO74" s="136">
        <f t="shared" si="23"/>
        <v>1.2419998971059516</v>
      </c>
      <c r="FP74" s="136">
        <f t="shared" si="24"/>
        <v>0.82253369019110667</v>
      </c>
      <c r="FQ74" s="136">
        <f t="shared" si="24"/>
        <v>4.5656285870818047</v>
      </c>
      <c r="FR74" s="136">
        <f>'east Allen-Studer'!DR74</f>
        <v>3.4</v>
      </c>
      <c r="FS74" s="136">
        <f t="shared" si="3"/>
        <v>0.60611505341876248</v>
      </c>
      <c r="FT74" s="136">
        <f t="shared" si="4"/>
        <v>1.212230106837525</v>
      </c>
      <c r="FU74" s="136"/>
      <c r="FV74" s="198">
        <f t="shared" si="5"/>
        <v>195.57846953531171</v>
      </c>
      <c r="FW74" s="198">
        <f t="shared" si="6"/>
        <v>93.382264154564282</v>
      </c>
      <c r="FX74" s="198">
        <f t="shared" si="7"/>
        <v>61.157173371277437</v>
      </c>
      <c r="FY74" s="6"/>
      <c r="FZ74" s="1"/>
      <c r="GA74" s="60">
        <f t="shared" si="26"/>
        <v>1.601577</v>
      </c>
      <c r="GB74" s="60"/>
      <c r="GC74" s="1"/>
      <c r="GD74" s="1"/>
      <c r="GE74" s="1"/>
    </row>
    <row r="75" spans="1:187" x14ac:dyDescent="0.15">
      <c r="A75">
        <f t="shared" si="22"/>
        <v>1655</v>
      </c>
      <c r="FF75" s="136"/>
      <c r="FG75" s="136">
        <f t="shared" si="0"/>
        <v>0.37829418498516398</v>
      </c>
      <c r="FH75" s="136">
        <f t="shared" si="1"/>
        <v>0.39994441406670533</v>
      </c>
      <c r="FI75" s="136">
        <f t="shared" si="2"/>
        <v>0.20418933539052467</v>
      </c>
      <c r="FJ75" s="136"/>
      <c r="FK75" s="136">
        <f t="shared" si="20"/>
        <v>0.17208045574133199</v>
      </c>
      <c r="FL75" s="136">
        <f t="shared" si="21"/>
        <v>0.19688207758100573</v>
      </c>
      <c r="FM75" s="136">
        <v>3</v>
      </c>
      <c r="FN75" s="136">
        <f t="shared" si="23"/>
        <v>1.2182234635140399</v>
      </c>
      <c r="FO75" s="136">
        <f t="shared" si="23"/>
        <v>1.2528637013950998</v>
      </c>
      <c r="FP75" s="136">
        <f t="shared" si="24"/>
        <v>0.82665172066090309</v>
      </c>
      <c r="FQ75" s="136">
        <f t="shared" si="24"/>
        <v>4.5921646648289549</v>
      </c>
      <c r="FR75" s="136">
        <f>'east Allen-Studer'!DR75</f>
        <v>3.4</v>
      </c>
      <c r="FS75" s="136">
        <f t="shared" si="3"/>
        <v>0.60911173175701994</v>
      </c>
      <c r="FT75" s="136">
        <f t="shared" si="4"/>
        <v>1.2182234635140399</v>
      </c>
      <c r="FU75" s="136"/>
      <c r="FV75" s="198">
        <f t="shared" si="5"/>
        <v>196.45841397478696</v>
      </c>
      <c r="FW75" s="198">
        <f t="shared" si="6"/>
        <v>93.828606453817812</v>
      </c>
      <c r="FX75" s="198">
        <f t="shared" si="7"/>
        <v>61.430996767556024</v>
      </c>
      <c r="FY75" s="6"/>
      <c r="FZ75" s="1"/>
      <c r="GA75" s="60">
        <f t="shared" si="26"/>
        <v>1.6053839999999999</v>
      </c>
      <c r="GB75" s="60"/>
      <c r="GC75" s="1"/>
      <c r="GD75" s="1"/>
      <c r="GE75" s="1"/>
    </row>
    <row r="76" spans="1:187" x14ac:dyDescent="0.15">
      <c r="A76">
        <f t="shared" si="22"/>
        <v>1656</v>
      </c>
      <c r="FF76" s="136"/>
      <c r="FG76" s="136">
        <f t="shared" si="0"/>
        <v>0.38005833626507302</v>
      </c>
      <c r="FH76" s="136">
        <f t="shared" si="1"/>
        <v>0.40058545714198407</v>
      </c>
      <c r="FI76" s="136">
        <f t="shared" si="2"/>
        <v>0.20543025825104244</v>
      </c>
      <c r="FJ76" s="136"/>
      <c r="FK76" s="136">
        <f t="shared" si="20"/>
        <v>0.17315966737259766</v>
      </c>
      <c r="FL76" s="136">
        <f t="shared" si="21"/>
        <v>0.1987324087691506</v>
      </c>
      <c r="FM76" s="136">
        <v>3</v>
      </c>
      <c r="FN76" s="136">
        <f t="shared" ref="FN76:FO95" si="27">FN$15+($A76-$A$15)*(FN$243-FN$15)/($A$243-$A$15)</f>
        <v>1.2242168201905548</v>
      </c>
      <c r="FO76" s="136">
        <f t="shared" si="27"/>
        <v>1.2637275056842481</v>
      </c>
      <c r="FP76" s="136">
        <f t="shared" ref="FP76:FQ95" si="28">FP$15+($A76-$A$15)*(FP$244-FP$15)/($A$244-$A$15)</f>
        <v>0.83076975113069951</v>
      </c>
      <c r="FQ76" s="136">
        <f t="shared" si="28"/>
        <v>4.6187007425761033</v>
      </c>
      <c r="FR76" s="136">
        <f>'east Allen-Studer'!DR76</f>
        <v>3.4</v>
      </c>
      <c r="FS76" s="136">
        <f t="shared" si="3"/>
        <v>0.61210841009527739</v>
      </c>
      <c r="FT76" s="136">
        <f t="shared" si="4"/>
        <v>1.2242168201905548</v>
      </c>
      <c r="FU76" s="136"/>
      <c r="FV76" s="198">
        <f t="shared" si="5"/>
        <v>197.33835841426239</v>
      </c>
      <c r="FW76" s="198">
        <f t="shared" si="6"/>
        <v>94.274948753071328</v>
      </c>
      <c r="FX76" s="198">
        <f t="shared" si="7"/>
        <v>61.704820163834626</v>
      </c>
      <c r="FY76" s="6"/>
      <c r="FZ76" s="1"/>
      <c r="GA76" s="60">
        <f t="shared" si="26"/>
        <v>1.609191</v>
      </c>
      <c r="GB76" s="60"/>
      <c r="GC76" s="1"/>
      <c r="GD76" s="1"/>
      <c r="GE76" s="1"/>
    </row>
    <row r="77" spans="1:187" x14ac:dyDescent="0.15">
      <c r="A77">
        <f t="shared" si="22"/>
        <v>1657</v>
      </c>
      <c r="FF77" s="136"/>
      <c r="FG77" s="136">
        <f t="shared" si="0"/>
        <v>0.38182248754498194</v>
      </c>
      <c r="FH77" s="136">
        <f t="shared" si="1"/>
        <v>0.4012265002172628</v>
      </c>
      <c r="FI77" s="136">
        <f t="shared" si="2"/>
        <v>0.20667118111156019</v>
      </c>
      <c r="FJ77" s="136"/>
      <c r="FK77" s="136">
        <f t="shared" si="20"/>
        <v>0.17423887900386331</v>
      </c>
      <c r="FL77" s="136">
        <f t="shared" si="21"/>
        <v>0.20058273995729545</v>
      </c>
      <c r="FM77" s="136">
        <v>3</v>
      </c>
      <c r="FN77" s="136">
        <f t="shared" si="27"/>
        <v>1.2302101768670699</v>
      </c>
      <c r="FO77" s="136">
        <f t="shared" si="27"/>
        <v>1.2745913099733968</v>
      </c>
      <c r="FP77" s="136">
        <f t="shared" si="28"/>
        <v>0.83488778160049593</v>
      </c>
      <c r="FQ77" s="136">
        <f t="shared" si="28"/>
        <v>4.6452368203232526</v>
      </c>
      <c r="FR77" s="136">
        <f>'east Allen-Studer'!DR77</f>
        <v>3.4</v>
      </c>
      <c r="FS77" s="136">
        <f t="shared" si="3"/>
        <v>0.61510508843353495</v>
      </c>
      <c r="FT77" s="136">
        <f t="shared" si="4"/>
        <v>1.2302101768670699</v>
      </c>
      <c r="FU77" s="136"/>
      <c r="FV77" s="198">
        <f t="shared" si="5"/>
        <v>198.2183028537377</v>
      </c>
      <c r="FW77" s="198">
        <f t="shared" si="6"/>
        <v>94.721291052324858</v>
      </c>
      <c r="FX77" s="198">
        <f t="shared" si="7"/>
        <v>61.978643560113213</v>
      </c>
      <c r="FY77" s="6"/>
      <c r="FZ77" s="1"/>
      <c r="GA77" s="60">
        <f t="shared" si="26"/>
        <v>1.6129980000000002</v>
      </c>
      <c r="GB77" s="60"/>
      <c r="GC77" s="1"/>
      <c r="GD77" s="1"/>
      <c r="GE77" s="1"/>
    </row>
    <row r="78" spans="1:187" x14ac:dyDescent="0.15">
      <c r="A78">
        <f t="shared" si="22"/>
        <v>1658</v>
      </c>
      <c r="FF78" s="136"/>
      <c r="FG78" s="136">
        <f t="shared" si="0"/>
        <v>0.38358663882489086</v>
      </c>
      <c r="FH78" s="136">
        <f t="shared" si="1"/>
        <v>0.4018675432925416</v>
      </c>
      <c r="FI78" s="136">
        <f t="shared" si="2"/>
        <v>0.20791210397207799</v>
      </c>
      <c r="FJ78" s="136"/>
      <c r="FK78" s="136">
        <f t="shared" si="20"/>
        <v>0.17531809063512899</v>
      </c>
      <c r="FL78" s="136">
        <f t="shared" si="21"/>
        <v>0.20243307114544029</v>
      </c>
      <c r="FM78" s="136">
        <v>3</v>
      </c>
      <c r="FN78" s="136">
        <f t="shared" si="27"/>
        <v>1.236203533543585</v>
      </c>
      <c r="FO78" s="136">
        <f t="shared" si="27"/>
        <v>1.285455114262545</v>
      </c>
      <c r="FP78" s="136">
        <f t="shared" si="28"/>
        <v>0.83900581207029234</v>
      </c>
      <c r="FQ78" s="136">
        <f t="shared" si="28"/>
        <v>4.6717728980704019</v>
      </c>
      <c r="FR78" s="136">
        <f>'east Allen-Studer'!DR78</f>
        <v>3.4</v>
      </c>
      <c r="FS78" s="136">
        <f t="shared" si="3"/>
        <v>0.61810176677179252</v>
      </c>
      <c r="FT78" s="136">
        <f t="shared" si="4"/>
        <v>1.236203533543585</v>
      </c>
      <c r="FU78" s="136"/>
      <c r="FV78" s="198">
        <f t="shared" si="5"/>
        <v>199.09824729321306</v>
      </c>
      <c r="FW78" s="198">
        <f t="shared" si="6"/>
        <v>95.167633351578388</v>
      </c>
      <c r="FX78" s="198">
        <f t="shared" si="7"/>
        <v>62.252466956391814</v>
      </c>
      <c r="FY78" s="6"/>
      <c r="FZ78" s="1"/>
      <c r="GA78" s="60">
        <f t="shared" si="26"/>
        <v>1.616805</v>
      </c>
      <c r="GB78" s="60"/>
      <c r="GC78" s="1"/>
      <c r="GD78" s="1"/>
      <c r="GE78" s="1"/>
    </row>
    <row r="79" spans="1:187" x14ac:dyDescent="0.15">
      <c r="A79">
        <f t="shared" si="22"/>
        <v>1659</v>
      </c>
      <c r="FF79" s="136"/>
      <c r="FG79" s="136">
        <f t="shared" ref="FG79:FG142" si="29">0.063+1.226*(FK79*4/3)+0.017*2</f>
        <v>0.38535079010479978</v>
      </c>
      <c r="FH79" s="136">
        <f t="shared" ref="FH79:FH142" si="30">0.254966+0.593992*FK79+0.021382*2</f>
        <v>0.40250858636782033</v>
      </c>
      <c r="FI79" s="136">
        <f t="shared" ref="FI79:FI142" si="31">1.149842*FK79+0.003162*2</f>
        <v>0.20915302683259576</v>
      </c>
      <c r="FJ79" s="136"/>
      <c r="FK79" s="136">
        <f t="shared" si="20"/>
        <v>0.17639730226639466</v>
      </c>
      <c r="FL79" s="136">
        <f t="shared" si="21"/>
        <v>0.20428340233358516</v>
      </c>
      <c r="FM79" s="136">
        <v>3</v>
      </c>
      <c r="FN79" s="136">
        <f t="shared" si="27"/>
        <v>1.2421968902201002</v>
      </c>
      <c r="FO79" s="136">
        <f t="shared" si="27"/>
        <v>1.2963189185516932</v>
      </c>
      <c r="FP79" s="136">
        <f t="shared" si="28"/>
        <v>0.84312384254008876</v>
      </c>
      <c r="FQ79" s="136">
        <f t="shared" si="28"/>
        <v>4.6983089758175511</v>
      </c>
      <c r="FR79" s="136">
        <f>'east Allen-Studer'!DR79</f>
        <v>3.4</v>
      </c>
      <c r="FS79" s="136">
        <f t="shared" ref="FS79:FS142" si="32">0.5*FN79</f>
        <v>0.62109844511005008</v>
      </c>
      <c r="FT79" s="136">
        <f t="shared" ref="FT79:FT142" si="33">FN79</f>
        <v>1.2421968902201002</v>
      </c>
      <c r="FU79" s="136"/>
      <c r="FV79" s="198">
        <f t="shared" ref="FV79:FV142" si="34">$FG$10*$FG79+$FI$10*$FI79+$FL$10*$FL79+$FM$10*$FM79+$FN$10*$FN79+$FO$10*$FO79+$FP$10*$FP79+$FQ$10*$FQ79+$FR$10*$FR79+$FS$10*$FS79+$FT$10*$FT79</f>
        <v>199.9781917326884</v>
      </c>
      <c r="FW79" s="198">
        <f t="shared" ref="FW79:FW142" si="35">$FK$14*$FK79+$FL$14*$FL79+$FM$14*$FM79+$FN$14*$FN79+$FO$14*$FO79+$FP$14*$FP79+$FQ$14*$FQ79+$FR$14*$FR79+$FT$14*$FT79</f>
        <v>95.613975650831932</v>
      </c>
      <c r="FX79" s="198">
        <f t="shared" ref="FX79:FX142" si="36">$FK$11*$FK79+$FL$11*$FL79+$FM$11*$FM79+$FN$11*$FN79+$FO$11*$FO79+$FP$11*$FP79+$FQ$11*$FQ79+$FR$11*$FR79+$FT$11*$FT79</f>
        <v>62.526290352670401</v>
      </c>
      <c r="FY79" s="6"/>
      <c r="FZ79" s="1"/>
      <c r="GA79" s="60">
        <f t="shared" si="26"/>
        <v>1.6206119999999999</v>
      </c>
      <c r="GB79" s="60"/>
      <c r="GC79" s="1"/>
      <c r="GD79" s="1"/>
      <c r="GE79" s="1"/>
    </row>
    <row r="80" spans="1:187" x14ac:dyDescent="0.15">
      <c r="A80">
        <f t="shared" si="22"/>
        <v>1660</v>
      </c>
      <c r="FF80" s="136"/>
      <c r="FG80" s="136">
        <f t="shared" si="29"/>
        <v>0.3871149413847087</v>
      </c>
      <c r="FH80" s="136">
        <f t="shared" si="30"/>
        <v>0.40314962944309907</v>
      </c>
      <c r="FI80" s="136">
        <f t="shared" si="31"/>
        <v>0.21039394969311351</v>
      </c>
      <c r="FJ80" s="136"/>
      <c r="FK80" s="136">
        <f t="shared" si="20"/>
        <v>0.17747651389766028</v>
      </c>
      <c r="FL80" s="136">
        <f t="shared" si="21"/>
        <v>0.20613373352173006</v>
      </c>
      <c r="FM80" s="136">
        <v>3</v>
      </c>
      <c r="FN80" s="136">
        <f t="shared" si="27"/>
        <v>1.2481902468966151</v>
      </c>
      <c r="FO80" s="136">
        <f t="shared" si="27"/>
        <v>1.3071827228408417</v>
      </c>
      <c r="FP80" s="136">
        <f t="shared" si="28"/>
        <v>0.84724187300988518</v>
      </c>
      <c r="FQ80" s="136">
        <f t="shared" si="28"/>
        <v>4.7248450535647004</v>
      </c>
      <c r="FR80" s="136">
        <f>'east Allen-Studer'!DR80</f>
        <v>3.4</v>
      </c>
      <c r="FS80" s="136">
        <f t="shared" si="32"/>
        <v>0.62409512344830753</v>
      </c>
      <c r="FT80" s="136">
        <f t="shared" si="33"/>
        <v>1.2481902468966151</v>
      </c>
      <c r="FU80" s="136"/>
      <c r="FV80" s="198">
        <f t="shared" si="34"/>
        <v>200.85813617216374</v>
      </c>
      <c r="FW80" s="198">
        <f t="shared" si="35"/>
        <v>96.060317950085448</v>
      </c>
      <c r="FX80" s="198">
        <f t="shared" si="36"/>
        <v>62.800113748949002</v>
      </c>
      <c r="FY80" s="6"/>
      <c r="FZ80" s="1"/>
      <c r="GA80" s="60">
        <f t="shared" si="26"/>
        <v>1.6244190000000001</v>
      </c>
      <c r="GB80" s="60"/>
      <c r="GC80" s="1"/>
      <c r="GD80" s="1"/>
      <c r="GE80" s="1"/>
    </row>
    <row r="81" spans="1:187" x14ac:dyDescent="0.15">
      <c r="A81">
        <f t="shared" si="22"/>
        <v>1661</v>
      </c>
      <c r="FF81" s="136"/>
      <c r="FG81" s="136">
        <f t="shared" si="29"/>
        <v>0.38887909266461762</v>
      </c>
      <c r="FH81" s="136">
        <f t="shared" si="30"/>
        <v>0.40379067251837786</v>
      </c>
      <c r="FI81" s="136">
        <f t="shared" si="31"/>
        <v>0.21163487255363128</v>
      </c>
      <c r="FJ81" s="136"/>
      <c r="FK81" s="136">
        <f t="shared" si="20"/>
        <v>0.17855572552892596</v>
      </c>
      <c r="FL81" s="136">
        <f t="shared" si="21"/>
        <v>0.20798406470987491</v>
      </c>
      <c r="FM81" s="136">
        <v>3</v>
      </c>
      <c r="FN81" s="136">
        <f t="shared" si="27"/>
        <v>1.25418360357313</v>
      </c>
      <c r="FO81" s="136">
        <f t="shared" si="27"/>
        <v>1.3180465271299902</v>
      </c>
      <c r="FP81" s="136">
        <f t="shared" si="28"/>
        <v>0.8513599034796816</v>
      </c>
      <c r="FQ81" s="136">
        <f t="shared" si="28"/>
        <v>4.7513811313118497</v>
      </c>
      <c r="FR81" s="136">
        <f>'east Allen-Studer'!DR81</f>
        <v>3.4</v>
      </c>
      <c r="FS81" s="136">
        <f t="shared" si="32"/>
        <v>0.62709180178656498</v>
      </c>
      <c r="FT81" s="136">
        <f t="shared" si="33"/>
        <v>1.25418360357313</v>
      </c>
      <c r="FU81" s="136"/>
      <c r="FV81" s="198">
        <f t="shared" si="34"/>
        <v>201.73808061163911</v>
      </c>
      <c r="FW81" s="198">
        <f t="shared" si="35"/>
        <v>96.506660249338978</v>
      </c>
      <c r="FX81" s="198">
        <f t="shared" si="36"/>
        <v>63.073937145227603</v>
      </c>
      <c r="FY81" s="6"/>
      <c r="FZ81" s="1"/>
      <c r="GA81" s="60">
        <f t="shared" si="26"/>
        <v>1.6282260000000002</v>
      </c>
      <c r="GB81" s="60"/>
      <c r="GC81" s="1"/>
      <c r="GD81" s="1"/>
      <c r="GE81" s="1"/>
    </row>
    <row r="82" spans="1:187" x14ac:dyDescent="0.15">
      <c r="A82">
        <f t="shared" si="22"/>
        <v>1662</v>
      </c>
      <c r="FF82" s="136"/>
      <c r="FG82" s="136">
        <f t="shared" si="29"/>
        <v>0.39064324394452665</v>
      </c>
      <c r="FH82" s="136">
        <f t="shared" si="30"/>
        <v>0.40443171559365659</v>
      </c>
      <c r="FI82" s="136">
        <f t="shared" si="31"/>
        <v>0.21287579541414905</v>
      </c>
      <c r="FJ82" s="136"/>
      <c r="FK82" s="136">
        <f t="shared" si="20"/>
        <v>0.17963493716019163</v>
      </c>
      <c r="FL82" s="136">
        <f t="shared" si="21"/>
        <v>0.20983439589801978</v>
      </c>
      <c r="FM82" s="136">
        <v>3</v>
      </c>
      <c r="FN82" s="136">
        <f t="shared" si="27"/>
        <v>1.2601769602496451</v>
      </c>
      <c r="FO82" s="136">
        <f t="shared" si="27"/>
        <v>1.3289103314191386</v>
      </c>
      <c r="FP82" s="136">
        <f t="shared" si="28"/>
        <v>0.85547793394947802</v>
      </c>
      <c r="FQ82" s="136">
        <f t="shared" si="28"/>
        <v>4.777917209058999</v>
      </c>
      <c r="FR82" s="136">
        <f>'east Allen-Studer'!DR82</f>
        <v>3.4</v>
      </c>
      <c r="FS82" s="136">
        <f t="shared" si="32"/>
        <v>0.63008848012482255</v>
      </c>
      <c r="FT82" s="136">
        <f t="shared" si="33"/>
        <v>1.2601769602496451</v>
      </c>
      <c r="FU82" s="136"/>
      <c r="FV82" s="198">
        <f t="shared" si="34"/>
        <v>202.61802505111453</v>
      </c>
      <c r="FW82" s="198">
        <f t="shared" si="35"/>
        <v>96.953002548592494</v>
      </c>
      <c r="FX82" s="198">
        <f t="shared" si="36"/>
        <v>63.34776054150619</v>
      </c>
      <c r="FY82" s="6"/>
      <c r="FZ82" s="1"/>
      <c r="GA82" s="60">
        <f t="shared" si="26"/>
        <v>1.6320330000000001</v>
      </c>
      <c r="GB82" s="60"/>
      <c r="GC82" s="1"/>
      <c r="GD82" s="1"/>
      <c r="GE82" s="1"/>
    </row>
    <row r="83" spans="1:187" x14ac:dyDescent="0.15">
      <c r="A83">
        <f t="shared" si="22"/>
        <v>1663</v>
      </c>
      <c r="FF83" s="136"/>
      <c r="FG83" s="136">
        <f t="shared" si="29"/>
        <v>0.39240739522443557</v>
      </c>
      <c r="FH83" s="136">
        <f t="shared" si="30"/>
        <v>0.40507275866893533</v>
      </c>
      <c r="FI83" s="136">
        <f t="shared" si="31"/>
        <v>0.21411671827466686</v>
      </c>
      <c r="FJ83" s="136"/>
      <c r="FK83" s="136">
        <f t="shared" si="20"/>
        <v>0.18071414879145731</v>
      </c>
      <c r="FL83" s="136">
        <f t="shared" si="21"/>
        <v>0.21168472708616465</v>
      </c>
      <c r="FM83" s="136">
        <v>3</v>
      </c>
      <c r="FN83" s="136">
        <f t="shared" si="27"/>
        <v>1.2661703169261602</v>
      </c>
      <c r="FO83" s="136">
        <f t="shared" si="27"/>
        <v>1.3397741357082871</v>
      </c>
      <c r="FP83" s="136">
        <f t="shared" si="28"/>
        <v>0.85959596441927433</v>
      </c>
      <c r="FQ83" s="136">
        <f t="shared" si="28"/>
        <v>4.8044532868061482</v>
      </c>
      <c r="FR83" s="136">
        <f>'east Allen-Studer'!DR83</f>
        <v>3.4</v>
      </c>
      <c r="FS83" s="136">
        <f t="shared" si="32"/>
        <v>0.63308515846308011</v>
      </c>
      <c r="FT83" s="136">
        <f t="shared" si="33"/>
        <v>1.2661703169261602</v>
      </c>
      <c r="FU83" s="136"/>
      <c r="FV83" s="198">
        <f t="shared" si="34"/>
        <v>203.49796949058981</v>
      </c>
      <c r="FW83" s="198">
        <f t="shared" si="35"/>
        <v>97.399344847846038</v>
      </c>
      <c r="FX83" s="198">
        <f t="shared" si="36"/>
        <v>63.621583937784791</v>
      </c>
      <c r="FY83" s="6"/>
      <c r="FZ83" s="1"/>
      <c r="GA83" s="60">
        <f t="shared" si="26"/>
        <v>1.63584</v>
      </c>
      <c r="GB83" s="60"/>
      <c r="GC83" s="1"/>
      <c r="GD83" s="1"/>
      <c r="GE83" s="1"/>
    </row>
    <row r="84" spans="1:187" x14ac:dyDescent="0.15">
      <c r="A84">
        <f t="shared" si="22"/>
        <v>1664</v>
      </c>
      <c r="CN84">
        <v>0.63</v>
      </c>
      <c r="CO84">
        <f>(CN84*10.78)/37.3578</f>
        <v>0.18179336042272295</v>
      </c>
      <c r="CY84">
        <v>0.64</v>
      </c>
      <c r="CZ84">
        <f>(CY84*10.78)/37.3578</f>
        <v>0.18467896931832176</v>
      </c>
      <c r="DS84">
        <v>0.74</v>
      </c>
      <c r="FF84" s="136"/>
      <c r="FG84" s="136">
        <f t="shared" si="29"/>
        <v>0.39417154650434449</v>
      </c>
      <c r="FH84" s="136">
        <f t="shared" si="30"/>
        <v>0.40571380174421412</v>
      </c>
      <c r="FI84" s="136">
        <f t="shared" si="31"/>
        <v>0.2153576411351846</v>
      </c>
      <c r="FJ84" s="136"/>
      <c r="FK84" s="136">
        <f>CO84</f>
        <v>0.18179336042272295</v>
      </c>
      <c r="FL84" s="136">
        <f>10.78*DS84/37.3578</f>
        <v>0.21353505827430952</v>
      </c>
      <c r="FM84" s="136">
        <v>3</v>
      </c>
      <c r="FN84" s="136">
        <f t="shared" si="27"/>
        <v>1.2721636736026751</v>
      </c>
      <c r="FO84" s="136">
        <f t="shared" si="27"/>
        <v>1.3506379399974353</v>
      </c>
      <c r="FP84" s="136">
        <f t="shared" si="28"/>
        <v>0.86371399488907086</v>
      </c>
      <c r="FQ84" s="136">
        <f t="shared" si="28"/>
        <v>4.8309893645532975</v>
      </c>
      <c r="FR84" s="136">
        <f>'east Allen-Studer'!DR84</f>
        <v>3.4</v>
      </c>
      <c r="FS84" s="136">
        <f t="shared" si="32"/>
        <v>0.63608183680133756</v>
      </c>
      <c r="FT84" s="136">
        <f t="shared" si="33"/>
        <v>1.2721636736026751</v>
      </c>
      <c r="FU84" s="136"/>
      <c r="FV84" s="198">
        <f t="shared" si="34"/>
        <v>204.3779139300652</v>
      </c>
      <c r="FW84" s="198">
        <f t="shared" si="35"/>
        <v>97.845687147099554</v>
      </c>
      <c r="FX84" s="198">
        <f t="shared" si="36"/>
        <v>63.895407334063378</v>
      </c>
      <c r="FY84" s="6"/>
      <c r="FZ84" s="1"/>
      <c r="GA84" s="60">
        <f t="shared" si="26"/>
        <v>1.6396470000000001</v>
      </c>
      <c r="GB84" s="60"/>
      <c r="GC84" s="1"/>
      <c r="GD84" s="1"/>
      <c r="GE84" s="1"/>
    </row>
    <row r="85" spans="1:187" x14ac:dyDescent="0.15">
      <c r="A85">
        <f t="shared" ref="A85:A116" si="37">+A84+1</f>
        <v>1665</v>
      </c>
      <c r="AZ85">
        <v>0.99</v>
      </c>
      <c r="BA85">
        <f>(AZ85*10.78)/37.3578</f>
        <v>0.28567528066427894</v>
      </c>
      <c r="CC85">
        <v>0.65</v>
      </c>
      <c r="CD85">
        <f>(CC85*10.78)/37.3578</f>
        <v>0.18756457821392053</v>
      </c>
      <c r="CN85">
        <v>0.55000000000000004</v>
      </c>
      <c r="CO85">
        <f>(CN85*10.78)/37.3578</f>
        <v>0.15870848925793277</v>
      </c>
      <c r="CY85">
        <v>0.59</v>
      </c>
      <c r="CZ85">
        <f>(CY85*10.78)/37.3578</f>
        <v>0.17025092484032783</v>
      </c>
      <c r="DE85" s="1">
        <v>0.69</v>
      </c>
      <c r="DF85" s="136">
        <f>(DE85*10.78)/37.3578</f>
        <v>0.19910701379631562</v>
      </c>
      <c r="DS85">
        <v>0.57499999999999996</v>
      </c>
      <c r="FF85" s="136">
        <f>BA85</f>
        <v>0.28567528066427894</v>
      </c>
      <c r="FG85" s="136">
        <f t="shared" si="29"/>
        <v>0.35643547710696744</v>
      </c>
      <c r="FH85" s="136">
        <f t="shared" si="30"/>
        <v>0.39200157295129806</v>
      </c>
      <c r="FI85" s="136">
        <f t="shared" si="31"/>
        <v>0.18881368670531992</v>
      </c>
      <c r="FJ85" s="136"/>
      <c r="FK85" s="136">
        <f>CO85</f>
        <v>0.15870848925793277</v>
      </c>
      <c r="FL85" s="136">
        <f>10.78*DS85/37.3578</f>
        <v>0.16592251149692969</v>
      </c>
      <c r="FM85" s="136">
        <v>3</v>
      </c>
      <c r="FN85" s="136">
        <f t="shared" si="27"/>
        <v>1.2781570302791903</v>
      </c>
      <c r="FO85" s="136">
        <f t="shared" si="27"/>
        <v>1.3615017442865838</v>
      </c>
      <c r="FP85" s="136">
        <f t="shared" si="28"/>
        <v>0.86783202535886717</v>
      </c>
      <c r="FQ85" s="136">
        <f t="shared" si="28"/>
        <v>4.8575254423004468</v>
      </c>
      <c r="FR85" s="136">
        <f>'east Allen-Studer'!DR85</f>
        <v>3.4</v>
      </c>
      <c r="FS85" s="136">
        <f t="shared" si="32"/>
        <v>0.63907851513959513</v>
      </c>
      <c r="FT85" s="136">
        <f t="shared" si="33"/>
        <v>1.2781570302791903</v>
      </c>
      <c r="FU85" s="136"/>
      <c r="FV85" s="198">
        <f t="shared" si="34"/>
        <v>191.05719760222735</v>
      </c>
      <c r="FW85" s="198">
        <f t="shared" si="35"/>
        <v>91.809117639259384</v>
      </c>
      <c r="FX85" s="198">
        <f t="shared" si="36"/>
        <v>58.720964977495285</v>
      </c>
      <c r="FY85" s="6"/>
      <c r="FZ85" s="1"/>
      <c r="GA85" s="60">
        <f t="shared" si="26"/>
        <v>1.643454</v>
      </c>
      <c r="GB85" s="60"/>
      <c r="GC85" s="1"/>
      <c r="GD85" s="1"/>
      <c r="GE85" s="1"/>
    </row>
    <row r="86" spans="1:187" x14ac:dyDescent="0.15">
      <c r="A86">
        <f t="shared" si="37"/>
        <v>1666</v>
      </c>
      <c r="CN86">
        <v>0.42</v>
      </c>
      <c r="CO86">
        <f>(CN86*10.78)/37.3578</f>
        <v>0.12119557361514864</v>
      </c>
      <c r="CY86">
        <v>0.44</v>
      </c>
      <c r="CZ86">
        <f>(CY86*10.78)/37.3578</f>
        <v>0.1269667914063462</v>
      </c>
      <c r="DS86">
        <v>0.4</v>
      </c>
      <c r="FF86" s="136"/>
      <c r="FG86" s="136">
        <f t="shared" si="29"/>
        <v>0.29511436433622962</v>
      </c>
      <c r="FH86" s="136">
        <f t="shared" si="30"/>
        <v>0.36971920116280943</v>
      </c>
      <c r="FI86" s="136">
        <f t="shared" si="31"/>
        <v>0.14567976075678973</v>
      </c>
      <c r="FJ86" s="136"/>
      <c r="FK86" s="136">
        <f>CO86</f>
        <v>0.12119557361514864</v>
      </c>
      <c r="FL86" s="136">
        <f>10.78*DS86/37.3578</f>
        <v>0.11542435582395111</v>
      </c>
      <c r="FM86" s="136">
        <v>3</v>
      </c>
      <c r="FN86" s="136">
        <f t="shared" si="27"/>
        <v>1.2841503869557052</v>
      </c>
      <c r="FO86" s="136">
        <f t="shared" si="27"/>
        <v>1.3723655485757322</v>
      </c>
      <c r="FP86" s="136">
        <f t="shared" si="28"/>
        <v>0.87195005582866369</v>
      </c>
      <c r="FQ86" s="136">
        <f t="shared" si="28"/>
        <v>4.8840615200475961</v>
      </c>
      <c r="FR86" s="136">
        <f>'east Allen-Studer'!DR86</f>
        <v>3.4</v>
      </c>
      <c r="FS86" s="136">
        <f t="shared" si="32"/>
        <v>0.64207519347785258</v>
      </c>
      <c r="FT86" s="136">
        <f t="shared" si="33"/>
        <v>1.2841503869557052</v>
      </c>
      <c r="FU86" s="136"/>
      <c r="FV86" s="198">
        <f t="shared" si="34"/>
        <v>170.31058930048667</v>
      </c>
      <c r="FW86" s="198">
        <f t="shared" si="35"/>
        <v>83.767049948978041</v>
      </c>
      <c r="FX86" s="198">
        <f t="shared" si="36"/>
        <v>50.559917413982447</v>
      </c>
      <c r="FY86" s="6"/>
      <c r="FZ86" s="1"/>
      <c r="GA86" s="60">
        <f t="shared" si="26"/>
        <v>1.6472610000000001</v>
      </c>
      <c r="GB86" s="60"/>
      <c r="GC86" s="1"/>
      <c r="GD86" s="1"/>
      <c r="GE86" s="1"/>
    </row>
    <row r="87" spans="1:187" x14ac:dyDescent="0.15">
      <c r="A87">
        <f t="shared" si="37"/>
        <v>1667</v>
      </c>
      <c r="FF87" s="136"/>
      <c r="FG87" s="136">
        <f t="shared" si="29"/>
        <v>0.39124000000000003</v>
      </c>
      <c r="FH87" s="136">
        <f t="shared" si="30"/>
        <v>0.40464856000000005</v>
      </c>
      <c r="FI87" s="136">
        <f t="shared" si="31"/>
        <v>0.21329556</v>
      </c>
      <c r="FJ87" s="136"/>
      <c r="FK87" s="136">
        <v>0.18</v>
      </c>
      <c r="FL87" s="136">
        <v>0.2</v>
      </c>
      <c r="FM87" s="136">
        <v>3</v>
      </c>
      <c r="FN87" s="136">
        <f t="shared" si="27"/>
        <v>1.2901437436322203</v>
      </c>
      <c r="FO87" s="136">
        <f t="shared" si="27"/>
        <v>1.3832293528648805</v>
      </c>
      <c r="FP87" s="136">
        <f t="shared" si="28"/>
        <v>0.87606808629846</v>
      </c>
      <c r="FQ87" s="136">
        <f t="shared" si="28"/>
        <v>4.9105975977947454</v>
      </c>
      <c r="FR87" s="136">
        <f>'east Allen-Studer'!DR87</f>
        <v>3.4</v>
      </c>
      <c r="FS87" s="136">
        <f t="shared" si="32"/>
        <v>0.64507187181611014</v>
      </c>
      <c r="FT87" s="136">
        <f t="shared" si="33"/>
        <v>1.2901437436322203</v>
      </c>
      <c r="FU87" s="136"/>
      <c r="FV87" s="198">
        <f t="shared" si="34"/>
        <v>203.71385576875679</v>
      </c>
      <c r="FW87" s="198">
        <f t="shared" si="35"/>
        <v>97.219816001583069</v>
      </c>
      <c r="FX87" s="198">
        <f t="shared" si="36"/>
        <v>63.494662964625135</v>
      </c>
      <c r="FY87" s="6"/>
      <c r="FZ87" s="1"/>
      <c r="GA87" s="60">
        <f t="shared" si="26"/>
        <v>1.651068</v>
      </c>
      <c r="GB87" s="60"/>
      <c r="GC87" s="1"/>
      <c r="GD87" s="1"/>
      <c r="GE87" s="1"/>
    </row>
    <row r="88" spans="1:187" x14ac:dyDescent="0.15">
      <c r="A88">
        <f t="shared" si="37"/>
        <v>1668</v>
      </c>
      <c r="FF88" s="136"/>
      <c r="FG88" s="136">
        <f t="shared" si="29"/>
        <v>0.39124000000000003</v>
      </c>
      <c r="FH88" s="136">
        <f t="shared" si="30"/>
        <v>0.40464856000000005</v>
      </c>
      <c r="FI88" s="136">
        <f t="shared" si="31"/>
        <v>0.21329556</v>
      </c>
      <c r="FJ88" s="136"/>
      <c r="FK88" s="136">
        <v>0.18</v>
      </c>
      <c r="FL88" s="136">
        <v>0.2</v>
      </c>
      <c r="FM88" s="136">
        <v>3</v>
      </c>
      <c r="FN88" s="136">
        <f t="shared" si="27"/>
        <v>1.2961371003087354</v>
      </c>
      <c r="FO88" s="136">
        <f t="shared" si="27"/>
        <v>1.3940931571540287</v>
      </c>
      <c r="FP88" s="136">
        <f t="shared" si="28"/>
        <v>0.88018611676825653</v>
      </c>
      <c r="FQ88" s="136">
        <f t="shared" si="28"/>
        <v>4.9371336755418946</v>
      </c>
      <c r="FR88" s="136">
        <f>'east Allen-Studer'!DR88</f>
        <v>3.4</v>
      </c>
      <c r="FS88" s="136">
        <f t="shared" si="32"/>
        <v>0.64806855015436771</v>
      </c>
      <c r="FT88" s="136">
        <f t="shared" si="33"/>
        <v>1.2961371003087354</v>
      </c>
      <c r="FU88" s="136"/>
      <c r="FV88" s="198">
        <f t="shared" si="34"/>
        <v>203.97375162611903</v>
      </c>
      <c r="FW88" s="198">
        <f t="shared" si="35"/>
        <v>97.40173366375825</v>
      </c>
      <c r="FX88" s="198">
        <f t="shared" si="36"/>
        <v>63.52874466461283</v>
      </c>
      <c r="FY88" s="6"/>
      <c r="FZ88" s="1"/>
      <c r="GA88" s="60">
        <f t="shared" si="26"/>
        <v>1.6548750000000001</v>
      </c>
      <c r="GB88" s="60"/>
      <c r="GC88" s="1"/>
      <c r="GD88" s="1"/>
      <c r="GE88" s="1"/>
    </row>
    <row r="89" spans="1:187" x14ac:dyDescent="0.15">
      <c r="A89">
        <f t="shared" si="37"/>
        <v>1669</v>
      </c>
      <c r="AZ89">
        <v>0.94</v>
      </c>
      <c r="BA89">
        <f>(AZ89*10.78)/37.3578</f>
        <v>0.27124723618628505</v>
      </c>
      <c r="CC89">
        <v>0.6</v>
      </c>
      <c r="CD89">
        <f>(CC89*10.78)/37.3578</f>
        <v>0.17313653373592663</v>
      </c>
      <c r="CN89">
        <v>0.63</v>
      </c>
      <c r="CO89">
        <f>(CN89*10.78)/37.3578</f>
        <v>0.18179336042272295</v>
      </c>
      <c r="CY89">
        <v>0.72</v>
      </c>
      <c r="CZ89">
        <f>(CY89*10.78)/37.3578</f>
        <v>0.20776384048311197</v>
      </c>
      <c r="DE89" s="1">
        <v>0.63</v>
      </c>
      <c r="DF89" s="136">
        <f>(DE89*10.78)/37.3578</f>
        <v>0.18179336042272295</v>
      </c>
      <c r="DS89">
        <v>0.62</v>
      </c>
      <c r="FF89" s="136">
        <f>BA89</f>
        <v>0.27124723618628505</v>
      </c>
      <c r="FG89" s="136">
        <f t="shared" si="29"/>
        <v>0.39417154650434449</v>
      </c>
      <c r="FH89" s="136">
        <f t="shared" si="30"/>
        <v>0.40571380174421412</v>
      </c>
      <c r="FI89" s="136">
        <f t="shared" si="31"/>
        <v>0.2153576411351846</v>
      </c>
      <c r="FJ89" s="136"/>
      <c r="FK89" s="136">
        <f>CO89</f>
        <v>0.18179336042272295</v>
      </c>
      <c r="FL89" s="136">
        <f>10.78*DS89/37.3578</f>
        <v>0.17890775152712418</v>
      </c>
      <c r="FM89" s="136">
        <v>3</v>
      </c>
      <c r="FN89" s="136">
        <f t="shared" si="27"/>
        <v>1.3021304569852503</v>
      </c>
      <c r="FO89" s="136">
        <f t="shared" si="27"/>
        <v>1.4049569614431772</v>
      </c>
      <c r="FP89" s="136">
        <f t="shared" si="28"/>
        <v>0.88430414723805284</v>
      </c>
      <c r="FQ89" s="136">
        <f t="shared" si="28"/>
        <v>4.9636697532890439</v>
      </c>
      <c r="FR89" s="136">
        <f>'east Allen-Studer'!DR89</f>
        <v>3.4</v>
      </c>
      <c r="FS89" s="136">
        <f t="shared" si="32"/>
        <v>0.65106522849262516</v>
      </c>
      <c r="FT89" s="136">
        <f t="shared" si="33"/>
        <v>1.3021304569852503</v>
      </c>
      <c r="FU89" s="136"/>
      <c r="FV89" s="198">
        <f t="shared" si="34"/>
        <v>204.30892205422751</v>
      </c>
      <c r="FW89" s="198">
        <f t="shared" si="35"/>
        <v>96.331363985672468</v>
      </c>
      <c r="FX89" s="198">
        <f t="shared" si="36"/>
        <v>63.719542766529955</v>
      </c>
      <c r="FY89" s="6"/>
      <c r="FZ89" s="1"/>
      <c r="GA89" s="60">
        <f t="shared" si="26"/>
        <v>1.658682</v>
      </c>
      <c r="GB89" s="60"/>
      <c r="GC89" s="1"/>
      <c r="GD89" s="1"/>
      <c r="GE89" s="1"/>
    </row>
    <row r="90" spans="1:187" x14ac:dyDescent="0.15">
      <c r="A90">
        <f t="shared" si="37"/>
        <v>1670</v>
      </c>
      <c r="AF90">
        <v>2.15</v>
      </c>
      <c r="AG90">
        <f>(AF90*10.78)/25.11</f>
        <v>0.92301871764237342</v>
      </c>
      <c r="BD90">
        <v>0.86</v>
      </c>
      <c r="BE90">
        <f>(BD90*10.78)/25.11</f>
        <v>0.36920748705694939</v>
      </c>
      <c r="DK90">
        <v>0.71</v>
      </c>
      <c r="DL90">
        <f>(DK90*10.78)/25.11</f>
        <v>0.30481083233771405</v>
      </c>
      <c r="EC90">
        <v>7.5</v>
      </c>
      <c r="ED90">
        <f>(EC90*10.78)/25.11</f>
        <v>3.2198327359617682</v>
      </c>
      <c r="FF90" s="136">
        <f>BE90</f>
        <v>0.36920748705694939</v>
      </c>
      <c r="FG90" s="136">
        <f t="shared" si="29"/>
        <v>0.39124000000000003</v>
      </c>
      <c r="FH90" s="136">
        <f t="shared" si="30"/>
        <v>0.40464856000000005</v>
      </c>
      <c r="FI90" s="136">
        <f t="shared" si="31"/>
        <v>0.21329556</v>
      </c>
      <c r="FJ90" s="136">
        <f>AG90</f>
        <v>0.92301871764237342</v>
      </c>
      <c r="FK90" s="136">
        <v>0.18</v>
      </c>
      <c r="FL90" s="136">
        <v>0.2</v>
      </c>
      <c r="FM90" s="136">
        <f>ED90</f>
        <v>3.2198327359617682</v>
      </c>
      <c r="FN90" s="136">
        <f t="shared" si="27"/>
        <v>1.3081238136617652</v>
      </c>
      <c r="FO90" s="136">
        <f t="shared" si="27"/>
        <v>1.4158207657323256</v>
      </c>
      <c r="FP90" s="136">
        <f t="shared" si="28"/>
        <v>0.88842217770784937</v>
      </c>
      <c r="FQ90" s="136">
        <f t="shared" si="28"/>
        <v>4.9902058310361932</v>
      </c>
      <c r="FR90" s="136">
        <f>'east Allen-Studer'!DR90</f>
        <v>3.4270477488226061</v>
      </c>
      <c r="FS90" s="136">
        <f t="shared" si="32"/>
        <v>0.65406190683088261</v>
      </c>
      <c r="FT90" s="136">
        <f t="shared" si="33"/>
        <v>1.3081238136617652</v>
      </c>
      <c r="FU90" s="136"/>
      <c r="FV90" s="198">
        <f t="shared" si="34"/>
        <v>205.77191231195766</v>
      </c>
      <c r="FW90" s="198">
        <f t="shared" si="35"/>
        <v>98.560305940106943</v>
      </c>
      <c r="FX90" s="198">
        <f t="shared" si="36"/>
        <v>64.337549518941316</v>
      </c>
      <c r="FY90" s="6"/>
      <c r="FZ90" s="1"/>
      <c r="GA90" s="60">
        <f t="shared" si="26"/>
        <v>1.6624890000000001</v>
      </c>
      <c r="GB90" s="60"/>
      <c r="GC90" s="1"/>
      <c r="GD90" s="1"/>
      <c r="GE90" s="1"/>
    </row>
    <row r="91" spans="1:187" x14ac:dyDescent="0.15">
      <c r="A91">
        <f t="shared" si="37"/>
        <v>1671</v>
      </c>
      <c r="FF91" s="136"/>
      <c r="FG91" s="136">
        <f t="shared" si="29"/>
        <v>0.39124000000000003</v>
      </c>
      <c r="FH91" s="136">
        <f t="shared" si="30"/>
        <v>0.40464856000000005</v>
      </c>
      <c r="FI91" s="136">
        <f t="shared" si="31"/>
        <v>0.21329556</v>
      </c>
      <c r="FJ91" s="136"/>
      <c r="FK91" s="136">
        <v>0.18</v>
      </c>
      <c r="FL91" s="136">
        <v>0.2</v>
      </c>
      <c r="FM91" s="136">
        <v>3.25</v>
      </c>
      <c r="FN91" s="136">
        <f t="shared" si="27"/>
        <v>1.3141171703382803</v>
      </c>
      <c r="FO91" s="136">
        <f t="shared" si="27"/>
        <v>1.4266845700214739</v>
      </c>
      <c r="FP91" s="136">
        <f t="shared" si="28"/>
        <v>0.89254020817764568</v>
      </c>
      <c r="FQ91" s="136">
        <f t="shared" si="28"/>
        <v>5.0167419087833416</v>
      </c>
      <c r="FR91" s="136">
        <f>'east Allen-Studer'!DR91</f>
        <v>3.4270477488226061</v>
      </c>
      <c r="FS91" s="136">
        <f t="shared" si="32"/>
        <v>0.65705858516914017</v>
      </c>
      <c r="FT91" s="136">
        <f t="shared" si="33"/>
        <v>1.3141171703382803</v>
      </c>
      <c r="FU91" s="136"/>
      <c r="FV91" s="198">
        <f t="shared" si="34"/>
        <v>206.18867794231866</v>
      </c>
      <c r="FW91" s="198">
        <f t="shared" si="35"/>
        <v>98.832725394396817</v>
      </c>
      <c r="FX91" s="198">
        <f t="shared" si="36"/>
        <v>64.462133011043704</v>
      </c>
      <c r="FY91" s="6"/>
      <c r="FZ91" s="1"/>
      <c r="GA91" s="60">
        <f t="shared" si="26"/>
        <v>1.666296</v>
      </c>
      <c r="GB91" s="60"/>
      <c r="GC91" s="1"/>
      <c r="GD91" s="1"/>
      <c r="GE91" s="1"/>
    </row>
    <row r="92" spans="1:187" x14ac:dyDescent="0.15">
      <c r="A92">
        <f t="shared" si="37"/>
        <v>1672</v>
      </c>
      <c r="FF92" s="136"/>
      <c r="FG92" s="136">
        <f t="shared" si="29"/>
        <v>0.39124000000000003</v>
      </c>
      <c r="FH92" s="136">
        <f t="shared" si="30"/>
        <v>0.40464856000000005</v>
      </c>
      <c r="FI92" s="136">
        <f t="shared" si="31"/>
        <v>0.21329556</v>
      </c>
      <c r="FJ92" s="136"/>
      <c r="FK92" s="136">
        <v>0.18</v>
      </c>
      <c r="FL92" s="136">
        <v>0.2</v>
      </c>
      <c r="FM92" s="136">
        <v>3.25</v>
      </c>
      <c r="FN92" s="136">
        <f t="shared" si="27"/>
        <v>1.3201105270147955</v>
      </c>
      <c r="FO92" s="136">
        <f t="shared" si="27"/>
        <v>1.4375483743106223</v>
      </c>
      <c r="FP92" s="136">
        <f t="shared" si="28"/>
        <v>0.89665823864744221</v>
      </c>
      <c r="FQ92" s="136">
        <f t="shared" si="28"/>
        <v>5.0432779865304909</v>
      </c>
      <c r="FR92" s="136">
        <f>'east Allen-Studer'!DR92</f>
        <v>3.4270477488226061</v>
      </c>
      <c r="FS92" s="136">
        <f t="shared" si="32"/>
        <v>0.66005526350739774</v>
      </c>
      <c r="FT92" s="136">
        <f t="shared" si="33"/>
        <v>1.3201105270147955</v>
      </c>
      <c r="FU92" s="136"/>
      <c r="FV92" s="198">
        <f t="shared" si="34"/>
        <v>206.44857379968087</v>
      </c>
      <c r="FW92" s="198">
        <f t="shared" si="35"/>
        <v>99.014643056571998</v>
      </c>
      <c r="FX92" s="198">
        <f t="shared" si="36"/>
        <v>64.496214711031385</v>
      </c>
      <c r="FY92" s="6"/>
      <c r="FZ92" s="1"/>
      <c r="GA92" s="60">
        <f t="shared" si="26"/>
        <v>1.6701030000000001</v>
      </c>
      <c r="GB92" s="60"/>
      <c r="GC92" s="1"/>
      <c r="GD92" s="1"/>
      <c r="GE92" s="1"/>
    </row>
    <row r="93" spans="1:187" x14ac:dyDescent="0.15">
      <c r="A93">
        <f t="shared" si="37"/>
        <v>1673</v>
      </c>
      <c r="FF93" s="136"/>
      <c r="FG93" s="136">
        <f t="shared" si="29"/>
        <v>0.39124000000000003</v>
      </c>
      <c r="FH93" s="136">
        <f t="shared" si="30"/>
        <v>0.40464856000000005</v>
      </c>
      <c r="FI93" s="136">
        <f t="shared" si="31"/>
        <v>0.21329556</v>
      </c>
      <c r="FJ93" s="136"/>
      <c r="FK93" s="136">
        <v>0.18</v>
      </c>
      <c r="FL93" s="136">
        <v>0.2</v>
      </c>
      <c r="FM93" s="136">
        <v>3.25</v>
      </c>
      <c r="FN93" s="136">
        <f t="shared" si="27"/>
        <v>1.3261038836913106</v>
      </c>
      <c r="FO93" s="136">
        <f t="shared" si="27"/>
        <v>1.4484121785997708</v>
      </c>
      <c r="FP93" s="136">
        <f t="shared" si="28"/>
        <v>0.90077626911723851</v>
      </c>
      <c r="FQ93" s="136">
        <f t="shared" si="28"/>
        <v>5.0698140642776401</v>
      </c>
      <c r="FR93" s="136">
        <f>'east Allen-Studer'!DR93</f>
        <v>3.4270477488226061</v>
      </c>
      <c r="FS93" s="136">
        <f t="shared" si="32"/>
        <v>0.6630519418456553</v>
      </c>
      <c r="FT93" s="136">
        <f t="shared" si="33"/>
        <v>1.3261038836913106</v>
      </c>
      <c r="FU93" s="136"/>
      <c r="FV93" s="198">
        <f t="shared" si="34"/>
        <v>206.70846965704308</v>
      </c>
      <c r="FW93" s="198">
        <f t="shared" si="35"/>
        <v>99.196560718747165</v>
      </c>
      <c r="FX93" s="198">
        <f t="shared" si="36"/>
        <v>64.53029641101908</v>
      </c>
      <c r="FY93" s="6"/>
      <c r="FZ93" s="1"/>
      <c r="GA93" s="60">
        <f t="shared" si="26"/>
        <v>1.67391</v>
      </c>
      <c r="GB93" s="60"/>
      <c r="GC93" s="1"/>
      <c r="GD93" s="1"/>
      <c r="GE93" s="1"/>
    </row>
    <row r="94" spans="1:187" x14ac:dyDescent="0.15">
      <c r="A94">
        <f t="shared" si="37"/>
        <v>1674</v>
      </c>
      <c r="FF94" s="136"/>
      <c r="FG94" s="136">
        <f t="shared" si="29"/>
        <v>0.39124000000000003</v>
      </c>
      <c r="FH94" s="136">
        <f t="shared" si="30"/>
        <v>0.40464856000000005</v>
      </c>
      <c r="FI94" s="136">
        <f t="shared" si="31"/>
        <v>0.21329556</v>
      </c>
      <c r="FJ94" s="136"/>
      <c r="FK94" s="136">
        <v>0.18</v>
      </c>
      <c r="FL94" s="136">
        <v>0.2</v>
      </c>
      <c r="FM94" s="136">
        <v>3.25</v>
      </c>
      <c r="FN94" s="136">
        <f t="shared" si="27"/>
        <v>1.3320972403678255</v>
      </c>
      <c r="FO94" s="136">
        <f t="shared" si="27"/>
        <v>1.4592759828889192</v>
      </c>
      <c r="FP94" s="136">
        <f t="shared" si="28"/>
        <v>0.90489429958703493</v>
      </c>
      <c r="FQ94" s="136">
        <f t="shared" si="28"/>
        <v>5.0963501420247894</v>
      </c>
      <c r="FR94" s="136">
        <f>'east Allen-Studer'!DR94</f>
        <v>3.4270477488226061</v>
      </c>
      <c r="FS94" s="136">
        <f t="shared" si="32"/>
        <v>0.66604862018391275</v>
      </c>
      <c r="FT94" s="136">
        <f t="shared" si="33"/>
        <v>1.3320972403678255</v>
      </c>
      <c r="FU94" s="136"/>
      <c r="FV94" s="198">
        <f t="shared" si="34"/>
        <v>206.96836551440526</v>
      </c>
      <c r="FW94" s="198">
        <f t="shared" si="35"/>
        <v>99.378478380922346</v>
      </c>
      <c r="FX94" s="198">
        <f t="shared" si="36"/>
        <v>64.564378111006761</v>
      </c>
      <c r="FY94" s="6"/>
      <c r="FZ94" s="1"/>
      <c r="GA94" s="60">
        <f t="shared" si="26"/>
        <v>1.6777170000000001</v>
      </c>
      <c r="GB94" s="60"/>
      <c r="GC94" s="1"/>
      <c r="GD94" s="1"/>
      <c r="GE94" s="1"/>
    </row>
    <row r="95" spans="1:187" x14ac:dyDescent="0.15">
      <c r="A95">
        <f t="shared" si="37"/>
        <v>1675</v>
      </c>
      <c r="FF95" s="136"/>
      <c r="FG95" s="136">
        <f t="shared" si="29"/>
        <v>0.39124000000000003</v>
      </c>
      <c r="FH95" s="136">
        <f t="shared" si="30"/>
        <v>0.40464856000000005</v>
      </c>
      <c r="FI95" s="136">
        <f t="shared" si="31"/>
        <v>0.21329556</v>
      </c>
      <c r="FJ95" s="136"/>
      <c r="FK95" s="136">
        <v>0.18</v>
      </c>
      <c r="FL95" s="136">
        <v>0.2</v>
      </c>
      <c r="FM95" s="136">
        <v>3.25</v>
      </c>
      <c r="FN95" s="136">
        <f t="shared" si="27"/>
        <v>1.3380905970443404</v>
      </c>
      <c r="FO95" s="136">
        <f t="shared" si="27"/>
        <v>1.4701397871780677</v>
      </c>
      <c r="FP95" s="136">
        <f t="shared" si="28"/>
        <v>0.90901233005683135</v>
      </c>
      <c r="FQ95" s="136">
        <f t="shared" si="28"/>
        <v>5.1228862197719387</v>
      </c>
      <c r="FR95" s="136">
        <f>'east Allen-Studer'!DR95</f>
        <v>3.4270477488226061</v>
      </c>
      <c r="FS95" s="136">
        <f t="shared" si="32"/>
        <v>0.66904529852217021</v>
      </c>
      <c r="FT95" s="136">
        <f t="shared" si="33"/>
        <v>1.3380905970443404</v>
      </c>
      <c r="FU95" s="136"/>
      <c r="FV95" s="198">
        <f t="shared" si="34"/>
        <v>207.2282613717675</v>
      </c>
      <c r="FW95" s="198">
        <f t="shared" si="35"/>
        <v>99.560396043097512</v>
      </c>
      <c r="FX95" s="198">
        <f t="shared" si="36"/>
        <v>64.598459810994441</v>
      </c>
      <c r="FY95" s="6"/>
      <c r="FZ95" s="1"/>
      <c r="GA95" s="60">
        <f t="shared" si="26"/>
        <v>1.681524</v>
      </c>
      <c r="GB95" s="60"/>
      <c r="GC95" s="1"/>
      <c r="GD95" s="1"/>
      <c r="GE95" s="1"/>
    </row>
    <row r="96" spans="1:187" x14ac:dyDescent="0.15">
      <c r="A96">
        <f t="shared" si="37"/>
        <v>1676</v>
      </c>
      <c r="FF96" s="136"/>
      <c r="FG96" s="136">
        <f t="shared" si="29"/>
        <v>0.39124000000000003</v>
      </c>
      <c r="FH96" s="136">
        <f t="shared" si="30"/>
        <v>0.40464856000000005</v>
      </c>
      <c r="FI96" s="136">
        <f t="shared" si="31"/>
        <v>0.21329556</v>
      </c>
      <c r="FJ96" s="136"/>
      <c r="FK96" s="136">
        <v>0.18</v>
      </c>
      <c r="FL96" s="136">
        <v>0.2</v>
      </c>
      <c r="FM96" s="136">
        <v>3.25</v>
      </c>
      <c r="FN96" s="136">
        <f t="shared" ref="FN96:FO115" si="38">FN$15+($A96-$A$15)*(FN$243-FN$15)/($A$243-$A$15)</f>
        <v>1.3440839537208555</v>
      </c>
      <c r="FO96" s="136">
        <f t="shared" si="38"/>
        <v>1.4810035914672159</v>
      </c>
      <c r="FP96" s="136">
        <f t="shared" ref="FP96:FQ115" si="39">FP$15+($A96-$A$15)*(FP$244-FP$15)/($A$244-$A$15)</f>
        <v>0.91313036052662777</v>
      </c>
      <c r="FQ96" s="136">
        <f t="shared" si="39"/>
        <v>5.149422297519088</v>
      </c>
      <c r="FR96" s="136">
        <f>'east Allen-Studer'!DR96</f>
        <v>3.4270477488226061</v>
      </c>
      <c r="FS96" s="136">
        <f t="shared" si="32"/>
        <v>0.67204197686042777</v>
      </c>
      <c r="FT96" s="136">
        <f t="shared" si="33"/>
        <v>1.3440839537208555</v>
      </c>
      <c r="FU96" s="136"/>
      <c r="FV96" s="198">
        <f t="shared" si="34"/>
        <v>207.48815722912971</v>
      </c>
      <c r="FW96" s="198">
        <f t="shared" si="35"/>
        <v>99.742313705272721</v>
      </c>
      <c r="FX96" s="198">
        <f t="shared" si="36"/>
        <v>64.632541510982136</v>
      </c>
      <c r="FY96" s="6"/>
      <c r="FZ96" s="1"/>
      <c r="GA96" s="60">
        <f t="shared" si="26"/>
        <v>1.6853310000000001</v>
      </c>
      <c r="GB96" s="60"/>
      <c r="GC96" s="1"/>
      <c r="GD96" s="1"/>
      <c r="GE96" s="1"/>
    </row>
    <row r="97" spans="1:187" x14ac:dyDescent="0.15">
      <c r="A97">
        <f t="shared" si="37"/>
        <v>1677</v>
      </c>
      <c r="AZ97" s="1">
        <v>0.97</v>
      </c>
      <c r="BA97">
        <f>(AZ97*10.78)/37.3578</f>
        <v>0.27990406287308139</v>
      </c>
      <c r="CC97" s="1">
        <v>0.65</v>
      </c>
      <c r="CD97">
        <f>(CC97*10.78)/37.3578</f>
        <v>0.18756457821392053</v>
      </c>
      <c r="CN97" s="1">
        <v>0.72</v>
      </c>
      <c r="CO97">
        <f>(CN97*10.78)/37.3578</f>
        <v>0.20776384048311197</v>
      </c>
      <c r="CY97" s="1">
        <v>0.44</v>
      </c>
      <c r="CZ97">
        <f>(CY97*10.78)/37.3578</f>
        <v>0.1269667914063462</v>
      </c>
      <c r="DE97" s="1">
        <v>0.65</v>
      </c>
      <c r="DF97" s="136">
        <f>(DE97*10.78)/37.3578</f>
        <v>0.18756457821392053</v>
      </c>
      <c r="DS97" s="1">
        <v>0.69</v>
      </c>
      <c r="FF97" s="136">
        <f>BA97</f>
        <v>0.27990406287308139</v>
      </c>
      <c r="FG97" s="136">
        <f t="shared" si="29"/>
        <v>0.43662462457639373</v>
      </c>
      <c r="FH97" s="136">
        <f t="shared" si="30"/>
        <v>0.42114005913624469</v>
      </c>
      <c r="FI97" s="136">
        <f t="shared" si="31"/>
        <v>0.24521958986878245</v>
      </c>
      <c r="FJ97" s="136"/>
      <c r="FK97" s="136">
        <f>CO97</f>
        <v>0.20776384048311197</v>
      </c>
      <c r="FL97" s="136">
        <f>10.78*DS97/37.3578</f>
        <v>0.19910701379631562</v>
      </c>
      <c r="FM97" s="136">
        <v>3.25</v>
      </c>
      <c r="FN97" s="136">
        <f t="shared" si="38"/>
        <v>1.3500773103973707</v>
      </c>
      <c r="FO97" s="136">
        <f t="shared" si="38"/>
        <v>1.4918673957563642</v>
      </c>
      <c r="FP97" s="136">
        <f t="shared" si="39"/>
        <v>0.91724839099642419</v>
      </c>
      <c r="FQ97" s="136">
        <f t="shared" si="39"/>
        <v>5.1759583752662373</v>
      </c>
      <c r="FR97" s="136">
        <f>'east Allen-Studer'!DR97</f>
        <v>3.4270477488226061</v>
      </c>
      <c r="FS97" s="136">
        <f t="shared" si="32"/>
        <v>0.67503865519868533</v>
      </c>
      <c r="FT97" s="136">
        <f t="shared" si="33"/>
        <v>1.3500773103973707</v>
      </c>
      <c r="FU97" s="136"/>
      <c r="FV97" s="198">
        <f t="shared" si="34"/>
        <v>221.78293738074441</v>
      </c>
      <c r="FW97" s="198">
        <f t="shared" si="35"/>
        <v>103.33220239357898</v>
      </c>
      <c r="FX97" s="198">
        <f t="shared" si="36"/>
        <v>70.349280647970929</v>
      </c>
      <c r="FY97" s="6"/>
      <c r="FZ97" s="1"/>
      <c r="GA97" s="60">
        <f t="shared" si="26"/>
        <v>1.689138</v>
      </c>
      <c r="GB97" s="60"/>
      <c r="GC97" s="1"/>
      <c r="GD97" s="1"/>
      <c r="GE97" s="1"/>
    </row>
    <row r="98" spans="1:187" x14ac:dyDescent="0.15">
      <c r="A98">
        <f t="shared" si="37"/>
        <v>1678</v>
      </c>
      <c r="F98">
        <v>6.25</v>
      </c>
      <c r="G98">
        <f>(F98*10.78)/$J$2</f>
        <v>2.2458333333333331</v>
      </c>
      <c r="R98">
        <v>1.1399999999999999</v>
      </c>
      <c r="AZ98" s="1"/>
      <c r="CC98" s="1"/>
      <c r="CN98" s="1"/>
      <c r="CY98" s="1"/>
      <c r="DS98" s="1"/>
      <c r="FF98" s="136"/>
      <c r="FG98" s="136">
        <f t="shared" si="29"/>
        <v>0.39124000000000003</v>
      </c>
      <c r="FH98" s="136">
        <f t="shared" si="30"/>
        <v>0.40464856000000005</v>
      </c>
      <c r="FI98" s="136">
        <f t="shared" si="31"/>
        <v>0.21329556</v>
      </c>
      <c r="FJ98" s="136"/>
      <c r="FK98" s="136">
        <v>0.18</v>
      </c>
      <c r="FL98" s="136">
        <v>0.2</v>
      </c>
      <c r="FM98" s="136">
        <v>3.25</v>
      </c>
      <c r="FN98" s="136">
        <f t="shared" si="38"/>
        <v>1.3560706670738856</v>
      </c>
      <c r="FO98" s="136">
        <f t="shared" si="38"/>
        <v>1.5027312000455129</v>
      </c>
      <c r="FP98" s="136">
        <f t="shared" si="39"/>
        <v>0.92136642146622061</v>
      </c>
      <c r="FQ98" s="136">
        <f t="shared" si="39"/>
        <v>5.2024944530133865</v>
      </c>
      <c r="FR98" s="136">
        <f>'east Allen-Studer'!DR98</f>
        <v>3.4270477488226061</v>
      </c>
      <c r="FS98" s="136">
        <f t="shared" si="32"/>
        <v>0.67803533353694279</v>
      </c>
      <c r="FT98" s="136">
        <f t="shared" si="33"/>
        <v>1.3560706670738856</v>
      </c>
      <c r="FU98" s="136"/>
      <c r="FV98" s="198">
        <f t="shared" si="34"/>
        <v>208.0079489438541</v>
      </c>
      <c r="FW98" s="198">
        <f t="shared" si="35"/>
        <v>100.10614902962307</v>
      </c>
      <c r="FX98" s="198">
        <f t="shared" si="36"/>
        <v>64.700704910957498</v>
      </c>
      <c r="FY98" s="6"/>
      <c r="FZ98" s="1">
        <f>(R98+G98)/2</f>
        <v>1.6929166666666666</v>
      </c>
      <c r="GA98" s="60">
        <f t="shared" si="26"/>
        <v>1.6929449999999999</v>
      </c>
      <c r="GB98" s="60"/>
      <c r="GC98" s="1">
        <f>360*$FZ98/(3.15*FV98)</f>
        <v>0.93013844643222698</v>
      </c>
      <c r="GD98" s="1">
        <f>360*$FZ98/(3.15*FW98)</f>
        <v>1.9327103514783857</v>
      </c>
      <c r="GE98" s="1">
        <f>360*$FZ98/(3.15*FX98)</f>
        <v>2.9903258510468556</v>
      </c>
    </row>
    <row r="99" spans="1:187" x14ac:dyDescent="0.15">
      <c r="A99">
        <f t="shared" si="37"/>
        <v>1679</v>
      </c>
      <c r="AZ99" s="1"/>
      <c r="CC99" s="1"/>
      <c r="CN99" s="1"/>
      <c r="CY99" s="1"/>
      <c r="DS99" s="1"/>
      <c r="FF99" s="136"/>
      <c r="FG99" s="136">
        <f t="shared" si="29"/>
        <v>0.39124000000000003</v>
      </c>
      <c r="FH99" s="136">
        <f t="shared" si="30"/>
        <v>0.40464856000000005</v>
      </c>
      <c r="FI99" s="136">
        <f t="shared" si="31"/>
        <v>0.21329556</v>
      </c>
      <c r="FJ99" s="136"/>
      <c r="FK99" s="136">
        <v>0.18</v>
      </c>
      <c r="FL99" s="136">
        <v>0.2</v>
      </c>
      <c r="FM99" s="136">
        <v>3.25</v>
      </c>
      <c r="FN99" s="136">
        <f t="shared" si="38"/>
        <v>1.3620640237504005</v>
      </c>
      <c r="FO99" s="136">
        <f t="shared" si="38"/>
        <v>1.5135950043346611</v>
      </c>
      <c r="FP99" s="136">
        <f t="shared" si="39"/>
        <v>0.92548445193601703</v>
      </c>
      <c r="FQ99" s="136">
        <f t="shared" si="39"/>
        <v>5.2290305307605358</v>
      </c>
      <c r="FR99" s="136">
        <f>'east Allen-Studer'!DR99</f>
        <v>3.4270477488226061</v>
      </c>
      <c r="FS99" s="136">
        <f t="shared" si="32"/>
        <v>0.68103201187520024</v>
      </c>
      <c r="FT99" s="136">
        <f t="shared" si="33"/>
        <v>1.3620640237504005</v>
      </c>
      <c r="FU99" s="136"/>
      <c r="FV99" s="198">
        <f t="shared" si="34"/>
        <v>208.26784480121634</v>
      </c>
      <c r="FW99" s="198">
        <f t="shared" si="35"/>
        <v>100.28806669179824</v>
      </c>
      <c r="FX99" s="198">
        <f t="shared" si="36"/>
        <v>64.734786610945193</v>
      </c>
      <c r="FY99" s="6"/>
      <c r="FZ99" s="1"/>
      <c r="GA99" s="60">
        <f t="shared" si="26"/>
        <v>1.696752</v>
      </c>
      <c r="GB99" s="60"/>
      <c r="GC99" s="1"/>
      <c r="GD99" s="1"/>
      <c r="GE99" s="1"/>
    </row>
    <row r="100" spans="1:187" x14ac:dyDescent="0.15">
      <c r="A100">
        <f t="shared" si="37"/>
        <v>1680</v>
      </c>
      <c r="AZ100" s="1"/>
      <c r="CC100" s="1"/>
      <c r="CN100" s="1"/>
      <c r="CY100" s="1"/>
      <c r="DS100" s="1"/>
      <c r="FF100" s="136"/>
      <c r="FG100" s="136">
        <f t="shared" si="29"/>
        <v>0.39124000000000003</v>
      </c>
      <c r="FH100" s="136">
        <f t="shared" si="30"/>
        <v>0.40464856000000005</v>
      </c>
      <c r="FI100" s="136">
        <f t="shared" si="31"/>
        <v>0.21329556</v>
      </c>
      <c r="FJ100" s="136"/>
      <c r="FK100" s="136">
        <v>0.18</v>
      </c>
      <c r="FL100" s="136">
        <v>0.2</v>
      </c>
      <c r="FM100" s="136">
        <v>3.25</v>
      </c>
      <c r="FN100" s="136">
        <f t="shared" si="38"/>
        <v>1.3680573804269156</v>
      </c>
      <c r="FO100" s="136">
        <f t="shared" si="38"/>
        <v>1.5244588086238093</v>
      </c>
      <c r="FP100" s="136">
        <f t="shared" si="39"/>
        <v>0.92960248240581345</v>
      </c>
      <c r="FQ100" s="136">
        <f t="shared" si="39"/>
        <v>5.2555666085076851</v>
      </c>
      <c r="FR100" s="136">
        <f>'east Allen-Studer'!DR100</f>
        <v>3.4270477488226061</v>
      </c>
      <c r="FS100" s="136">
        <f t="shared" si="32"/>
        <v>0.6840286902134578</v>
      </c>
      <c r="FT100" s="136">
        <f t="shared" si="33"/>
        <v>1.3680573804269156</v>
      </c>
      <c r="FU100" s="136"/>
      <c r="FV100" s="198">
        <f t="shared" si="34"/>
        <v>208.52774065857855</v>
      </c>
      <c r="FW100" s="198">
        <f t="shared" si="35"/>
        <v>100.46998435397342</v>
      </c>
      <c r="FX100" s="198">
        <f t="shared" si="36"/>
        <v>64.768868310932874</v>
      </c>
      <c r="FY100" s="6"/>
      <c r="FZ100" s="1"/>
      <c r="GA100" s="60">
        <f t="shared" si="26"/>
        <v>1.7005590000000002</v>
      </c>
      <c r="GB100" s="60"/>
      <c r="GC100" s="1"/>
      <c r="GD100" s="1"/>
      <c r="GE100" s="1"/>
    </row>
    <row r="101" spans="1:187" x14ac:dyDescent="0.15">
      <c r="A101">
        <f t="shared" si="37"/>
        <v>1681</v>
      </c>
      <c r="AZ101" s="1"/>
      <c r="CC101" s="1"/>
      <c r="CN101" s="1"/>
      <c r="CY101" s="1"/>
      <c r="DS101" s="1"/>
      <c r="FF101" s="136"/>
      <c r="FG101" s="136">
        <f t="shared" si="29"/>
        <v>0.39124000000000003</v>
      </c>
      <c r="FH101" s="136">
        <f t="shared" si="30"/>
        <v>0.40464856000000005</v>
      </c>
      <c r="FI101" s="136">
        <f t="shared" si="31"/>
        <v>0.21329556</v>
      </c>
      <c r="FJ101" s="136"/>
      <c r="FK101" s="136">
        <v>0.18</v>
      </c>
      <c r="FL101" s="136">
        <v>0.2</v>
      </c>
      <c r="FM101" s="136">
        <v>3.25</v>
      </c>
      <c r="FN101" s="136">
        <f t="shared" si="38"/>
        <v>1.3740507371034307</v>
      </c>
      <c r="FO101" s="136">
        <f t="shared" si="38"/>
        <v>1.535322612912958</v>
      </c>
      <c r="FP101" s="136">
        <f t="shared" si="39"/>
        <v>0.93372051287560986</v>
      </c>
      <c r="FQ101" s="136">
        <f t="shared" si="39"/>
        <v>5.2821026862548344</v>
      </c>
      <c r="FR101" s="136">
        <f>'east Allen-Studer'!DR101</f>
        <v>3.4270477488226061</v>
      </c>
      <c r="FS101" s="136">
        <f t="shared" si="32"/>
        <v>0.68702536855171537</v>
      </c>
      <c r="FT101" s="136">
        <f t="shared" si="33"/>
        <v>1.3740507371034307</v>
      </c>
      <c r="FU101" s="136"/>
      <c r="FV101" s="198">
        <f t="shared" si="34"/>
        <v>208.78763651594076</v>
      </c>
      <c r="FW101" s="198">
        <f t="shared" si="35"/>
        <v>100.65190201614861</v>
      </c>
      <c r="FX101" s="198">
        <f t="shared" si="36"/>
        <v>64.802950010920554</v>
      </c>
      <c r="FY101" s="6"/>
      <c r="FZ101" s="1"/>
      <c r="GA101" s="60">
        <f t="shared" si="26"/>
        <v>1.704366</v>
      </c>
      <c r="GB101" s="60"/>
      <c r="GC101" s="1"/>
      <c r="GD101" s="1"/>
      <c r="GE101" s="1"/>
    </row>
    <row r="102" spans="1:187" x14ac:dyDescent="0.15">
      <c r="A102">
        <f t="shared" si="37"/>
        <v>1682</v>
      </c>
      <c r="AZ102" s="1"/>
      <c r="CC102" s="1"/>
      <c r="CN102" s="1"/>
      <c r="CY102" s="1"/>
      <c r="DS102" s="1"/>
      <c r="FF102" s="136"/>
      <c r="FG102" s="136">
        <f t="shared" si="29"/>
        <v>0.39124000000000003</v>
      </c>
      <c r="FH102" s="136">
        <f t="shared" si="30"/>
        <v>0.40464856000000005</v>
      </c>
      <c r="FI102" s="136">
        <f t="shared" si="31"/>
        <v>0.21329556</v>
      </c>
      <c r="FJ102" s="136"/>
      <c r="FK102" s="136">
        <v>0.18</v>
      </c>
      <c r="FL102" s="136">
        <v>0.2</v>
      </c>
      <c r="FM102" s="136">
        <v>3.25</v>
      </c>
      <c r="FN102" s="136">
        <f t="shared" si="38"/>
        <v>1.3800440937799459</v>
      </c>
      <c r="FO102" s="136">
        <f t="shared" si="38"/>
        <v>1.5461864172021063</v>
      </c>
      <c r="FP102" s="136">
        <f t="shared" si="39"/>
        <v>0.93783854334540628</v>
      </c>
      <c r="FQ102" s="136">
        <f t="shared" si="39"/>
        <v>5.3086387640019836</v>
      </c>
      <c r="FR102" s="136">
        <f>'east Allen-Studer'!DR102</f>
        <v>3.4270477488226061</v>
      </c>
      <c r="FS102" s="136">
        <f t="shared" si="32"/>
        <v>0.69002204688997293</v>
      </c>
      <c r="FT102" s="136">
        <f t="shared" si="33"/>
        <v>1.3800440937799459</v>
      </c>
      <c r="FU102" s="136"/>
      <c r="FV102" s="198">
        <f t="shared" si="34"/>
        <v>209.04753237330294</v>
      </c>
      <c r="FW102" s="198">
        <f t="shared" si="35"/>
        <v>100.83381967832379</v>
      </c>
      <c r="FX102" s="198">
        <f t="shared" si="36"/>
        <v>64.837031710908249</v>
      </c>
      <c r="FY102" s="6"/>
      <c r="FZ102" s="1"/>
      <c r="GA102" s="60">
        <f t="shared" ref="GA102:GA133" si="40">1.682276+0.003807*(A102-1750)+0.284773</f>
        <v>1.7081729999999999</v>
      </c>
      <c r="GB102" s="60"/>
      <c r="GC102" s="1"/>
      <c r="GD102" s="1"/>
      <c r="GE102" s="1"/>
    </row>
    <row r="103" spans="1:187" x14ac:dyDescent="0.15">
      <c r="A103">
        <f t="shared" si="37"/>
        <v>1683</v>
      </c>
      <c r="AZ103" s="1"/>
      <c r="CC103" s="1"/>
      <c r="CN103" s="1"/>
      <c r="CY103" s="1"/>
      <c r="DS103" s="1"/>
      <c r="FF103" s="136"/>
      <c r="FG103" s="136">
        <f t="shared" si="29"/>
        <v>0.39124000000000003</v>
      </c>
      <c r="FH103" s="136">
        <f t="shared" si="30"/>
        <v>0.40464856000000005</v>
      </c>
      <c r="FI103" s="136">
        <f t="shared" si="31"/>
        <v>0.21329556</v>
      </c>
      <c r="FJ103" s="136"/>
      <c r="FK103" s="136">
        <v>0.18</v>
      </c>
      <c r="FL103" s="136">
        <v>0.2</v>
      </c>
      <c r="FM103" s="136">
        <v>3.25</v>
      </c>
      <c r="FN103" s="136">
        <f t="shared" si="38"/>
        <v>1.3860374504564608</v>
      </c>
      <c r="FO103" s="136">
        <f t="shared" si="38"/>
        <v>1.5570502214912545</v>
      </c>
      <c r="FP103" s="136">
        <f t="shared" si="39"/>
        <v>0.9419565738152027</v>
      </c>
      <c r="FQ103" s="136">
        <f t="shared" si="39"/>
        <v>5.3351748417491329</v>
      </c>
      <c r="FR103" s="136">
        <f>'east Allen-Studer'!DR103</f>
        <v>3.4270477488226061</v>
      </c>
      <c r="FS103" s="136">
        <f t="shared" si="32"/>
        <v>0.69301872522823038</v>
      </c>
      <c r="FT103" s="136">
        <f t="shared" si="33"/>
        <v>1.3860374504564608</v>
      </c>
      <c r="FU103" s="136"/>
      <c r="FV103" s="198">
        <f t="shared" si="34"/>
        <v>209.30742823066518</v>
      </c>
      <c r="FW103" s="198">
        <f t="shared" si="35"/>
        <v>101.01573734049896</v>
      </c>
      <c r="FX103" s="198">
        <f t="shared" si="36"/>
        <v>64.87111341089593</v>
      </c>
      <c r="FY103" s="6"/>
      <c r="FZ103" s="1"/>
      <c r="GA103" s="60">
        <f t="shared" si="40"/>
        <v>1.7119800000000001</v>
      </c>
      <c r="GB103" s="60"/>
      <c r="GC103" s="1"/>
      <c r="GD103" s="1"/>
      <c r="GE103" s="1"/>
    </row>
    <row r="104" spans="1:187" x14ac:dyDescent="0.15">
      <c r="A104">
        <f t="shared" si="37"/>
        <v>1684</v>
      </c>
      <c r="AZ104" s="1">
        <v>0.75</v>
      </c>
      <c r="BA104">
        <f>(AZ104*10.78)/37.3578</f>
        <v>0.21642066716990829</v>
      </c>
      <c r="CC104" s="1">
        <v>0.55000000000000004</v>
      </c>
      <c r="CD104">
        <f>(CC104*10.78)/37.3578</f>
        <v>0.15870848925793277</v>
      </c>
      <c r="CN104" s="1">
        <v>0.55000000000000004</v>
      </c>
      <c r="CO104">
        <f t="shared" ref="CO104:CO111" si="41">(CN104*10.78)/37.3578</f>
        <v>0.15870848925793277</v>
      </c>
      <c r="CY104" s="1">
        <v>0.85</v>
      </c>
      <c r="CZ104">
        <f t="shared" ref="CZ104:CZ111" si="42">(CY104*10.78)/37.3578</f>
        <v>0.24527675612589603</v>
      </c>
      <c r="DS104" s="1">
        <v>0.46</v>
      </c>
      <c r="FF104" s="136">
        <f>BA104</f>
        <v>0.21642066716990829</v>
      </c>
      <c r="FG104" s="136">
        <f t="shared" si="29"/>
        <v>0.35643547710696744</v>
      </c>
      <c r="FH104" s="136">
        <f t="shared" si="30"/>
        <v>0.39200157295129806</v>
      </c>
      <c r="FI104" s="136">
        <f t="shared" si="31"/>
        <v>0.18881368670531992</v>
      </c>
      <c r="FJ104" s="136"/>
      <c r="FK104" s="136">
        <f t="shared" ref="FK104:FK111" si="43">CO104</f>
        <v>0.15870848925793277</v>
      </c>
      <c r="FL104" s="136">
        <f t="shared" ref="FL104:FL111" si="44">10.78*DS104/37.3578</f>
        <v>0.13273800919754378</v>
      </c>
      <c r="FM104" s="136">
        <v>3.25</v>
      </c>
      <c r="FN104" s="136">
        <f t="shared" si="38"/>
        <v>1.3920308071329757</v>
      </c>
      <c r="FO104" s="136">
        <f t="shared" si="38"/>
        <v>1.567914025780403</v>
      </c>
      <c r="FP104" s="136">
        <f t="shared" si="39"/>
        <v>0.94607460428499901</v>
      </c>
      <c r="FQ104" s="136">
        <f t="shared" si="39"/>
        <v>5.3617109194962822</v>
      </c>
      <c r="FR104" s="136">
        <f>'east Allen-Studer'!DR104</f>
        <v>3.4270477488226061</v>
      </c>
      <c r="FS104" s="136">
        <f t="shared" si="32"/>
        <v>0.69601540356648783</v>
      </c>
      <c r="FT104" s="136">
        <f t="shared" si="33"/>
        <v>1.3920308071329757</v>
      </c>
      <c r="FU104" s="136"/>
      <c r="FV104" s="198">
        <f t="shared" si="34"/>
        <v>196.11900610535059</v>
      </c>
      <c r="FW104" s="198">
        <f t="shared" si="35"/>
        <v>93.827876803743806</v>
      </c>
      <c r="FX104" s="198">
        <f t="shared" si="36"/>
        <v>59.867815500735276</v>
      </c>
      <c r="FY104" s="6"/>
      <c r="FZ104" s="1"/>
      <c r="GA104" s="60">
        <f t="shared" si="40"/>
        <v>1.7157870000000002</v>
      </c>
      <c r="GB104" s="60"/>
      <c r="GC104" s="1"/>
      <c r="GD104" s="1"/>
      <c r="GE104" s="1"/>
    </row>
    <row r="105" spans="1:187" x14ac:dyDescent="0.15">
      <c r="A105">
        <f t="shared" si="37"/>
        <v>1685</v>
      </c>
      <c r="AZ105" s="1"/>
      <c r="CC105" s="1"/>
      <c r="CN105" s="1">
        <v>1.01</v>
      </c>
      <c r="CO105">
        <f t="shared" si="41"/>
        <v>0.29144649845547649</v>
      </c>
      <c r="CY105" s="1">
        <v>1.0900000000000001</v>
      </c>
      <c r="CZ105">
        <f t="shared" si="42"/>
        <v>0.31453136962026673</v>
      </c>
      <c r="DS105" s="1">
        <v>1.02</v>
      </c>
      <c r="FF105" s="136"/>
      <c r="FG105" s="136">
        <f t="shared" si="29"/>
        <v>0.57341787614188555</v>
      </c>
      <c r="FH105" s="136">
        <f t="shared" si="30"/>
        <v>0.47084688851056544</v>
      </c>
      <c r="FI105" s="136">
        <f t="shared" si="31"/>
        <v>0.34144142467704203</v>
      </c>
      <c r="FJ105" s="136"/>
      <c r="FK105" s="136">
        <f t="shared" si="43"/>
        <v>0.29144649845547649</v>
      </c>
      <c r="FL105" s="136">
        <f t="shared" si="44"/>
        <v>0.29433210735107529</v>
      </c>
      <c r="FM105" s="136">
        <v>3.25</v>
      </c>
      <c r="FN105" s="136">
        <f t="shared" si="38"/>
        <v>1.3980241638094908</v>
      </c>
      <c r="FO105" s="136">
        <f t="shared" si="38"/>
        <v>1.5787778300695514</v>
      </c>
      <c r="FP105" s="136">
        <f t="shared" si="39"/>
        <v>0.95019263475479554</v>
      </c>
      <c r="FQ105" s="136">
        <f t="shared" si="39"/>
        <v>5.3882469972434315</v>
      </c>
      <c r="FR105" s="136">
        <f>'east Allen-Studer'!DR105</f>
        <v>3.4270477488226061</v>
      </c>
      <c r="FS105" s="136">
        <f t="shared" si="32"/>
        <v>0.6990120819047454</v>
      </c>
      <c r="FT105" s="136">
        <f t="shared" si="33"/>
        <v>1.3980241638094908</v>
      </c>
      <c r="FU105" s="136"/>
      <c r="FV105" s="198">
        <f t="shared" si="34"/>
        <v>270.03414565694897</v>
      </c>
      <c r="FW105" s="198">
        <f t="shared" si="35"/>
        <v>121.91363248635916</v>
      </c>
      <c r="FX105" s="198">
        <f t="shared" si="36"/>
        <v>88.729130067754738</v>
      </c>
      <c r="FY105" s="6"/>
      <c r="FZ105" s="1"/>
      <c r="GA105" s="60">
        <f t="shared" si="40"/>
        <v>1.7195940000000001</v>
      </c>
      <c r="GB105" s="60"/>
      <c r="GC105" s="1"/>
      <c r="GD105" s="1"/>
      <c r="GE105" s="1"/>
    </row>
    <row r="106" spans="1:187" x14ac:dyDescent="0.15">
      <c r="A106">
        <f t="shared" si="37"/>
        <v>1686</v>
      </c>
      <c r="AZ106" s="1">
        <v>1.1000000000000001</v>
      </c>
      <c r="BA106">
        <f>(AZ106*10.78)/37.3578</f>
        <v>0.31741697851586553</v>
      </c>
      <c r="CC106" s="1">
        <v>0.76</v>
      </c>
      <c r="CD106">
        <f t="shared" ref="CD106:CD111" si="45">(CC106*10.78)/37.3578</f>
        <v>0.21930627606550709</v>
      </c>
      <c r="CN106" s="1">
        <v>0.76</v>
      </c>
      <c r="CO106">
        <f t="shared" si="41"/>
        <v>0.21930627606550709</v>
      </c>
      <c r="CY106" s="1">
        <v>0.79</v>
      </c>
      <c r="CZ106">
        <f t="shared" si="42"/>
        <v>0.22796310275230341</v>
      </c>
      <c r="DE106" s="1">
        <v>0.81</v>
      </c>
      <c r="DF106" s="136">
        <f t="shared" ref="DF106:DF111" si="46">(DE106*10.78)/37.3578</f>
        <v>0.23373432054350096</v>
      </c>
      <c r="DS106" s="1">
        <v>0.77</v>
      </c>
      <c r="FF106" s="136">
        <f>BA106</f>
        <v>0.31741697851586553</v>
      </c>
      <c r="FG106" s="136">
        <f t="shared" si="29"/>
        <v>0.4554926592750822</v>
      </c>
      <c r="FH106" s="136">
        <f t="shared" si="30"/>
        <v>0.4279961735327027</v>
      </c>
      <c r="FI106" s="136">
        <f t="shared" si="31"/>
        <v>0.25849156708371479</v>
      </c>
      <c r="FJ106" s="136"/>
      <c r="FK106" s="136">
        <f t="shared" si="43"/>
        <v>0.21930627606550709</v>
      </c>
      <c r="FL106" s="136">
        <f t="shared" si="44"/>
        <v>0.22219188496110584</v>
      </c>
      <c r="FM106" s="136">
        <v>3.25</v>
      </c>
      <c r="FN106" s="136">
        <f t="shared" si="38"/>
        <v>1.4040175204860059</v>
      </c>
      <c r="FO106" s="136">
        <f t="shared" si="38"/>
        <v>1.5896416343586999</v>
      </c>
      <c r="FP106" s="136">
        <f t="shared" si="39"/>
        <v>0.95431066522459185</v>
      </c>
      <c r="FQ106" s="136">
        <f t="shared" si="39"/>
        <v>5.4147830749905808</v>
      </c>
      <c r="FR106" s="136">
        <f>'east Allen-Studer'!DR106</f>
        <v>3.4270477488226061</v>
      </c>
      <c r="FS106" s="136">
        <f t="shared" si="32"/>
        <v>0.70200876024300296</v>
      </c>
      <c r="FT106" s="136">
        <f t="shared" si="33"/>
        <v>1.4040175204860059</v>
      </c>
      <c r="FU106" s="136"/>
      <c r="FV106" s="198">
        <f t="shared" si="34"/>
        <v>230.88379637371574</v>
      </c>
      <c r="FW106" s="198">
        <f t="shared" si="35"/>
        <v>108.02820678249029</v>
      </c>
      <c r="FX106" s="198">
        <f t="shared" si="36"/>
        <v>73.253063953899002</v>
      </c>
      <c r="FY106" s="6"/>
      <c r="FZ106" s="1"/>
      <c r="GA106" s="60">
        <f t="shared" si="40"/>
        <v>1.723401</v>
      </c>
      <c r="GB106" s="60"/>
      <c r="GC106" s="1"/>
      <c r="GD106" s="1"/>
      <c r="GE106" s="1"/>
    </row>
    <row r="107" spans="1:187" x14ac:dyDescent="0.15">
      <c r="A107">
        <f t="shared" si="37"/>
        <v>1687</v>
      </c>
      <c r="AZ107" s="1"/>
      <c r="CC107" s="1">
        <v>0.73</v>
      </c>
      <c r="CD107">
        <f t="shared" si="45"/>
        <v>0.21064944937871075</v>
      </c>
      <c r="CN107" s="1">
        <v>0.74</v>
      </c>
      <c r="CO107">
        <f t="shared" si="41"/>
        <v>0.21353505827430952</v>
      </c>
      <c r="CY107" s="1">
        <v>0.82</v>
      </c>
      <c r="CZ107">
        <f t="shared" si="42"/>
        <v>0.23661992943909974</v>
      </c>
      <c r="DE107" s="1">
        <v>0.78</v>
      </c>
      <c r="DF107" s="136">
        <f t="shared" si="46"/>
        <v>0.22507749385670464</v>
      </c>
      <c r="DS107" s="1">
        <v>0.74</v>
      </c>
      <c r="FF107" s="136"/>
      <c r="FG107" s="136">
        <f t="shared" si="29"/>
        <v>0.44605864192573796</v>
      </c>
      <c r="FH107" s="136">
        <f t="shared" si="30"/>
        <v>0.42456811633447367</v>
      </c>
      <c r="FI107" s="136">
        <f t="shared" si="31"/>
        <v>0.25185557847624862</v>
      </c>
      <c r="FJ107" s="136"/>
      <c r="FK107" s="136">
        <f t="shared" si="43"/>
        <v>0.21353505827430952</v>
      </c>
      <c r="FL107" s="136">
        <f t="shared" si="44"/>
        <v>0.21353505827430952</v>
      </c>
      <c r="FM107" s="136">
        <v>3.25</v>
      </c>
      <c r="FN107" s="136">
        <f t="shared" si="38"/>
        <v>1.4100108771625208</v>
      </c>
      <c r="FO107" s="136">
        <f t="shared" si="38"/>
        <v>1.6005054386478483</v>
      </c>
      <c r="FP107" s="136">
        <f t="shared" si="39"/>
        <v>0.95842869569438838</v>
      </c>
      <c r="FQ107" s="136">
        <f t="shared" si="39"/>
        <v>5.44131915273773</v>
      </c>
      <c r="FR107" s="136">
        <f>'east Allen-Studer'!DR107</f>
        <v>3.4270477488226061</v>
      </c>
      <c r="FS107" s="136">
        <f t="shared" si="32"/>
        <v>0.70500543858126041</v>
      </c>
      <c r="FT107" s="136">
        <f t="shared" si="33"/>
        <v>1.4100108771625208</v>
      </c>
      <c r="FU107" s="136"/>
      <c r="FV107" s="198">
        <f t="shared" si="34"/>
        <v>227.87683335627628</v>
      </c>
      <c r="FW107" s="198">
        <f t="shared" si="35"/>
        <v>106.88274435269005</v>
      </c>
      <c r="FX107" s="198">
        <f t="shared" si="36"/>
        <v>72.017477739823221</v>
      </c>
      <c r="FY107" s="6"/>
      <c r="FZ107" s="1"/>
      <c r="GA107" s="60">
        <f t="shared" si="40"/>
        <v>1.7272080000000001</v>
      </c>
      <c r="GB107" s="60"/>
      <c r="GC107" s="1"/>
      <c r="GD107" s="1"/>
      <c r="GE107" s="1"/>
    </row>
    <row r="108" spans="1:187" x14ac:dyDescent="0.15">
      <c r="A108">
        <f t="shared" si="37"/>
        <v>1688</v>
      </c>
      <c r="AZ108" s="1">
        <v>0.875</v>
      </c>
      <c r="BA108">
        <f>(AZ108*10.78)/37.3578</f>
        <v>0.25249077836489303</v>
      </c>
      <c r="CC108" s="1">
        <v>0.67</v>
      </c>
      <c r="CD108">
        <f t="shared" si="45"/>
        <v>0.19333579600511808</v>
      </c>
      <c r="CN108" s="1">
        <v>0.77500000000000002</v>
      </c>
      <c r="CO108">
        <f t="shared" si="41"/>
        <v>0.22363468940890524</v>
      </c>
      <c r="CY108" s="1">
        <v>0.8</v>
      </c>
      <c r="CZ108">
        <f t="shared" si="42"/>
        <v>0.23084871164790222</v>
      </c>
      <c r="DE108" s="1">
        <v>0.69</v>
      </c>
      <c r="DF108" s="136">
        <f t="shared" si="46"/>
        <v>0.19910701379631562</v>
      </c>
      <c r="DS108" s="1">
        <v>0.55149999999999999</v>
      </c>
      <c r="FF108" s="136">
        <f>BA108</f>
        <v>0.25249077836489303</v>
      </c>
      <c r="FG108" s="136">
        <f t="shared" si="29"/>
        <v>0.46256817228709046</v>
      </c>
      <c r="FH108" s="136">
        <f t="shared" si="30"/>
        <v>0.43056721643137452</v>
      </c>
      <c r="FI108" s="136">
        <f t="shared" si="31"/>
        <v>0.26346855853931445</v>
      </c>
      <c r="FJ108" s="136"/>
      <c r="FK108" s="136">
        <f t="shared" si="43"/>
        <v>0.22363468940890524</v>
      </c>
      <c r="FL108" s="136">
        <f t="shared" si="44"/>
        <v>0.15914133059227256</v>
      </c>
      <c r="FM108" s="136">
        <v>3.25</v>
      </c>
      <c r="FN108" s="136">
        <f t="shared" si="38"/>
        <v>1.4160042338390357</v>
      </c>
      <c r="FO108" s="136">
        <f t="shared" si="38"/>
        <v>1.6113692429369966</v>
      </c>
      <c r="FP108" s="136">
        <f t="shared" si="39"/>
        <v>0.9625467261641848</v>
      </c>
      <c r="FQ108" s="136">
        <f t="shared" si="39"/>
        <v>5.4678552304848793</v>
      </c>
      <c r="FR108" s="136">
        <f>'east Allen-Studer'!DR108</f>
        <v>3.4270477488226061</v>
      </c>
      <c r="FS108" s="136">
        <f t="shared" si="32"/>
        <v>0.70800211691951787</v>
      </c>
      <c r="FT108" s="136">
        <f t="shared" si="33"/>
        <v>1.4160042338390357</v>
      </c>
      <c r="FU108" s="136"/>
      <c r="FV108" s="198">
        <f t="shared" si="34"/>
        <v>231.10538599288853</v>
      </c>
      <c r="FW108" s="198">
        <f t="shared" si="35"/>
        <v>104.51955496894708</v>
      </c>
      <c r="FX108" s="198">
        <f t="shared" si="36"/>
        <v>73.578046545582666</v>
      </c>
      <c r="FY108" s="6"/>
      <c r="FZ108" s="1"/>
      <c r="GA108" s="60">
        <f t="shared" si="40"/>
        <v>1.731015</v>
      </c>
      <c r="GB108" s="60"/>
      <c r="GC108" s="1"/>
      <c r="GD108" s="1"/>
      <c r="GE108" s="1"/>
    </row>
    <row r="109" spans="1:187" x14ac:dyDescent="0.15">
      <c r="A109">
        <f t="shared" si="37"/>
        <v>1689</v>
      </c>
      <c r="AZ109" s="1">
        <v>1.19</v>
      </c>
      <c r="BA109">
        <f>(AZ109*10.78)/37.3578</f>
        <v>0.34338745857625447</v>
      </c>
      <c r="CC109" s="1">
        <v>0.48499999999999999</v>
      </c>
      <c r="CD109">
        <f t="shared" si="45"/>
        <v>0.1399520314365407</v>
      </c>
      <c r="CN109" s="1">
        <v>0.48499999999999999</v>
      </c>
      <c r="CO109">
        <f t="shared" si="41"/>
        <v>0.1399520314365407</v>
      </c>
      <c r="CY109" s="1">
        <v>0.57499999999999996</v>
      </c>
      <c r="CZ109">
        <f t="shared" si="42"/>
        <v>0.16592251149692969</v>
      </c>
      <c r="DE109" s="1">
        <v>0.49</v>
      </c>
      <c r="DF109" s="136">
        <f t="shared" si="46"/>
        <v>0.14139483588434007</v>
      </c>
      <c r="DS109" s="1">
        <v>0.45500000000000002</v>
      </c>
      <c r="FF109" s="136">
        <f>BA109</f>
        <v>0.34338745857625447</v>
      </c>
      <c r="FG109" s="136">
        <f t="shared" si="29"/>
        <v>0.32577492072159853</v>
      </c>
      <c r="FH109" s="136">
        <f t="shared" si="30"/>
        <v>0.38086038705705372</v>
      </c>
      <c r="FI109" s="136">
        <f t="shared" si="31"/>
        <v>0.16724672373105484</v>
      </c>
      <c r="FJ109" s="136"/>
      <c r="FK109" s="136">
        <f t="shared" si="43"/>
        <v>0.1399520314365407</v>
      </c>
      <c r="FL109" s="136">
        <f t="shared" si="44"/>
        <v>0.13129520474974435</v>
      </c>
      <c r="FM109" s="136">
        <v>3.25</v>
      </c>
      <c r="FN109" s="136">
        <f t="shared" si="38"/>
        <v>1.4219975905155509</v>
      </c>
      <c r="FO109" s="136">
        <f t="shared" si="38"/>
        <v>1.622233047226145</v>
      </c>
      <c r="FP109" s="136">
        <f t="shared" si="39"/>
        <v>0.96666475663398121</v>
      </c>
      <c r="FQ109" s="136">
        <f t="shared" si="39"/>
        <v>5.4943913082320286</v>
      </c>
      <c r="FR109" s="136">
        <f>'east Allen-Studer'!DR109</f>
        <v>3.4270477488226061</v>
      </c>
      <c r="FS109" s="136">
        <f t="shared" si="32"/>
        <v>0.71099879525777543</v>
      </c>
      <c r="FT109" s="136">
        <f t="shared" si="33"/>
        <v>1.4219975905155509</v>
      </c>
      <c r="FU109" s="136"/>
      <c r="FV109" s="198">
        <f t="shared" si="34"/>
        <v>187.85605723693121</v>
      </c>
      <c r="FW109" s="198">
        <f t="shared" si="35"/>
        <v>92.291911575599741</v>
      </c>
      <c r="FX109" s="198">
        <f t="shared" si="36"/>
        <v>56.178722102810347</v>
      </c>
      <c r="FY109" s="6"/>
      <c r="FZ109" s="1"/>
      <c r="GA109" s="60">
        <f t="shared" si="40"/>
        <v>1.7348220000000001</v>
      </c>
      <c r="GB109" s="60"/>
      <c r="GC109" s="1"/>
      <c r="GD109" s="1"/>
      <c r="GE109" s="1"/>
    </row>
    <row r="110" spans="1:187" x14ac:dyDescent="0.15">
      <c r="A110">
        <f t="shared" si="37"/>
        <v>1690</v>
      </c>
      <c r="AZ110" s="1">
        <v>1.26</v>
      </c>
      <c r="BA110">
        <f>(AZ110*10.78)/37.3578</f>
        <v>0.36358672084544591</v>
      </c>
      <c r="CC110" s="1">
        <v>0.56999999999999995</v>
      </c>
      <c r="CD110">
        <f t="shared" si="45"/>
        <v>0.16447970704913029</v>
      </c>
      <c r="CN110" s="1">
        <v>0.56000000000000005</v>
      </c>
      <c r="CO110">
        <f t="shared" si="41"/>
        <v>0.16159409815353154</v>
      </c>
      <c r="CY110" s="1">
        <v>0.61499999999999999</v>
      </c>
      <c r="CZ110">
        <f t="shared" si="42"/>
        <v>0.17746494707932481</v>
      </c>
      <c r="DE110" s="1">
        <v>0.54500000000000004</v>
      </c>
      <c r="DF110" s="136">
        <f t="shared" si="46"/>
        <v>0.15726568481013337</v>
      </c>
      <c r="DS110" s="1">
        <v>0.49</v>
      </c>
      <c r="FF110" s="136">
        <f>BA110</f>
        <v>0.36358672084544591</v>
      </c>
      <c r="FG110" s="136">
        <f t="shared" si="29"/>
        <v>0.36115248578163961</v>
      </c>
      <c r="FH110" s="136">
        <f t="shared" si="30"/>
        <v>0.39371560155041252</v>
      </c>
      <c r="FI110" s="136">
        <f t="shared" si="31"/>
        <v>0.19213168100905301</v>
      </c>
      <c r="FJ110" s="136"/>
      <c r="FK110" s="136">
        <f t="shared" si="43"/>
        <v>0.16159409815353154</v>
      </c>
      <c r="FL110" s="136">
        <f t="shared" si="44"/>
        <v>0.14139483588434007</v>
      </c>
      <c r="FM110" s="136">
        <v>3.25</v>
      </c>
      <c r="FN110" s="136">
        <f t="shared" si="38"/>
        <v>1.427990947192066</v>
      </c>
      <c r="FO110" s="136">
        <f t="shared" si="38"/>
        <v>1.6330968515152933</v>
      </c>
      <c r="FP110" s="136">
        <f t="shared" si="39"/>
        <v>0.97078278710377752</v>
      </c>
      <c r="FQ110" s="136">
        <f t="shared" si="39"/>
        <v>5.5209273859791779</v>
      </c>
      <c r="FR110" s="136">
        <f>'east Allen-Studer'!DR110</f>
        <v>3.4270477488226061</v>
      </c>
      <c r="FS110" s="136">
        <f t="shared" si="32"/>
        <v>0.71399547359603299</v>
      </c>
      <c r="FT110" s="136">
        <f t="shared" si="33"/>
        <v>1.427990947192066</v>
      </c>
      <c r="FU110" s="136"/>
      <c r="FV110" s="198">
        <f t="shared" si="34"/>
        <v>199.4828695822558</v>
      </c>
      <c r="FW110" s="198">
        <f t="shared" si="35"/>
        <v>95.886061756820482</v>
      </c>
      <c r="FX110" s="198">
        <f t="shared" si="36"/>
        <v>60.750423791127105</v>
      </c>
      <c r="FY110" s="6"/>
      <c r="FZ110" s="1"/>
      <c r="GA110" s="60">
        <f t="shared" si="40"/>
        <v>1.738629</v>
      </c>
      <c r="GB110" s="60"/>
      <c r="GC110" s="1"/>
      <c r="GD110" s="1"/>
      <c r="GE110" s="1"/>
    </row>
    <row r="111" spans="1:187" x14ac:dyDescent="0.15">
      <c r="A111">
        <f t="shared" si="37"/>
        <v>1691</v>
      </c>
      <c r="AZ111" s="1"/>
      <c r="CC111" s="1">
        <v>0.73</v>
      </c>
      <c r="CD111">
        <f t="shared" si="45"/>
        <v>0.21064944937871075</v>
      </c>
      <c r="CN111" s="1">
        <v>0.64</v>
      </c>
      <c r="CO111">
        <f t="shared" si="41"/>
        <v>0.18467896931832176</v>
      </c>
      <c r="CY111" s="1">
        <v>0.73</v>
      </c>
      <c r="CZ111">
        <f t="shared" si="42"/>
        <v>0.21064944937871075</v>
      </c>
      <c r="DE111" s="1">
        <v>0.79</v>
      </c>
      <c r="DF111" s="136">
        <f t="shared" si="46"/>
        <v>0.22796310275230341</v>
      </c>
      <c r="DS111" s="1">
        <v>0.63</v>
      </c>
      <c r="FF111" s="136"/>
      <c r="FG111" s="136">
        <f t="shared" si="29"/>
        <v>0.39888855517901667</v>
      </c>
      <c r="FH111" s="136">
        <f t="shared" si="30"/>
        <v>0.40742783034332863</v>
      </c>
      <c r="FI111" s="136">
        <f t="shared" si="31"/>
        <v>0.21867563543891771</v>
      </c>
      <c r="FJ111" s="136"/>
      <c r="FK111" s="136">
        <f t="shared" si="43"/>
        <v>0.18467896931832176</v>
      </c>
      <c r="FL111" s="136">
        <f t="shared" si="44"/>
        <v>0.18179336042272295</v>
      </c>
      <c r="FM111" s="136">
        <v>3.25</v>
      </c>
      <c r="FN111" s="136">
        <f t="shared" si="38"/>
        <v>1.4339843038685811</v>
      </c>
      <c r="FO111" s="136">
        <f t="shared" si="38"/>
        <v>1.6439606558044417</v>
      </c>
      <c r="FP111" s="136">
        <f t="shared" si="39"/>
        <v>0.97490081757357405</v>
      </c>
      <c r="FQ111" s="136">
        <f t="shared" si="39"/>
        <v>5.5474634637263271</v>
      </c>
      <c r="FR111" s="136">
        <f>'east Allen-Studer'!DR111</f>
        <v>3.4270477488226061</v>
      </c>
      <c r="FS111" s="136">
        <f t="shared" si="32"/>
        <v>0.71699215193429056</v>
      </c>
      <c r="FT111" s="136">
        <f t="shared" si="33"/>
        <v>1.4339843038685811</v>
      </c>
      <c r="FU111" s="136"/>
      <c r="FV111" s="198">
        <f t="shared" si="34"/>
        <v>213.03827946593293</v>
      </c>
      <c r="FW111" s="198">
        <f t="shared" si="35"/>
        <v>101.78148503228124</v>
      </c>
      <c r="FX111" s="198">
        <f t="shared" si="36"/>
        <v>65.920889325280612</v>
      </c>
      <c r="FY111" s="6"/>
      <c r="FZ111" s="1"/>
      <c r="GA111" s="60">
        <f t="shared" si="40"/>
        <v>1.7424360000000001</v>
      </c>
      <c r="GB111" s="60"/>
      <c r="GC111" s="1"/>
      <c r="GD111" s="1"/>
      <c r="GE111" s="1"/>
    </row>
    <row r="112" spans="1:187" x14ac:dyDescent="0.15">
      <c r="A112">
        <f t="shared" si="37"/>
        <v>1692</v>
      </c>
      <c r="AZ112" s="1"/>
      <c r="CC112" s="1"/>
      <c r="CN112" s="1"/>
      <c r="CY112" s="1"/>
      <c r="DS112" s="1"/>
      <c r="FF112" s="136"/>
      <c r="FG112" s="136">
        <f t="shared" si="29"/>
        <v>0.42393333333333327</v>
      </c>
      <c r="FH112" s="136">
        <f t="shared" si="30"/>
        <v>0.41652840000000002</v>
      </c>
      <c r="FI112" s="136">
        <f t="shared" si="31"/>
        <v>0.23629240000000001</v>
      </c>
      <c r="FJ112" s="136"/>
      <c r="FK112" s="136">
        <v>0.2</v>
      </c>
      <c r="FL112" s="136">
        <v>0.2</v>
      </c>
      <c r="FM112" s="136">
        <v>3.25</v>
      </c>
      <c r="FN112" s="136">
        <f t="shared" si="38"/>
        <v>1.439977660545096</v>
      </c>
      <c r="FO112" s="136">
        <f t="shared" si="38"/>
        <v>1.6548244600935902</v>
      </c>
      <c r="FP112" s="136">
        <f t="shared" si="39"/>
        <v>0.97901884804337036</v>
      </c>
      <c r="FQ112" s="136">
        <f t="shared" si="39"/>
        <v>5.5739995414734764</v>
      </c>
      <c r="FR112" s="136">
        <f>'east Allen-Studer'!DR112</f>
        <v>3.4270477488226061</v>
      </c>
      <c r="FS112" s="136">
        <f t="shared" si="32"/>
        <v>0.71998883027254801</v>
      </c>
      <c r="FT112" s="136">
        <f t="shared" si="33"/>
        <v>1.439977660545096</v>
      </c>
      <c r="FU112" s="136"/>
      <c r="FV112" s="198">
        <f t="shared" si="34"/>
        <v>221.78210249359174</v>
      </c>
      <c r="FW112" s="198">
        <f t="shared" si="35"/>
        <v>105.15299630007557</v>
      </c>
      <c r="FX112" s="198">
        <f t="shared" si="36"/>
        <v>69.277848710785108</v>
      </c>
      <c r="FY112" s="6"/>
      <c r="FZ112" s="1"/>
      <c r="GA112" s="60">
        <f t="shared" si="40"/>
        <v>1.746243</v>
      </c>
      <c r="GB112" s="60"/>
      <c r="GC112" s="1"/>
      <c r="GD112" s="1"/>
      <c r="GE112" s="1"/>
    </row>
    <row r="113" spans="1:187" x14ac:dyDescent="0.15">
      <c r="A113">
        <f t="shared" si="37"/>
        <v>1693</v>
      </c>
      <c r="AZ113" s="1"/>
      <c r="CC113" s="1"/>
      <c r="CN113" s="1"/>
      <c r="CY113" s="1"/>
      <c r="DS113" s="1"/>
      <c r="FF113" s="136"/>
      <c r="FG113" s="136">
        <f t="shared" si="29"/>
        <v>0.42393333333333327</v>
      </c>
      <c r="FH113" s="136">
        <f t="shared" si="30"/>
        <v>0.41652840000000002</v>
      </c>
      <c r="FI113" s="136">
        <f t="shared" si="31"/>
        <v>0.23629240000000001</v>
      </c>
      <c r="FJ113" s="136"/>
      <c r="FK113" s="136">
        <v>0.2</v>
      </c>
      <c r="FL113" s="136">
        <v>0.2</v>
      </c>
      <c r="FM113" s="136">
        <v>3.25</v>
      </c>
      <c r="FN113" s="136">
        <f t="shared" si="38"/>
        <v>1.4459710172216109</v>
      </c>
      <c r="FO113" s="136">
        <f t="shared" si="38"/>
        <v>1.6656882643827384</v>
      </c>
      <c r="FP113" s="136">
        <f t="shared" si="39"/>
        <v>0.98313687851316689</v>
      </c>
      <c r="FQ113" s="136">
        <f t="shared" si="39"/>
        <v>5.6005356192206257</v>
      </c>
      <c r="FR113" s="136">
        <f>'east Allen-Studer'!DR113</f>
        <v>3.4270477488226061</v>
      </c>
      <c r="FS113" s="136">
        <f t="shared" si="32"/>
        <v>0.72298550861080546</v>
      </c>
      <c r="FT113" s="136">
        <f t="shared" si="33"/>
        <v>1.4459710172216109</v>
      </c>
      <c r="FU113" s="136"/>
      <c r="FV113" s="198">
        <f t="shared" si="34"/>
        <v>222.04199835095392</v>
      </c>
      <c r="FW113" s="198">
        <f t="shared" si="35"/>
        <v>105.33491396225075</v>
      </c>
      <c r="FX113" s="198">
        <f t="shared" si="36"/>
        <v>69.311930410772788</v>
      </c>
      <c r="FY113" s="6"/>
      <c r="FZ113" s="1"/>
      <c r="GA113" s="60">
        <f t="shared" si="40"/>
        <v>1.7500500000000001</v>
      </c>
      <c r="GB113" s="60"/>
      <c r="GC113" s="1"/>
      <c r="GD113" s="1"/>
      <c r="GE113" s="1"/>
    </row>
    <row r="114" spans="1:187" x14ac:dyDescent="0.15">
      <c r="A114">
        <f t="shared" si="37"/>
        <v>1694</v>
      </c>
      <c r="AZ114" s="1"/>
      <c r="CC114" s="1"/>
      <c r="CN114" s="1"/>
      <c r="CY114" s="1"/>
      <c r="DS114" s="1"/>
      <c r="FF114" s="136"/>
      <c r="FG114" s="136">
        <f t="shared" si="29"/>
        <v>0.42393333333333327</v>
      </c>
      <c r="FH114" s="136">
        <f t="shared" si="30"/>
        <v>0.41652840000000002</v>
      </c>
      <c r="FI114" s="136">
        <f t="shared" si="31"/>
        <v>0.23629240000000001</v>
      </c>
      <c r="FJ114" s="136"/>
      <c r="FK114" s="136">
        <v>0.2</v>
      </c>
      <c r="FL114" s="136">
        <v>0.25</v>
      </c>
      <c r="FM114" s="136">
        <v>3.25</v>
      </c>
      <c r="FN114" s="136">
        <f t="shared" si="38"/>
        <v>1.451964373898126</v>
      </c>
      <c r="FO114" s="136">
        <f t="shared" si="38"/>
        <v>1.6765520686718869</v>
      </c>
      <c r="FP114" s="136">
        <f t="shared" si="39"/>
        <v>0.9872549089829632</v>
      </c>
      <c r="FQ114" s="136">
        <f t="shared" si="39"/>
        <v>5.627071696967775</v>
      </c>
      <c r="FR114" s="136">
        <f>'east Allen-Studer'!DR114</f>
        <v>3.4270477488226061</v>
      </c>
      <c r="FS114" s="136">
        <f t="shared" si="32"/>
        <v>0.72598218694906302</v>
      </c>
      <c r="FT114" s="136">
        <f t="shared" si="33"/>
        <v>1.451964373898126</v>
      </c>
      <c r="FU114" s="136"/>
      <c r="FV114" s="198">
        <f t="shared" si="34"/>
        <v>224.27789420831613</v>
      </c>
      <c r="FW114" s="198">
        <f t="shared" si="35"/>
        <v>109.01683162442595</v>
      </c>
      <c r="FX114" s="198">
        <f t="shared" si="36"/>
        <v>69.846012110760483</v>
      </c>
      <c r="FY114" s="6"/>
      <c r="FZ114" s="1"/>
      <c r="GA114" s="60">
        <f t="shared" si="40"/>
        <v>1.753857</v>
      </c>
      <c r="GB114" s="60"/>
      <c r="GC114" s="1"/>
      <c r="GD114" s="1"/>
      <c r="GE114" s="1"/>
    </row>
    <row r="115" spans="1:187" x14ac:dyDescent="0.15">
      <c r="A115">
        <f t="shared" si="37"/>
        <v>1695</v>
      </c>
      <c r="AZ115" s="1"/>
      <c r="CC115" s="1"/>
      <c r="CN115" s="1"/>
      <c r="CY115" s="1"/>
      <c r="DS115" s="1"/>
      <c r="FF115" s="136"/>
      <c r="FG115" s="136">
        <f t="shared" si="29"/>
        <v>0.42393333333333327</v>
      </c>
      <c r="FH115" s="136">
        <f t="shared" si="30"/>
        <v>0.41652840000000002</v>
      </c>
      <c r="FI115" s="136">
        <f t="shared" si="31"/>
        <v>0.23629240000000001</v>
      </c>
      <c r="FJ115" s="136"/>
      <c r="FK115" s="136">
        <v>0.2</v>
      </c>
      <c r="FL115" s="136">
        <v>0.25</v>
      </c>
      <c r="FM115" s="136">
        <v>3.25</v>
      </c>
      <c r="FN115" s="136">
        <f t="shared" si="38"/>
        <v>1.4579577305746412</v>
      </c>
      <c r="FO115" s="136">
        <f t="shared" si="38"/>
        <v>1.6874158729610353</v>
      </c>
      <c r="FP115" s="136">
        <f t="shared" si="39"/>
        <v>0.99137293945275962</v>
      </c>
      <c r="FQ115" s="136">
        <f t="shared" si="39"/>
        <v>5.6536077747149243</v>
      </c>
      <c r="FR115" s="136">
        <f>'east Allen-Studer'!DR115</f>
        <v>3.4270477488226061</v>
      </c>
      <c r="FS115" s="136">
        <f t="shared" si="32"/>
        <v>0.72897886528732059</v>
      </c>
      <c r="FT115" s="136">
        <f t="shared" si="33"/>
        <v>1.4579577305746412</v>
      </c>
      <c r="FU115" s="136"/>
      <c r="FV115" s="198">
        <f t="shared" si="34"/>
        <v>224.53779006567834</v>
      </c>
      <c r="FW115" s="198">
        <f t="shared" si="35"/>
        <v>109.19874928660113</v>
      </c>
      <c r="FX115" s="198">
        <f t="shared" si="36"/>
        <v>69.880093810748164</v>
      </c>
      <c r="FY115" s="6"/>
      <c r="FZ115" s="1"/>
      <c r="GA115" s="60">
        <f t="shared" si="40"/>
        <v>1.7576640000000001</v>
      </c>
      <c r="GB115" s="60"/>
      <c r="GC115" s="1"/>
      <c r="GD115" s="1"/>
      <c r="GE115" s="1"/>
    </row>
    <row r="116" spans="1:187" x14ac:dyDescent="0.15">
      <c r="A116">
        <f t="shared" si="37"/>
        <v>1696</v>
      </c>
      <c r="AZ116" s="1">
        <v>1.32</v>
      </c>
      <c r="BA116">
        <f>(AZ116*10.78)/37.3578</f>
        <v>0.38090037421903861</v>
      </c>
      <c r="CC116" s="1">
        <v>1.03</v>
      </c>
      <c r="CD116">
        <f>(CC116*10.78)/37.3578</f>
        <v>0.29721771624667404</v>
      </c>
      <c r="CN116" s="1">
        <v>1.7</v>
      </c>
      <c r="CO116">
        <f>(CN116*10.78)/37.3578</f>
        <v>0.49055351225179206</v>
      </c>
      <c r="CY116" s="1">
        <v>1.87</v>
      </c>
      <c r="CZ116">
        <f>(CY116*10.78)/37.3578</f>
        <v>0.53960886347697135</v>
      </c>
      <c r="DS116" s="1">
        <v>2.12</v>
      </c>
      <c r="FF116" s="136">
        <f>BA116</f>
        <v>0.38090037421903861</v>
      </c>
      <c r="FG116" s="136">
        <f t="shared" si="29"/>
        <v>0.89889147469426289</v>
      </c>
      <c r="FH116" s="136">
        <f t="shared" si="30"/>
        <v>0.58911486184946649</v>
      </c>
      <c r="FI116" s="136">
        <f t="shared" si="31"/>
        <v>0.57038303163462512</v>
      </c>
      <c r="FJ116" s="136"/>
      <c r="FK116" s="136">
        <f>CO116</f>
        <v>0.49055351225179206</v>
      </c>
      <c r="FL116" s="136">
        <f>10.78*DS116/37.3578</f>
        <v>0.61174908586694077</v>
      </c>
      <c r="FM116" s="136">
        <v>3.25</v>
      </c>
      <c r="FN116" s="136">
        <f t="shared" ref="FN116:FO135" si="47">FN$15+($A116-$A$15)*(FN$243-FN$15)/($A$243-$A$15)</f>
        <v>1.4639510872511561</v>
      </c>
      <c r="FO116" s="136">
        <f t="shared" si="47"/>
        <v>1.6982796772501836</v>
      </c>
      <c r="FP116" s="136">
        <f t="shared" ref="FP116:FQ135" si="48">FP$15+($A116-$A$15)*(FP$244-FP$15)/($A$244-$A$15)</f>
        <v>0.99549096992255603</v>
      </c>
      <c r="FQ116" s="136">
        <f t="shared" si="48"/>
        <v>5.6801438524620735</v>
      </c>
      <c r="FR116" s="136">
        <f>'east Allen-Studer'!DR116</f>
        <v>3.4270477488226061</v>
      </c>
      <c r="FS116" s="136">
        <f t="shared" si="32"/>
        <v>0.73197554362557804</v>
      </c>
      <c r="FT116" s="136">
        <f t="shared" si="33"/>
        <v>1.4639510872511561</v>
      </c>
      <c r="FU116" s="136"/>
      <c r="FV116" s="198">
        <f t="shared" si="34"/>
        <v>386.34088648169296</v>
      </c>
      <c r="FW116" s="198">
        <f t="shared" si="35"/>
        <v>171.02229199093617</v>
      </c>
      <c r="FX116" s="198">
        <f t="shared" si="36"/>
        <v>133.09513638102263</v>
      </c>
      <c r="FY116" s="6"/>
      <c r="FZ116" s="1"/>
      <c r="GA116" s="60">
        <f t="shared" si="40"/>
        <v>1.761471</v>
      </c>
      <c r="GB116" s="60"/>
      <c r="GC116" s="1"/>
      <c r="GD116" s="1"/>
      <c r="GE116" s="1"/>
    </row>
    <row r="117" spans="1:187" x14ac:dyDescent="0.15">
      <c r="A117">
        <f t="shared" ref="A117:A148" si="49">+A116+1</f>
        <v>1697</v>
      </c>
      <c r="AZ117" s="1">
        <v>0.87</v>
      </c>
      <c r="BA117">
        <f>(AZ117*10.78)/37.3578</f>
        <v>0.2510479739170936</v>
      </c>
      <c r="CC117" s="1">
        <v>0.6</v>
      </c>
      <c r="CD117">
        <f>(CC117*10.78)/37.3578</f>
        <v>0.17313653373592663</v>
      </c>
      <c r="CN117" s="1"/>
      <c r="CY117" s="1"/>
      <c r="DE117" s="1">
        <v>0.73</v>
      </c>
      <c r="DF117" s="136">
        <f>(DE117*10.78)/37.3578</f>
        <v>0.21064944937871075</v>
      </c>
      <c r="DS117" s="1"/>
      <c r="FF117" s="136">
        <f>BA117</f>
        <v>0.2510479739170936</v>
      </c>
      <c r="FG117" s="136">
        <f t="shared" si="29"/>
        <v>0.42393333333333327</v>
      </c>
      <c r="FH117" s="136">
        <f t="shared" si="30"/>
        <v>0.41652840000000002</v>
      </c>
      <c r="FI117" s="136">
        <f t="shared" si="31"/>
        <v>0.23629240000000001</v>
      </c>
      <c r="FJ117" s="136"/>
      <c r="FK117" s="136">
        <v>0.2</v>
      </c>
      <c r="FL117" s="136">
        <v>0.25</v>
      </c>
      <c r="FM117" s="136">
        <v>3.25</v>
      </c>
      <c r="FN117" s="136">
        <f t="shared" si="47"/>
        <v>1.4699444439276712</v>
      </c>
      <c r="FO117" s="136">
        <f t="shared" si="47"/>
        <v>1.709143481539332</v>
      </c>
      <c r="FP117" s="136">
        <f t="shared" si="48"/>
        <v>0.99960900039235245</v>
      </c>
      <c r="FQ117" s="136">
        <f t="shared" si="48"/>
        <v>5.7066799302092228</v>
      </c>
      <c r="FR117" s="136">
        <f>'east Allen-Studer'!DR117</f>
        <v>3.4270477488226061</v>
      </c>
      <c r="FS117" s="136">
        <f t="shared" si="32"/>
        <v>0.7349722219638356</v>
      </c>
      <c r="FT117" s="136">
        <f t="shared" si="33"/>
        <v>1.4699444439276712</v>
      </c>
      <c r="FU117" s="136"/>
      <c r="FV117" s="198">
        <f t="shared" si="34"/>
        <v>225.05758178040273</v>
      </c>
      <c r="FW117" s="198">
        <f t="shared" si="35"/>
        <v>109.5625846109515</v>
      </c>
      <c r="FX117" s="198">
        <f t="shared" si="36"/>
        <v>69.94825721072354</v>
      </c>
      <c r="FY117" s="6"/>
      <c r="FZ117" s="1"/>
      <c r="GA117" s="60">
        <f t="shared" si="40"/>
        <v>1.7652780000000001</v>
      </c>
      <c r="GB117" s="60"/>
      <c r="GC117" s="1"/>
      <c r="GD117" s="1"/>
      <c r="GE117" s="1"/>
    </row>
    <row r="118" spans="1:187" x14ac:dyDescent="0.15">
      <c r="A118">
        <f t="shared" si="49"/>
        <v>1698</v>
      </c>
      <c r="AZ118" s="1"/>
      <c r="CC118" s="1"/>
      <c r="CN118" s="1"/>
      <c r="CY118" s="1"/>
      <c r="DS118" s="1"/>
      <c r="FF118" s="136"/>
      <c r="FG118" s="136">
        <f t="shared" si="29"/>
        <v>0.42393333333333327</v>
      </c>
      <c r="FH118" s="136">
        <f t="shared" si="30"/>
        <v>0.41652840000000002</v>
      </c>
      <c r="FI118" s="136">
        <f t="shared" si="31"/>
        <v>0.23629240000000001</v>
      </c>
      <c r="FJ118" s="136"/>
      <c r="FK118" s="136">
        <v>0.2</v>
      </c>
      <c r="FL118" s="136">
        <v>0.25</v>
      </c>
      <c r="FM118" s="136">
        <v>3.25</v>
      </c>
      <c r="FN118" s="136">
        <f t="shared" si="47"/>
        <v>1.4759378006041861</v>
      </c>
      <c r="FO118" s="136">
        <f t="shared" si="47"/>
        <v>1.7200072858284805</v>
      </c>
      <c r="FP118" s="136">
        <f t="shared" si="48"/>
        <v>1.0037270308621489</v>
      </c>
      <c r="FQ118" s="136">
        <f t="shared" si="48"/>
        <v>5.7332160079563721</v>
      </c>
      <c r="FR118" s="136">
        <f>'east Allen-Studer'!DR118</f>
        <v>3.4270477488226061</v>
      </c>
      <c r="FS118" s="136">
        <f t="shared" si="32"/>
        <v>0.73796890030209306</v>
      </c>
      <c r="FT118" s="136">
        <f t="shared" si="33"/>
        <v>1.4759378006041861</v>
      </c>
      <c r="FU118" s="136"/>
      <c r="FV118" s="198">
        <f t="shared" si="34"/>
        <v>225.31747763776497</v>
      </c>
      <c r="FW118" s="198">
        <f t="shared" si="35"/>
        <v>109.74450227312667</v>
      </c>
      <c r="FX118" s="198">
        <f t="shared" si="36"/>
        <v>69.982338910711221</v>
      </c>
      <c r="FY118" s="6"/>
      <c r="FZ118" s="1"/>
      <c r="GA118" s="60">
        <f t="shared" si="40"/>
        <v>1.769085</v>
      </c>
      <c r="GB118" s="60"/>
      <c r="GC118" s="1"/>
      <c r="GD118" s="1"/>
      <c r="GE118" s="1"/>
    </row>
    <row r="119" spans="1:187" x14ac:dyDescent="0.15">
      <c r="A119">
        <f t="shared" si="49"/>
        <v>1699</v>
      </c>
      <c r="AZ119" s="1"/>
      <c r="CC119" s="1"/>
      <c r="CN119" s="1">
        <v>0.38</v>
      </c>
      <c r="CO119">
        <f>(CN119*10.78)/37.3578</f>
        <v>0.10965313803275355</v>
      </c>
      <c r="CY119" s="1">
        <v>0.38</v>
      </c>
      <c r="CZ119">
        <f>(CY119*10.78)/37.3578</f>
        <v>0.10965313803275355</v>
      </c>
      <c r="DS119" s="1"/>
      <c r="FF119" s="136"/>
      <c r="FG119" s="136">
        <f t="shared" si="29"/>
        <v>0.27624632963754114</v>
      </c>
      <c r="FH119" s="136">
        <f t="shared" si="30"/>
        <v>0.36286308676635137</v>
      </c>
      <c r="FI119" s="136">
        <f t="shared" si="31"/>
        <v>0.13240778354185739</v>
      </c>
      <c r="FJ119" s="136"/>
      <c r="FK119" s="136">
        <f>CO119</f>
        <v>0.10965313803275355</v>
      </c>
      <c r="FL119" s="136">
        <v>0.25</v>
      </c>
      <c r="FM119" s="136">
        <v>3.25</v>
      </c>
      <c r="FN119" s="136">
        <f t="shared" si="47"/>
        <v>1.4819311572807012</v>
      </c>
      <c r="FO119" s="136">
        <f t="shared" si="47"/>
        <v>1.7308710901176287</v>
      </c>
      <c r="FP119" s="136">
        <f t="shared" si="48"/>
        <v>1.0078450613319452</v>
      </c>
      <c r="FQ119" s="136">
        <f t="shared" si="48"/>
        <v>5.7597520857035214</v>
      </c>
      <c r="FR119" s="136">
        <f>'east Allen-Studer'!DR119</f>
        <v>3.4270477488226061</v>
      </c>
      <c r="FS119" s="136">
        <f t="shared" si="32"/>
        <v>0.74096557864035062</v>
      </c>
      <c r="FT119" s="136">
        <f t="shared" si="33"/>
        <v>1.4819311572807012</v>
      </c>
      <c r="FU119" s="136"/>
      <c r="FV119" s="198">
        <f t="shared" si="34"/>
        <v>179.79133862711106</v>
      </c>
      <c r="FW119" s="198">
        <f t="shared" si="35"/>
        <v>98.633062189396043</v>
      </c>
      <c r="FX119" s="198">
        <f t="shared" si="36"/>
        <v>51.495313907413383</v>
      </c>
      <c r="FY119" s="6"/>
      <c r="FZ119" s="1"/>
      <c r="GA119" s="60">
        <f t="shared" si="40"/>
        <v>1.7728920000000001</v>
      </c>
      <c r="GB119" s="60"/>
      <c r="GC119" s="1"/>
      <c r="GD119" s="1"/>
      <c r="GE119" s="1"/>
    </row>
    <row r="120" spans="1:187" x14ac:dyDescent="0.15">
      <c r="A120">
        <f t="shared" si="49"/>
        <v>1700</v>
      </c>
      <c r="AZ120" s="1"/>
      <c r="CC120" s="1"/>
      <c r="CN120" s="1"/>
      <c r="CY120" s="1"/>
      <c r="DS120" s="1"/>
      <c r="FF120" s="136"/>
      <c r="FG120" s="136">
        <f t="shared" si="29"/>
        <v>0.42393333333333327</v>
      </c>
      <c r="FH120" s="136">
        <f t="shared" si="30"/>
        <v>0.41652840000000002</v>
      </c>
      <c r="FI120" s="136">
        <f t="shared" si="31"/>
        <v>0.23629240000000001</v>
      </c>
      <c r="FJ120" s="136"/>
      <c r="FK120" s="136">
        <v>0.2</v>
      </c>
      <c r="FL120" s="136">
        <v>0.25</v>
      </c>
      <c r="FM120" s="136">
        <v>3.25</v>
      </c>
      <c r="FN120" s="136">
        <f t="shared" si="47"/>
        <v>1.4879245139572164</v>
      </c>
      <c r="FO120" s="136">
        <f t="shared" si="47"/>
        <v>1.7417348944067772</v>
      </c>
      <c r="FP120" s="136">
        <f t="shared" si="48"/>
        <v>1.0119630918017417</v>
      </c>
      <c r="FQ120" s="136">
        <f t="shared" si="48"/>
        <v>5.7862881634506707</v>
      </c>
      <c r="FR120" s="136">
        <f>'east Allen-Studer'!DR120</f>
        <v>3.3395744552590254</v>
      </c>
      <c r="FS120" s="136">
        <f t="shared" si="32"/>
        <v>0.74396225697860818</v>
      </c>
      <c r="FT120" s="136">
        <f t="shared" si="33"/>
        <v>1.4879245139572164</v>
      </c>
      <c r="FU120" s="136"/>
      <c r="FV120" s="198">
        <f t="shared" si="34"/>
        <v>225.39990288467152</v>
      </c>
      <c r="FW120" s="198">
        <f t="shared" si="35"/>
        <v>109.67097112965912</v>
      </c>
      <c r="FX120" s="198">
        <f t="shared" si="36"/>
        <v>69.788082429995853</v>
      </c>
      <c r="FY120" s="6"/>
      <c r="FZ120" s="1"/>
      <c r="GA120" s="60">
        <f t="shared" si="40"/>
        <v>1.776699</v>
      </c>
      <c r="GB120" s="60"/>
      <c r="GC120" s="1"/>
      <c r="GD120" s="1"/>
      <c r="GE120" s="1"/>
    </row>
    <row r="121" spans="1:187" x14ac:dyDescent="0.15">
      <c r="A121">
        <f t="shared" si="49"/>
        <v>1701</v>
      </c>
      <c r="AZ121" s="1"/>
      <c r="CC121" s="1"/>
      <c r="CN121" s="1"/>
      <c r="CY121" s="1"/>
      <c r="DS121" s="1"/>
      <c r="FF121" s="136"/>
      <c r="FG121" s="136">
        <f t="shared" si="29"/>
        <v>0.42393333333333327</v>
      </c>
      <c r="FH121" s="136">
        <f t="shared" si="30"/>
        <v>0.41652840000000002</v>
      </c>
      <c r="FI121" s="136">
        <f t="shared" si="31"/>
        <v>0.23629240000000001</v>
      </c>
      <c r="FJ121" s="136"/>
      <c r="FK121" s="136">
        <v>0.2</v>
      </c>
      <c r="FL121" s="136">
        <v>0.25</v>
      </c>
      <c r="FM121" s="136">
        <v>3.25</v>
      </c>
      <c r="FN121" s="136">
        <f t="shared" si="47"/>
        <v>1.4939178706337313</v>
      </c>
      <c r="FO121" s="136">
        <f t="shared" si="47"/>
        <v>1.7525986986959254</v>
      </c>
      <c r="FP121" s="136">
        <f t="shared" si="48"/>
        <v>1.016081122271538</v>
      </c>
      <c r="FQ121" s="136">
        <f t="shared" si="48"/>
        <v>5.8128242411978199</v>
      </c>
      <c r="FR121" s="136">
        <f>'east Allen-Studer'!DR121</f>
        <v>3.3395744552590254</v>
      </c>
      <c r="FS121" s="136">
        <f t="shared" si="32"/>
        <v>0.74695893531686564</v>
      </c>
      <c r="FT121" s="136">
        <f t="shared" si="33"/>
        <v>1.4939178706337313</v>
      </c>
      <c r="FU121" s="136"/>
      <c r="FV121" s="198">
        <f t="shared" si="34"/>
        <v>225.6597987420337</v>
      </c>
      <c r="FW121" s="198">
        <f t="shared" si="35"/>
        <v>109.85288879183432</v>
      </c>
      <c r="FX121" s="198">
        <f t="shared" si="36"/>
        <v>69.822164129983548</v>
      </c>
      <c r="FY121" s="6"/>
      <c r="FZ121" s="1"/>
      <c r="GA121" s="60">
        <f t="shared" si="40"/>
        <v>1.7805059999999999</v>
      </c>
      <c r="GB121" s="60"/>
      <c r="GC121" s="1"/>
      <c r="GD121" s="1"/>
      <c r="GE121" s="1"/>
    </row>
    <row r="122" spans="1:187" x14ac:dyDescent="0.15">
      <c r="A122">
        <f t="shared" si="49"/>
        <v>1702</v>
      </c>
      <c r="AZ122" s="1"/>
      <c r="BB122">
        <v>0.86</v>
      </c>
      <c r="BC122">
        <f>(BB122*10.78)/25.11</f>
        <v>0.36920748705694939</v>
      </c>
      <c r="CC122" s="1"/>
      <c r="CN122" s="1"/>
      <c r="CY122" s="1"/>
      <c r="DS122" s="1"/>
      <c r="FF122" s="136"/>
      <c r="FG122" s="136">
        <f t="shared" si="29"/>
        <v>0.42393333333333327</v>
      </c>
      <c r="FH122" s="136">
        <f t="shared" si="30"/>
        <v>0.41652840000000002</v>
      </c>
      <c r="FI122" s="136">
        <f t="shared" si="31"/>
        <v>0.23629240000000001</v>
      </c>
      <c r="FJ122" s="136"/>
      <c r="FK122" s="136">
        <v>0.2</v>
      </c>
      <c r="FL122" s="136">
        <v>0.25</v>
      </c>
      <c r="FM122" s="136">
        <v>3.25</v>
      </c>
      <c r="FN122" s="136">
        <f t="shared" si="47"/>
        <v>1.4999112273102464</v>
      </c>
      <c r="FO122" s="136">
        <f t="shared" si="47"/>
        <v>1.7634625029850739</v>
      </c>
      <c r="FP122" s="136">
        <f t="shared" si="48"/>
        <v>1.0201991527413345</v>
      </c>
      <c r="FQ122" s="136">
        <f t="shared" si="48"/>
        <v>5.8393603189449683</v>
      </c>
      <c r="FR122" s="136">
        <f>'east Allen-Studer'!DR122</f>
        <v>3.3395744552590254</v>
      </c>
      <c r="FS122" s="136">
        <f t="shared" si="32"/>
        <v>0.7499556136551232</v>
      </c>
      <c r="FT122" s="136">
        <f t="shared" si="33"/>
        <v>1.4999112273102464</v>
      </c>
      <c r="FU122" s="136"/>
      <c r="FV122" s="198">
        <f t="shared" si="34"/>
        <v>225.91969459939591</v>
      </c>
      <c r="FW122" s="198">
        <f t="shared" si="35"/>
        <v>110.03480645400948</v>
      </c>
      <c r="FX122" s="198">
        <f t="shared" si="36"/>
        <v>69.856245829971229</v>
      </c>
      <c r="FY122" s="6"/>
      <c r="FZ122" s="1"/>
      <c r="GA122" s="60">
        <f t="shared" si="40"/>
        <v>1.784313</v>
      </c>
      <c r="GB122" s="60"/>
      <c r="GC122" s="1"/>
      <c r="GD122" s="1"/>
      <c r="GE122" s="1"/>
    </row>
    <row r="123" spans="1:187" x14ac:dyDescent="0.15">
      <c r="A123">
        <f t="shared" si="49"/>
        <v>1703</v>
      </c>
      <c r="AZ123" s="1"/>
      <c r="CC123" s="1"/>
      <c r="CN123" s="1"/>
      <c r="CY123" s="1"/>
      <c r="DS123" s="1"/>
      <c r="FF123" s="136"/>
      <c r="FG123" s="136">
        <f t="shared" si="29"/>
        <v>0.42393333333333327</v>
      </c>
      <c r="FH123" s="136">
        <f t="shared" si="30"/>
        <v>0.41652840000000002</v>
      </c>
      <c r="FI123" s="136">
        <f t="shared" si="31"/>
        <v>0.23629240000000001</v>
      </c>
      <c r="FJ123" s="136"/>
      <c r="FK123" s="136">
        <v>0.2</v>
      </c>
      <c r="FL123" s="136">
        <v>0.25</v>
      </c>
      <c r="FM123" s="136">
        <v>3.25</v>
      </c>
      <c r="FN123" s="136">
        <f t="shared" si="47"/>
        <v>1.5059045839867613</v>
      </c>
      <c r="FO123" s="136">
        <f t="shared" si="47"/>
        <v>1.7743263072742226</v>
      </c>
      <c r="FP123" s="136">
        <f t="shared" si="48"/>
        <v>1.0243171832111311</v>
      </c>
      <c r="FQ123" s="136">
        <f t="shared" si="48"/>
        <v>5.8658963966921185</v>
      </c>
      <c r="FR123" s="136">
        <f>'east Allen-Studer'!DR123</f>
        <v>3.3395744552590254</v>
      </c>
      <c r="FS123" s="136">
        <f t="shared" si="32"/>
        <v>0.75295229199338065</v>
      </c>
      <c r="FT123" s="136">
        <f t="shared" si="33"/>
        <v>1.5059045839867613</v>
      </c>
      <c r="FU123" s="136"/>
      <c r="FV123" s="198">
        <f t="shared" si="34"/>
        <v>226.17959045675812</v>
      </c>
      <c r="FW123" s="198">
        <f t="shared" si="35"/>
        <v>110.21672411618465</v>
      </c>
      <c r="FX123" s="198">
        <f t="shared" si="36"/>
        <v>69.89032752995891</v>
      </c>
      <c r="FY123" s="6"/>
      <c r="FZ123" s="1"/>
      <c r="GA123" s="60">
        <f t="shared" si="40"/>
        <v>1.7881200000000002</v>
      </c>
      <c r="GB123" s="60"/>
      <c r="GC123" s="1"/>
      <c r="GD123" s="1"/>
      <c r="GE123" s="1"/>
    </row>
    <row r="124" spans="1:187" x14ac:dyDescent="0.15">
      <c r="A124">
        <f t="shared" si="49"/>
        <v>1704</v>
      </c>
      <c r="AZ124" s="1"/>
      <c r="CC124" s="1"/>
      <c r="CN124" s="1"/>
      <c r="CY124" s="1"/>
      <c r="DS124" s="1"/>
      <c r="FF124" s="136"/>
      <c r="FG124" s="136">
        <f t="shared" si="29"/>
        <v>0.42393333333333327</v>
      </c>
      <c r="FH124" s="136">
        <f t="shared" si="30"/>
        <v>0.41652840000000002</v>
      </c>
      <c r="FI124" s="136">
        <f t="shared" si="31"/>
        <v>0.23629240000000001</v>
      </c>
      <c r="FJ124" s="136"/>
      <c r="FK124" s="136">
        <v>0.2</v>
      </c>
      <c r="FL124" s="136">
        <v>0.25</v>
      </c>
      <c r="FM124" s="136">
        <v>3.25</v>
      </c>
      <c r="FN124" s="136">
        <f t="shared" si="47"/>
        <v>1.5118979406632764</v>
      </c>
      <c r="FO124" s="136">
        <f t="shared" si="47"/>
        <v>1.7851901115633708</v>
      </c>
      <c r="FP124" s="136">
        <f t="shared" si="48"/>
        <v>1.0284352136809274</v>
      </c>
      <c r="FQ124" s="136">
        <f t="shared" si="48"/>
        <v>5.8924324744392678</v>
      </c>
      <c r="FR124" s="136">
        <f>'east Allen-Studer'!DR124</f>
        <v>3.3395744552590254</v>
      </c>
      <c r="FS124" s="136">
        <f t="shared" si="32"/>
        <v>0.75594897033163821</v>
      </c>
      <c r="FT124" s="136">
        <f t="shared" si="33"/>
        <v>1.5118979406632764</v>
      </c>
      <c r="FU124" s="136"/>
      <c r="FV124" s="198">
        <f t="shared" si="34"/>
        <v>226.4394863141203</v>
      </c>
      <c r="FW124" s="198">
        <f t="shared" si="35"/>
        <v>110.39864177835985</v>
      </c>
      <c r="FX124" s="198">
        <f t="shared" si="36"/>
        <v>69.92440922994659</v>
      </c>
      <c r="FY124" s="6"/>
      <c r="FZ124" s="1"/>
      <c r="GA124" s="60">
        <f t="shared" si="40"/>
        <v>1.791927</v>
      </c>
      <c r="GB124" s="60"/>
      <c r="GC124" s="1"/>
      <c r="GD124" s="1"/>
      <c r="GE124" s="1"/>
    </row>
    <row r="125" spans="1:187" x14ac:dyDescent="0.15">
      <c r="A125">
        <f t="shared" si="49"/>
        <v>1705</v>
      </c>
      <c r="AZ125" s="1"/>
      <c r="CC125" s="1"/>
      <c r="CN125" s="1"/>
      <c r="CY125" s="1"/>
      <c r="DS125" s="1"/>
      <c r="FF125" s="136"/>
      <c r="FG125" s="136">
        <f t="shared" si="29"/>
        <v>0.42393333333333327</v>
      </c>
      <c r="FH125" s="136">
        <f t="shared" si="30"/>
        <v>0.41652840000000002</v>
      </c>
      <c r="FI125" s="136">
        <f t="shared" si="31"/>
        <v>0.23629240000000001</v>
      </c>
      <c r="FJ125" s="136"/>
      <c r="FK125" s="136">
        <v>0.2</v>
      </c>
      <c r="FL125" s="136">
        <v>0.25</v>
      </c>
      <c r="FM125" s="136">
        <v>3.25</v>
      </c>
      <c r="FN125" s="136">
        <f t="shared" si="47"/>
        <v>1.5178912973397913</v>
      </c>
      <c r="FO125" s="136">
        <f t="shared" si="47"/>
        <v>1.7960539158525193</v>
      </c>
      <c r="FP125" s="136">
        <f t="shared" si="48"/>
        <v>1.0325532441507237</v>
      </c>
      <c r="FQ125" s="136">
        <f t="shared" si="48"/>
        <v>5.9189685521864162</v>
      </c>
      <c r="FR125" s="136">
        <f>'east Allen-Studer'!DR125</f>
        <v>3.3395744552590254</v>
      </c>
      <c r="FS125" s="136">
        <f t="shared" si="32"/>
        <v>0.75894564866989567</v>
      </c>
      <c r="FT125" s="136">
        <f t="shared" si="33"/>
        <v>1.5178912973397913</v>
      </c>
      <c r="FU125" s="136"/>
      <c r="FV125" s="198">
        <f t="shared" si="34"/>
        <v>226.69938217148251</v>
      </c>
      <c r="FW125" s="198">
        <f t="shared" si="35"/>
        <v>110.58055944053501</v>
      </c>
      <c r="FX125" s="198">
        <f t="shared" si="36"/>
        <v>69.958490929934285</v>
      </c>
      <c r="FY125" s="6"/>
      <c r="FZ125" s="1"/>
      <c r="GA125" s="60">
        <f t="shared" si="40"/>
        <v>1.7957339999999999</v>
      </c>
      <c r="GB125" s="60"/>
      <c r="GC125" s="1"/>
      <c r="GD125" s="1"/>
      <c r="GE125" s="1"/>
    </row>
    <row r="126" spans="1:187" x14ac:dyDescent="0.15">
      <c r="A126">
        <f t="shared" si="49"/>
        <v>1706</v>
      </c>
      <c r="AZ126" s="1">
        <v>0.95</v>
      </c>
      <c r="BA126">
        <f>(AZ126*10.78)/37.3578</f>
        <v>0.27413284508188385</v>
      </c>
      <c r="CC126" s="1">
        <v>0.64</v>
      </c>
      <c r="CD126">
        <f>(CC126*10.78)/37.3578</f>
        <v>0.18467896931832176</v>
      </c>
      <c r="CN126" s="1">
        <v>0.45</v>
      </c>
      <c r="CO126">
        <f>(CN126*10.78)/37.3578</f>
        <v>0.12985240030194498</v>
      </c>
      <c r="CY126" s="1">
        <v>0.53</v>
      </c>
      <c r="CZ126">
        <f>(CY126*10.78)/37.3578</f>
        <v>0.15293727146673519</v>
      </c>
      <c r="DE126" s="1">
        <v>0.69</v>
      </c>
      <c r="DF126" s="136">
        <f>(DE126*10.78)/37.3578</f>
        <v>0.19910701379631562</v>
      </c>
      <c r="DS126" s="1">
        <v>0.53</v>
      </c>
      <c r="FF126" s="136">
        <f>BA126</f>
        <v>0.27413284508188385</v>
      </c>
      <c r="FG126" s="136">
        <f t="shared" si="29"/>
        <v>0.30926539036024603</v>
      </c>
      <c r="FH126" s="136">
        <f t="shared" si="30"/>
        <v>0.37486128696015297</v>
      </c>
      <c r="FI126" s="136">
        <f t="shared" si="31"/>
        <v>0.15563374366798902</v>
      </c>
      <c r="FJ126" s="136"/>
      <c r="FK126" s="136">
        <f>CO126</f>
        <v>0.12985240030194498</v>
      </c>
      <c r="FL126" s="136">
        <f>10.78*DS126/37.3578</f>
        <v>0.15293727146673519</v>
      </c>
      <c r="FM126" s="136">
        <v>3.25</v>
      </c>
      <c r="FN126" s="136">
        <f t="shared" si="47"/>
        <v>1.5238846540163065</v>
      </c>
      <c r="FO126" s="136">
        <f t="shared" si="47"/>
        <v>1.8069177201416675</v>
      </c>
      <c r="FP126" s="136">
        <f t="shared" si="48"/>
        <v>1.0366712746205202</v>
      </c>
      <c r="FQ126" s="136">
        <f t="shared" si="48"/>
        <v>5.9455046299335654</v>
      </c>
      <c r="FR126" s="136">
        <f>'east Allen-Studer'!DR126</f>
        <v>3.3395744552590254</v>
      </c>
      <c r="FS126" s="136">
        <f t="shared" si="32"/>
        <v>0.76194232700815323</v>
      </c>
      <c r="FT126" s="136">
        <f t="shared" si="33"/>
        <v>1.5238846540163065</v>
      </c>
      <c r="FU126" s="136"/>
      <c r="FV126" s="198">
        <f t="shared" si="34"/>
        <v>187.57391792368225</v>
      </c>
      <c r="FW126" s="198">
        <f t="shared" si="35"/>
        <v>95.199636143124792</v>
      </c>
      <c r="FX126" s="198">
        <f t="shared" si="36"/>
        <v>54.641687406488046</v>
      </c>
      <c r="FY126" s="6"/>
      <c r="FZ126" s="1"/>
      <c r="GA126" s="60">
        <f t="shared" si="40"/>
        <v>1.7995410000000001</v>
      </c>
      <c r="GB126" s="60"/>
      <c r="GC126" s="1"/>
      <c r="GD126" s="1"/>
      <c r="GE126" s="1"/>
    </row>
    <row r="127" spans="1:187" x14ac:dyDescent="0.15">
      <c r="A127">
        <f t="shared" si="49"/>
        <v>1707</v>
      </c>
      <c r="AZ127" s="1"/>
      <c r="CC127" s="1"/>
      <c r="CN127" s="1"/>
      <c r="CY127" s="1"/>
      <c r="DS127" s="1"/>
      <c r="FF127" s="136"/>
      <c r="FG127" s="136">
        <f t="shared" si="29"/>
        <v>0.42393333333333327</v>
      </c>
      <c r="FH127" s="136">
        <f t="shared" si="30"/>
        <v>0.41652840000000002</v>
      </c>
      <c r="FI127" s="136">
        <f t="shared" si="31"/>
        <v>0.23629240000000001</v>
      </c>
      <c r="FJ127" s="136"/>
      <c r="FK127" s="136">
        <v>0.2</v>
      </c>
      <c r="FL127" s="136">
        <v>0.25</v>
      </c>
      <c r="FM127" s="136">
        <v>3.25</v>
      </c>
      <c r="FN127" s="136">
        <f t="shared" si="47"/>
        <v>1.5298780106928214</v>
      </c>
      <c r="FO127" s="136">
        <f t="shared" si="47"/>
        <v>1.817781524430816</v>
      </c>
      <c r="FP127" s="136">
        <f t="shared" si="48"/>
        <v>1.0407893050903165</v>
      </c>
      <c r="FQ127" s="136">
        <f t="shared" si="48"/>
        <v>5.9720407076807147</v>
      </c>
      <c r="FR127" s="136">
        <f>'east Allen-Studer'!DR127</f>
        <v>2.7748953720565148</v>
      </c>
      <c r="FS127" s="136">
        <f t="shared" si="32"/>
        <v>0.76493900534641068</v>
      </c>
      <c r="FT127" s="136">
        <f t="shared" si="33"/>
        <v>1.5298780106928214</v>
      </c>
      <c r="FU127" s="136"/>
      <c r="FV127" s="198">
        <f t="shared" si="34"/>
        <v>224.39577847019444</v>
      </c>
      <c r="FW127" s="198">
        <f t="shared" si="35"/>
        <v>108.12099934887281</v>
      </c>
      <c r="FX127" s="198">
        <f t="shared" si="36"/>
        <v>68.332617080302128</v>
      </c>
      <c r="FY127" s="6"/>
      <c r="FZ127" s="1"/>
      <c r="GA127" s="60">
        <f t="shared" si="40"/>
        <v>1.803348</v>
      </c>
      <c r="GB127" s="60"/>
      <c r="GC127" s="1"/>
      <c r="GD127" s="1"/>
      <c r="GE127" s="1"/>
    </row>
    <row r="128" spans="1:187" x14ac:dyDescent="0.15">
      <c r="A128">
        <f t="shared" si="49"/>
        <v>1708</v>
      </c>
      <c r="AZ128" s="1">
        <v>1.6</v>
      </c>
      <c r="BA128">
        <f t="shared" ref="BA128:BA170" si="50">(AZ128*10.78)/37.3578</f>
        <v>0.46169742329580443</v>
      </c>
      <c r="BG128">
        <v>0.38</v>
      </c>
      <c r="BH128">
        <f>+(BG128*10.78)/25.11</f>
        <v>0.16313819195539625</v>
      </c>
      <c r="CC128" s="1">
        <v>1.125</v>
      </c>
      <c r="CD128">
        <f t="shared" ref="CD128:CD170" si="51">(CC128*10.78)/37.3578</f>
        <v>0.32463100075486245</v>
      </c>
      <c r="CN128" s="1">
        <v>0.86499999999999999</v>
      </c>
      <c r="CO128">
        <f t="shared" ref="CO128:CO170" si="52">(CN128*10.78)/37.3578</f>
        <v>0.24960516946929426</v>
      </c>
      <c r="CY128" s="1">
        <v>0.56999999999999995</v>
      </c>
      <c r="CZ128">
        <f t="shared" ref="CZ128:CZ170" si="53">(CY128*10.78)/37.3578</f>
        <v>0.16447970704913029</v>
      </c>
      <c r="DE128" s="1">
        <v>1.49</v>
      </c>
      <c r="DF128" s="136">
        <f t="shared" ref="DF128:DF170" si="54">(DE128*10.78)/37.3578</f>
        <v>0.42995572544421784</v>
      </c>
      <c r="DS128" s="1">
        <v>1.05</v>
      </c>
      <c r="FF128" s="136">
        <f>BA128</f>
        <v>0.46169742329580443</v>
      </c>
      <c r="FG128" s="136">
        <f t="shared" si="29"/>
        <v>0.5050212503591397</v>
      </c>
      <c r="FH128" s="136">
        <f t="shared" si="30"/>
        <v>0.44599347382340504</v>
      </c>
      <c r="FI128" s="136">
        <f t="shared" si="31"/>
        <v>0.29333050727291227</v>
      </c>
      <c r="FJ128" s="136"/>
      <c r="FK128" s="136">
        <f t="shared" ref="FK128:FK170" si="55">CO128</f>
        <v>0.24960516946929426</v>
      </c>
      <c r="FL128" s="136">
        <f t="shared" ref="FL128:FL170" si="56">10.78*DS128/37.3578</f>
        <v>0.30298893403787158</v>
      </c>
      <c r="FM128" s="136">
        <v>3.25</v>
      </c>
      <c r="FN128" s="136">
        <f t="shared" si="47"/>
        <v>1.5358713673693365</v>
      </c>
      <c r="FO128" s="136">
        <f t="shared" si="47"/>
        <v>1.8286453287199644</v>
      </c>
      <c r="FP128" s="136">
        <f t="shared" si="48"/>
        <v>1.0449073355601131</v>
      </c>
      <c r="FQ128" s="136">
        <f t="shared" si="48"/>
        <v>5.998576785427864</v>
      </c>
      <c r="FR128" s="136">
        <f>'east Allen-Studer'!DR128</f>
        <v>2.7748953720565148</v>
      </c>
      <c r="FS128" s="136">
        <f t="shared" si="32"/>
        <v>0.76793568368466825</v>
      </c>
      <c r="FT128" s="136">
        <f t="shared" si="33"/>
        <v>1.5358713673693365</v>
      </c>
      <c r="FU128" s="136"/>
      <c r="FV128" s="198">
        <f t="shared" si="34"/>
        <v>251.88873342310006</v>
      </c>
      <c r="FW128" s="198">
        <f t="shared" si="35"/>
        <v>118.21278857736078</v>
      </c>
      <c r="FX128" s="198">
        <f t="shared" si="36"/>
        <v>79.065647861873842</v>
      </c>
      <c r="FY128" s="6"/>
      <c r="FZ128" s="1"/>
      <c r="GA128" s="60">
        <f t="shared" si="40"/>
        <v>1.8071550000000001</v>
      </c>
      <c r="GB128" s="60"/>
      <c r="GC128" s="1"/>
      <c r="GD128" s="1"/>
      <c r="GE128" s="1"/>
    </row>
    <row r="129" spans="1:187" x14ac:dyDescent="0.15">
      <c r="A129">
        <f t="shared" si="49"/>
        <v>1709</v>
      </c>
      <c r="AZ129" s="1">
        <v>1.1990000000000001</v>
      </c>
      <c r="BA129">
        <f t="shared" si="50"/>
        <v>0.34598450658229341</v>
      </c>
      <c r="CC129" s="1">
        <v>0.75</v>
      </c>
      <c r="CD129">
        <f t="shared" si="51"/>
        <v>0.21642066716990829</v>
      </c>
      <c r="CN129" s="1">
        <v>0.69</v>
      </c>
      <c r="CO129">
        <f t="shared" si="52"/>
        <v>0.19910701379631562</v>
      </c>
      <c r="CY129" s="1">
        <v>0.66</v>
      </c>
      <c r="CZ129">
        <f t="shared" si="53"/>
        <v>0.1904501871095193</v>
      </c>
      <c r="DE129" s="1">
        <v>0.91500000000000004</v>
      </c>
      <c r="DF129" s="136">
        <f t="shared" si="54"/>
        <v>0.26403321394728813</v>
      </c>
      <c r="DS129" s="1">
        <v>0.72</v>
      </c>
      <c r="FF129" s="136">
        <f t="shared" ref="FF129:FF160" si="57">BA129</f>
        <v>0.34598450658229341</v>
      </c>
      <c r="FG129" s="136">
        <f t="shared" si="29"/>
        <v>0.42247359855237732</v>
      </c>
      <c r="FH129" s="136">
        <f t="shared" si="30"/>
        <v>0.41599797333890115</v>
      </c>
      <c r="FI129" s="136">
        <f t="shared" si="31"/>
        <v>0.23526560695758314</v>
      </c>
      <c r="FJ129" s="136"/>
      <c r="FK129" s="136">
        <f t="shared" si="55"/>
        <v>0.19910701379631562</v>
      </c>
      <c r="FL129" s="136">
        <f t="shared" si="56"/>
        <v>0.20776384048311197</v>
      </c>
      <c r="FM129" s="136">
        <v>3.25</v>
      </c>
      <c r="FN129" s="136">
        <f t="shared" si="47"/>
        <v>1.5418647240458516</v>
      </c>
      <c r="FO129" s="136">
        <f t="shared" si="47"/>
        <v>1.8395091330091127</v>
      </c>
      <c r="FP129" s="136">
        <f t="shared" si="48"/>
        <v>1.0490253660299094</v>
      </c>
      <c r="FQ129" s="136">
        <f t="shared" si="48"/>
        <v>6.0251128631750133</v>
      </c>
      <c r="FR129" s="136">
        <f>'east Allen-Studer'!DR129</f>
        <v>2.7748953720565148</v>
      </c>
      <c r="FS129" s="136">
        <f t="shared" si="32"/>
        <v>0.77093236202292581</v>
      </c>
      <c r="FT129" s="136">
        <f t="shared" si="33"/>
        <v>1.5418647240458516</v>
      </c>
      <c r="FU129" s="136"/>
      <c r="FV129" s="198">
        <f t="shared" si="34"/>
        <v>222.79384909695756</v>
      </c>
      <c r="FW129" s="198">
        <f t="shared" si="35"/>
        <v>105.41668023158046</v>
      </c>
      <c r="FX129" s="198">
        <f t="shared" si="36"/>
        <v>67.795356713353328</v>
      </c>
      <c r="FY129" s="6"/>
      <c r="FZ129" s="1"/>
      <c r="GA129" s="60">
        <f t="shared" si="40"/>
        <v>1.810962</v>
      </c>
      <c r="GB129" s="60"/>
      <c r="GC129" s="1"/>
      <c r="GD129" s="1"/>
      <c r="GE129" s="1"/>
    </row>
    <row r="130" spans="1:187" x14ac:dyDescent="0.15">
      <c r="A130">
        <f t="shared" si="49"/>
        <v>1710</v>
      </c>
      <c r="AZ130" s="1">
        <v>1.135</v>
      </c>
      <c r="BA130">
        <f t="shared" si="50"/>
        <v>0.3275166096504612</v>
      </c>
      <c r="CC130" s="1">
        <v>0.76500000000000001</v>
      </c>
      <c r="CD130">
        <f t="shared" si="51"/>
        <v>0.22074908051330644</v>
      </c>
      <c r="CN130" s="1">
        <v>0.73499999999999999</v>
      </c>
      <c r="CO130">
        <f t="shared" si="52"/>
        <v>0.21209225382651012</v>
      </c>
      <c r="CY130" s="1">
        <v>0.85</v>
      </c>
      <c r="CZ130">
        <f t="shared" si="53"/>
        <v>0.24527675612589603</v>
      </c>
      <c r="DE130" s="1">
        <v>0.73499999999999999</v>
      </c>
      <c r="DF130" s="136">
        <f t="shared" si="54"/>
        <v>0.21209225382651012</v>
      </c>
      <c r="DS130" s="1">
        <v>0.78</v>
      </c>
      <c r="FF130" s="136">
        <f t="shared" si="57"/>
        <v>0.3275166096504612</v>
      </c>
      <c r="FG130" s="136">
        <f t="shared" si="29"/>
        <v>0.44370013758840188</v>
      </c>
      <c r="FH130" s="136">
        <f t="shared" si="30"/>
        <v>0.42371110203491646</v>
      </c>
      <c r="FI130" s="136">
        <f t="shared" si="31"/>
        <v>0.25019658132438205</v>
      </c>
      <c r="FJ130" s="136"/>
      <c r="FK130" s="136">
        <f t="shared" si="55"/>
        <v>0.21209225382651012</v>
      </c>
      <c r="FL130" s="136">
        <f t="shared" si="56"/>
        <v>0.22507749385670464</v>
      </c>
      <c r="FM130" s="136">
        <v>3.25</v>
      </c>
      <c r="FN130" s="136">
        <f t="shared" si="47"/>
        <v>1.5478580807223665</v>
      </c>
      <c r="FO130" s="136">
        <f t="shared" si="47"/>
        <v>1.8503729372982611</v>
      </c>
      <c r="FP130" s="136">
        <f t="shared" si="48"/>
        <v>1.0531433964997059</v>
      </c>
      <c r="FQ130" s="136">
        <f t="shared" si="48"/>
        <v>6.0516489409221625</v>
      </c>
      <c r="FR130" s="136">
        <f>'east Allen-Studer'!DR130</f>
        <v>2.7748953720565148</v>
      </c>
      <c r="FS130" s="136">
        <f t="shared" si="32"/>
        <v>0.77392904036118326</v>
      </c>
      <c r="FT130" s="136">
        <f t="shared" si="33"/>
        <v>1.5478580807223665</v>
      </c>
      <c r="FU130" s="136"/>
      <c r="FV130" s="198">
        <f t="shared" si="34"/>
        <v>230.318647974958</v>
      </c>
      <c r="FW130" s="198">
        <f t="shared" si="35"/>
        <v>108.43370863368146</v>
      </c>
      <c r="FX130" s="198">
        <f t="shared" si="36"/>
        <v>70.664549153266805</v>
      </c>
      <c r="FY130" s="6"/>
      <c r="FZ130" s="1"/>
      <c r="GA130" s="60">
        <f t="shared" si="40"/>
        <v>1.8147690000000001</v>
      </c>
      <c r="GB130" s="60"/>
      <c r="GC130" s="1"/>
      <c r="GD130" s="1"/>
      <c r="GE130" s="1"/>
    </row>
    <row r="131" spans="1:187" x14ac:dyDescent="0.15">
      <c r="A131">
        <f t="shared" si="49"/>
        <v>1711</v>
      </c>
      <c r="AZ131" s="1">
        <v>1.65</v>
      </c>
      <c r="BA131">
        <f t="shared" si="50"/>
        <v>0.47612546777379827</v>
      </c>
      <c r="CC131" s="1">
        <v>1.26</v>
      </c>
      <c r="CD131">
        <f t="shared" si="51"/>
        <v>0.36358672084544591</v>
      </c>
      <c r="CN131" s="1">
        <v>0.8</v>
      </c>
      <c r="CO131">
        <f t="shared" si="52"/>
        <v>0.23084871164790222</v>
      </c>
      <c r="CY131" s="1">
        <v>0.9</v>
      </c>
      <c r="CZ131">
        <f t="shared" si="53"/>
        <v>0.25970480060388995</v>
      </c>
      <c r="DE131" s="1">
        <v>1.22</v>
      </c>
      <c r="DF131" s="136">
        <f t="shared" si="54"/>
        <v>0.35204428526305082</v>
      </c>
      <c r="DS131" s="1">
        <v>0.9</v>
      </c>
      <c r="FF131" s="136">
        <f t="shared" si="57"/>
        <v>0.47612546777379827</v>
      </c>
      <c r="FG131" s="136">
        <f t="shared" si="29"/>
        <v>0.47436069397377079</v>
      </c>
      <c r="FH131" s="136">
        <f t="shared" si="30"/>
        <v>0.43485228792916075</v>
      </c>
      <c r="FI131" s="136">
        <f t="shared" si="31"/>
        <v>0.27176354429864719</v>
      </c>
      <c r="FJ131" s="136"/>
      <c r="FK131" s="136">
        <f t="shared" si="55"/>
        <v>0.23084871164790222</v>
      </c>
      <c r="FL131" s="136">
        <f t="shared" si="56"/>
        <v>0.25970480060388995</v>
      </c>
      <c r="FM131" s="136">
        <v>3.25</v>
      </c>
      <c r="FN131" s="136">
        <f t="shared" si="47"/>
        <v>1.5538514373988814</v>
      </c>
      <c r="FO131" s="136">
        <f t="shared" si="47"/>
        <v>1.8612367415874094</v>
      </c>
      <c r="FP131" s="136">
        <f t="shared" si="48"/>
        <v>1.0572614269695022</v>
      </c>
      <c r="FQ131" s="136">
        <f t="shared" si="48"/>
        <v>6.0781850186693118</v>
      </c>
      <c r="FR131" s="136">
        <f>'east Allen-Studer'!DR131</f>
        <v>2.7748953720565148</v>
      </c>
      <c r="FS131" s="136">
        <f t="shared" si="32"/>
        <v>0.77692571869944071</v>
      </c>
      <c r="FT131" s="136">
        <f t="shared" si="33"/>
        <v>1.5538514373988814</v>
      </c>
      <c r="FU131" s="136"/>
      <c r="FV131" s="198">
        <f t="shared" si="34"/>
        <v>241.45242351842239</v>
      </c>
      <c r="FW131" s="198">
        <f t="shared" si="35"/>
        <v>113.38409499583361</v>
      </c>
      <c r="FX131" s="198">
        <f t="shared" si="36"/>
        <v>74.889977774111713</v>
      </c>
      <c r="FY131" s="6"/>
      <c r="FZ131" s="1"/>
      <c r="GA131" s="60">
        <f t="shared" si="40"/>
        <v>1.818576</v>
      </c>
      <c r="GB131" s="60"/>
      <c r="GC131" s="1"/>
      <c r="GD131" s="1"/>
      <c r="GE131" s="1"/>
    </row>
    <row r="132" spans="1:187" x14ac:dyDescent="0.15">
      <c r="A132">
        <f t="shared" si="49"/>
        <v>1712</v>
      </c>
      <c r="AZ132" s="1">
        <v>3.1375000000000002</v>
      </c>
      <c r="BA132">
        <f t="shared" si="50"/>
        <v>0.90535979099411634</v>
      </c>
      <c r="CC132" s="1">
        <v>2.4969999999999999</v>
      </c>
      <c r="CD132">
        <f t="shared" si="51"/>
        <v>0.72053654123101463</v>
      </c>
      <c r="CN132" s="1">
        <v>1.57</v>
      </c>
      <c r="CO132">
        <f t="shared" si="52"/>
        <v>0.45304059660900803</v>
      </c>
      <c r="CY132" s="1">
        <v>1.855</v>
      </c>
      <c r="CZ132">
        <f t="shared" si="53"/>
        <v>0.53528045013357317</v>
      </c>
      <c r="DE132" s="1">
        <v>3.1324999999999998</v>
      </c>
      <c r="DF132" s="136">
        <f t="shared" si="54"/>
        <v>0.90391698654631703</v>
      </c>
      <c r="DS132" s="1">
        <v>1.9</v>
      </c>
      <c r="FF132" s="136">
        <f t="shared" si="57"/>
        <v>0.90535979099411634</v>
      </c>
      <c r="FG132" s="136">
        <f t="shared" si="29"/>
        <v>0.83757036192352508</v>
      </c>
      <c r="FH132" s="136">
        <f t="shared" si="30"/>
        <v>0.56683249006097791</v>
      </c>
      <c r="FI132" s="136">
        <f t="shared" si="31"/>
        <v>0.52724910568609507</v>
      </c>
      <c r="FJ132" s="136"/>
      <c r="FK132" s="136">
        <f t="shared" si="55"/>
        <v>0.45304059660900803</v>
      </c>
      <c r="FL132" s="136">
        <f t="shared" si="56"/>
        <v>0.54826569016376769</v>
      </c>
      <c r="FM132" s="136">
        <v>3.25</v>
      </c>
      <c r="FN132" s="136">
        <f t="shared" si="47"/>
        <v>1.5598447940753966</v>
      </c>
      <c r="FO132" s="136">
        <f t="shared" si="47"/>
        <v>1.8721005458765578</v>
      </c>
      <c r="FP132" s="136">
        <f t="shared" si="48"/>
        <v>1.0613794574392987</v>
      </c>
      <c r="FQ132" s="136">
        <f t="shared" si="48"/>
        <v>6.1047210964164611</v>
      </c>
      <c r="FR132" s="136">
        <f>'east Allen-Studer'!DR132</f>
        <v>2.7748953720565148</v>
      </c>
      <c r="FS132" s="136">
        <f t="shared" si="32"/>
        <v>0.77992239703769828</v>
      </c>
      <c r="FT132" s="136">
        <f t="shared" si="33"/>
        <v>1.5598447940753966</v>
      </c>
      <c r="FU132" s="136"/>
      <c r="FV132" s="198">
        <f t="shared" si="34"/>
        <v>365.71877747056175</v>
      </c>
      <c r="FW132" s="198">
        <f t="shared" si="35"/>
        <v>161.53926054733847</v>
      </c>
      <c r="FX132" s="198">
        <f t="shared" si="36"/>
        <v>123.35900478672488</v>
      </c>
      <c r="FY132" s="6"/>
      <c r="FZ132" s="1"/>
      <c r="GA132" s="60">
        <f t="shared" si="40"/>
        <v>1.8223830000000001</v>
      </c>
      <c r="GB132" s="60"/>
      <c r="GC132" s="1"/>
      <c r="GD132" s="1"/>
      <c r="GE132" s="1"/>
    </row>
    <row r="133" spans="1:187" x14ac:dyDescent="0.15">
      <c r="A133">
        <f t="shared" si="49"/>
        <v>1713</v>
      </c>
      <c r="AZ133" s="1">
        <v>1.41</v>
      </c>
      <c r="BA133">
        <f t="shared" si="50"/>
        <v>0.40687085427942754</v>
      </c>
      <c r="CC133" s="1">
        <v>1.06</v>
      </c>
      <c r="CD133">
        <f t="shared" si="51"/>
        <v>0.30587454293347038</v>
      </c>
      <c r="CN133" s="1">
        <v>2.585</v>
      </c>
      <c r="CO133">
        <f t="shared" si="52"/>
        <v>0.74592989951228394</v>
      </c>
      <c r="CY133" s="1">
        <v>2.44</v>
      </c>
      <c r="CZ133">
        <f t="shared" si="53"/>
        <v>0.70408857052610163</v>
      </c>
      <c r="DE133" s="1">
        <v>1.1499999999999999</v>
      </c>
      <c r="DF133" s="136">
        <f t="shared" si="54"/>
        <v>0.33184502299385937</v>
      </c>
      <c r="DS133" s="1">
        <v>2.375</v>
      </c>
      <c r="FF133" s="136">
        <f t="shared" si="57"/>
        <v>0.40687085427942754</v>
      </c>
      <c r="FG133" s="136">
        <f t="shared" si="29"/>
        <v>1.3163467424027466</v>
      </c>
      <c r="FH133" s="136">
        <f t="shared" si="30"/>
        <v>0.74080639287110062</v>
      </c>
      <c r="FI133" s="136">
        <f t="shared" si="31"/>
        <v>0.86402552751500361</v>
      </c>
      <c r="FJ133" s="136"/>
      <c r="FK133" s="136">
        <f t="shared" si="55"/>
        <v>0.74592989951228394</v>
      </c>
      <c r="FL133" s="136">
        <f t="shared" si="56"/>
        <v>0.68533211270470962</v>
      </c>
      <c r="FM133" s="136">
        <v>3.25</v>
      </c>
      <c r="FN133" s="136">
        <f t="shared" si="47"/>
        <v>1.5658381507519117</v>
      </c>
      <c r="FO133" s="136">
        <f t="shared" si="47"/>
        <v>1.8829643501657063</v>
      </c>
      <c r="FP133" s="136">
        <f t="shared" si="48"/>
        <v>1.065497487909095</v>
      </c>
      <c r="FQ133" s="136">
        <f t="shared" si="48"/>
        <v>6.1312571741636095</v>
      </c>
      <c r="FR133" s="136">
        <f>'east Allen-Studer'!DR133</f>
        <v>2.7748953720565148</v>
      </c>
      <c r="FS133" s="136">
        <f t="shared" si="32"/>
        <v>0.78291907537595584</v>
      </c>
      <c r="FT133" s="136">
        <f t="shared" si="33"/>
        <v>1.5658381507519117</v>
      </c>
      <c r="FU133" s="136"/>
      <c r="FV133" s="198">
        <f t="shared" si="34"/>
        <v>519.82614836682171</v>
      </c>
      <c r="FW133" s="198">
        <f t="shared" si="35"/>
        <v>207.92699065028907</v>
      </c>
      <c r="FX133" s="198">
        <f t="shared" si="36"/>
        <v>184.80605780729357</v>
      </c>
      <c r="FY133" s="6"/>
      <c r="FZ133" s="1"/>
      <c r="GA133" s="60">
        <f t="shared" si="40"/>
        <v>1.82619</v>
      </c>
      <c r="GB133" s="60"/>
      <c r="GC133" s="1"/>
      <c r="GD133" s="1"/>
      <c r="GE133" s="1"/>
    </row>
    <row r="134" spans="1:187" x14ac:dyDescent="0.15">
      <c r="A134">
        <f t="shared" si="49"/>
        <v>1714</v>
      </c>
      <c r="AZ134" s="1">
        <v>1.4730000000000001</v>
      </c>
      <c r="BA134">
        <f t="shared" si="50"/>
        <v>0.42505019032169994</v>
      </c>
      <c r="CC134" s="1">
        <v>1.0329999999999999</v>
      </c>
      <c r="CD134">
        <f t="shared" si="51"/>
        <v>0.29808339891535368</v>
      </c>
      <c r="CN134" s="1">
        <v>1.0049999999999999</v>
      </c>
      <c r="CO134">
        <f t="shared" si="52"/>
        <v>0.29000369400767706</v>
      </c>
      <c r="CY134" s="1">
        <v>1.1399999999999999</v>
      </c>
      <c r="CZ134">
        <f t="shared" si="53"/>
        <v>0.32895941409826057</v>
      </c>
      <c r="DE134" s="1">
        <v>1.355</v>
      </c>
      <c r="DF134" s="136">
        <f t="shared" si="54"/>
        <v>0.39100000535363433</v>
      </c>
      <c r="DS134" s="1">
        <v>1.33</v>
      </c>
      <c r="FF134" s="136">
        <f t="shared" si="57"/>
        <v>0.42505019032169994</v>
      </c>
      <c r="FG134" s="136">
        <f t="shared" si="29"/>
        <v>0.57105937180454946</v>
      </c>
      <c r="FH134" s="136">
        <f t="shared" si="30"/>
        <v>0.46998987421100813</v>
      </c>
      <c r="FI134" s="136">
        <f t="shared" si="31"/>
        <v>0.3397824275251754</v>
      </c>
      <c r="FJ134" s="136"/>
      <c r="FK134" s="136">
        <f t="shared" si="55"/>
        <v>0.29000369400767706</v>
      </c>
      <c r="FL134" s="136">
        <f t="shared" si="56"/>
        <v>0.38378598311463741</v>
      </c>
      <c r="FM134" s="136">
        <v>3.25</v>
      </c>
      <c r="FN134" s="136">
        <f t="shared" si="47"/>
        <v>1.5718315074284268</v>
      </c>
      <c r="FO134" s="136">
        <f t="shared" si="47"/>
        <v>1.8938281544548545</v>
      </c>
      <c r="FP134" s="136">
        <f t="shared" si="48"/>
        <v>1.0696155183788916</v>
      </c>
      <c r="FQ134" s="136">
        <f t="shared" si="48"/>
        <v>6.1577932519107597</v>
      </c>
      <c r="FR134" s="136">
        <f>'east Allen-Studer'!DR134</f>
        <v>2.7748953720565148</v>
      </c>
      <c r="FS134" s="136">
        <f t="shared" si="32"/>
        <v>0.78591575371421341</v>
      </c>
      <c r="FT134" s="136">
        <f t="shared" si="33"/>
        <v>1.5718315074284268</v>
      </c>
      <c r="FU134" s="136"/>
      <c r="FV134" s="198">
        <f t="shared" si="34"/>
        <v>277.11439553576355</v>
      </c>
      <c r="FW134" s="198">
        <f t="shared" si="35"/>
        <v>130.00990355308332</v>
      </c>
      <c r="FX134" s="198">
        <f t="shared" si="36"/>
        <v>88.359806082936089</v>
      </c>
      <c r="FY134" s="6"/>
      <c r="FZ134" s="1"/>
      <c r="GA134" s="60">
        <f t="shared" ref="GA134:GA165" si="58">1.682276+0.003807*(A134-1750)+0.284773</f>
        <v>1.8299970000000001</v>
      </c>
      <c r="GB134" s="60"/>
      <c r="GC134" s="1"/>
      <c r="GD134" s="1"/>
      <c r="GE134" s="1"/>
    </row>
    <row r="135" spans="1:187" x14ac:dyDescent="0.15">
      <c r="A135">
        <f t="shared" si="49"/>
        <v>1715</v>
      </c>
      <c r="AZ135" s="1">
        <v>1.365</v>
      </c>
      <c r="BA135">
        <f t="shared" si="50"/>
        <v>0.39388561424923307</v>
      </c>
      <c r="CC135" s="1">
        <v>0.98250000000000004</v>
      </c>
      <c r="CD135">
        <f t="shared" si="51"/>
        <v>0.28351107399257991</v>
      </c>
      <c r="CN135" s="1">
        <v>1.3875</v>
      </c>
      <c r="CO135">
        <f t="shared" si="52"/>
        <v>0.40037823426433033</v>
      </c>
      <c r="CY135" s="1">
        <v>1.548</v>
      </c>
      <c r="CZ135">
        <f t="shared" si="53"/>
        <v>0.4466922570386907</v>
      </c>
      <c r="DE135" s="1">
        <v>1.0075000000000001</v>
      </c>
      <c r="DF135" s="136">
        <f t="shared" si="54"/>
        <v>0.29072509623157683</v>
      </c>
      <c r="DS135" s="1">
        <v>1.6220000000000001</v>
      </c>
      <c r="FF135" s="136">
        <f t="shared" si="57"/>
        <v>0.39388561424923307</v>
      </c>
      <c r="FG135" s="136">
        <f t="shared" si="29"/>
        <v>0.75148495361075862</v>
      </c>
      <c r="FH135" s="136">
        <f t="shared" si="30"/>
        <v>0.53555146812713816</v>
      </c>
      <c r="FI135" s="136">
        <f t="shared" si="31"/>
        <v>0.46669570964296614</v>
      </c>
      <c r="FJ135" s="136"/>
      <c r="FK135" s="136">
        <f t="shared" si="55"/>
        <v>0.40037823426433033</v>
      </c>
      <c r="FL135" s="136">
        <f t="shared" si="56"/>
        <v>0.46804576286612171</v>
      </c>
      <c r="FM135" s="136">
        <v>3.25</v>
      </c>
      <c r="FN135" s="136">
        <f t="shared" si="47"/>
        <v>1.5778248641049415</v>
      </c>
      <c r="FO135" s="136">
        <f t="shared" si="47"/>
        <v>1.904691958744003</v>
      </c>
      <c r="FP135" s="136">
        <f t="shared" si="48"/>
        <v>1.0737335488486879</v>
      </c>
      <c r="FQ135" s="136">
        <f t="shared" si="48"/>
        <v>6.1843293296579089</v>
      </c>
      <c r="FR135" s="136">
        <f>'east Allen-Studer'!DR135</f>
        <v>2.7748953720565148</v>
      </c>
      <c r="FS135" s="136">
        <f t="shared" si="32"/>
        <v>0.78891243205247075</v>
      </c>
      <c r="FT135" s="136">
        <f t="shared" si="33"/>
        <v>1.5778248641049415</v>
      </c>
      <c r="FU135" s="136"/>
      <c r="FV135" s="198">
        <f t="shared" si="34"/>
        <v>336.63991112307241</v>
      </c>
      <c r="FW135" s="198">
        <f t="shared" si="35"/>
        <v>149.88682332994409</v>
      </c>
      <c r="FX135" s="198">
        <f t="shared" si="36"/>
        <v>111.86326633305255</v>
      </c>
      <c r="FY135" s="6"/>
      <c r="FZ135" s="1"/>
      <c r="GA135" s="60">
        <f t="shared" si="58"/>
        <v>1.833804</v>
      </c>
      <c r="GB135" s="60"/>
      <c r="GC135" s="1"/>
      <c r="GD135" s="1"/>
      <c r="GE135" s="1"/>
    </row>
    <row r="136" spans="1:187" x14ac:dyDescent="0.15">
      <c r="A136">
        <f t="shared" si="49"/>
        <v>1716</v>
      </c>
      <c r="AZ136" s="1">
        <v>1.51</v>
      </c>
      <c r="BA136">
        <f t="shared" si="50"/>
        <v>0.43572694323541539</v>
      </c>
      <c r="CC136" s="1">
        <v>0.96250000000000002</v>
      </c>
      <c r="CD136">
        <f t="shared" si="51"/>
        <v>0.27773985620138231</v>
      </c>
      <c r="CN136" s="1">
        <v>1.3766</v>
      </c>
      <c r="CO136">
        <f t="shared" si="52"/>
        <v>0.3972329205681277</v>
      </c>
      <c r="CY136" s="1">
        <v>1.4375</v>
      </c>
      <c r="CZ136">
        <f t="shared" si="53"/>
        <v>0.41480627874232423</v>
      </c>
      <c r="DE136" s="1">
        <v>0.92749999999999999</v>
      </c>
      <c r="DF136" s="136">
        <f t="shared" si="54"/>
        <v>0.26764022506678659</v>
      </c>
      <c r="DS136" s="1">
        <v>1.2450000000000001</v>
      </c>
      <c r="FF136" s="136">
        <f t="shared" si="57"/>
        <v>0.43572694323541539</v>
      </c>
      <c r="FG136" s="136">
        <f t="shared" si="29"/>
        <v>0.74634341415536598</v>
      </c>
      <c r="FH136" s="136">
        <f t="shared" si="30"/>
        <v>0.53368317695410328</v>
      </c>
      <c r="FI136" s="136">
        <f t="shared" si="31"/>
        <v>0.4630790958518971</v>
      </c>
      <c r="FJ136" s="136"/>
      <c r="FK136" s="136">
        <f t="shared" si="55"/>
        <v>0.3972329205681277</v>
      </c>
      <c r="FL136" s="136">
        <f t="shared" si="56"/>
        <v>0.35925830750204779</v>
      </c>
      <c r="FM136" s="136">
        <v>3.25</v>
      </c>
      <c r="FN136" s="136">
        <f t="shared" ref="FN136:FO155" si="59">FN$15+($A136-$A$15)*(FN$243-FN$15)/($A$243-$A$15)</f>
        <v>1.5838182207814566</v>
      </c>
      <c r="FO136" s="136">
        <f t="shared" si="59"/>
        <v>1.9155557630331514</v>
      </c>
      <c r="FP136" s="136">
        <f t="shared" ref="FP136:FQ155" si="60">FP$15+($A136-$A$15)*(FP$244-FP$15)/($A$244-$A$15)</f>
        <v>1.0778515793184842</v>
      </c>
      <c r="FQ136" s="136">
        <f t="shared" si="60"/>
        <v>6.2108654074050573</v>
      </c>
      <c r="FR136" s="136">
        <f>'east Allen-Studer'!DR136</f>
        <v>2.7748953720565148</v>
      </c>
      <c r="FS136" s="136">
        <f t="shared" si="32"/>
        <v>0.79190911039072831</v>
      </c>
      <c r="FT136" s="136">
        <f t="shared" si="33"/>
        <v>1.5838182207814566</v>
      </c>
      <c r="FU136" s="136"/>
      <c r="FV136" s="198">
        <f t="shared" si="34"/>
        <v>331.00654285359042</v>
      </c>
      <c r="FW136" s="198">
        <f t="shared" si="35"/>
        <v>142.06045490460875</v>
      </c>
      <c r="FX136" s="198">
        <f t="shared" si="36"/>
        <v>110.16468417167796</v>
      </c>
      <c r="FY136" s="6"/>
      <c r="FZ136" s="1"/>
      <c r="GA136" s="60">
        <f t="shared" si="58"/>
        <v>1.8376110000000001</v>
      </c>
      <c r="GB136" s="60"/>
      <c r="GC136" s="1"/>
      <c r="GD136" s="1"/>
      <c r="GE136" s="1"/>
    </row>
    <row r="137" spans="1:187" x14ac:dyDescent="0.15">
      <c r="A137">
        <f t="shared" si="49"/>
        <v>1717</v>
      </c>
      <c r="AZ137" s="1">
        <v>3.2919999999999998</v>
      </c>
      <c r="BA137">
        <f t="shared" si="50"/>
        <v>0.94994244843111741</v>
      </c>
      <c r="CC137" s="1">
        <v>2.6775000000000002</v>
      </c>
      <c r="CD137">
        <f t="shared" si="51"/>
        <v>0.7726217817965727</v>
      </c>
      <c r="CN137" s="1">
        <v>3.1549999999999998</v>
      </c>
      <c r="CO137">
        <f t="shared" si="52"/>
        <v>0.91040960656141412</v>
      </c>
      <c r="CY137" s="1">
        <v>3.2050000000000001</v>
      </c>
      <c r="CZ137">
        <f t="shared" si="53"/>
        <v>0.92483765103940818</v>
      </c>
      <c r="DE137" s="1">
        <v>3.2625000000000002</v>
      </c>
      <c r="DF137" s="136">
        <f t="shared" si="54"/>
        <v>0.94142990218910116</v>
      </c>
      <c r="DS137" s="1">
        <v>3.2349999999999999</v>
      </c>
      <c r="FF137" s="136">
        <f t="shared" si="57"/>
        <v>0.94994244843111741</v>
      </c>
      <c r="FG137" s="136">
        <f t="shared" si="29"/>
        <v>1.5852162368590583</v>
      </c>
      <c r="FH137" s="136">
        <f t="shared" si="30"/>
        <v>0.83850602302062749</v>
      </c>
      <c r="FI137" s="136">
        <f t="shared" si="31"/>
        <v>1.0531512028277896</v>
      </c>
      <c r="FJ137" s="136"/>
      <c r="FK137" s="136">
        <f t="shared" si="55"/>
        <v>0.91040960656141412</v>
      </c>
      <c r="FL137" s="136">
        <f t="shared" si="56"/>
        <v>0.93349447772620431</v>
      </c>
      <c r="FM137" s="136">
        <v>3.25</v>
      </c>
      <c r="FN137" s="136">
        <f t="shared" si="59"/>
        <v>1.5898115774579717</v>
      </c>
      <c r="FO137" s="136">
        <f t="shared" si="59"/>
        <v>1.9264195673222997</v>
      </c>
      <c r="FP137" s="136">
        <f t="shared" si="60"/>
        <v>1.0819696097882807</v>
      </c>
      <c r="FQ137" s="136">
        <f t="shared" si="60"/>
        <v>6.2374014851522066</v>
      </c>
      <c r="FR137" s="136">
        <f>'east Allen-Studer'!DR137</f>
        <v>2.7748953720565148</v>
      </c>
      <c r="FS137" s="136">
        <f t="shared" si="32"/>
        <v>0.79490578872898587</v>
      </c>
      <c r="FT137" s="136">
        <f t="shared" si="33"/>
        <v>1.5898115774579717</v>
      </c>
      <c r="FU137" s="136"/>
      <c r="FV137" s="198">
        <f t="shared" si="34"/>
        <v>614.02822935989559</v>
      </c>
      <c r="FW137" s="198">
        <f t="shared" si="35"/>
        <v>246.58599023163572</v>
      </c>
      <c r="FX137" s="198">
        <f t="shared" si="36"/>
        <v>221.14234820253094</v>
      </c>
      <c r="FY137" s="6"/>
      <c r="FZ137" s="1"/>
      <c r="GA137" s="60">
        <f t="shared" si="58"/>
        <v>1.841418</v>
      </c>
      <c r="GB137" s="60"/>
      <c r="GC137" s="1"/>
      <c r="GD137" s="1"/>
      <c r="GE137" s="1"/>
    </row>
    <row r="138" spans="1:187" x14ac:dyDescent="0.15">
      <c r="A138">
        <f t="shared" si="49"/>
        <v>1718</v>
      </c>
      <c r="AF138">
        <v>6</v>
      </c>
      <c r="AG138">
        <f>(AF138*10.78)/25.11</f>
        <v>2.5758661887694143</v>
      </c>
      <c r="AZ138" s="1">
        <v>2.2349999999999999</v>
      </c>
      <c r="BA138">
        <f t="shared" si="50"/>
        <v>0.64493358816632662</v>
      </c>
      <c r="BD138">
        <v>4.29</v>
      </c>
      <c r="BE138">
        <f>(BD138*10.78)/25.11</f>
        <v>1.8417443249701313</v>
      </c>
      <c r="BF138">
        <v>4.28</v>
      </c>
      <c r="CC138" s="1">
        <v>1.5475000000000001</v>
      </c>
      <c r="CD138">
        <f t="shared" si="51"/>
        <v>0.44654797659391082</v>
      </c>
      <c r="CN138" s="1">
        <v>2.0259999999999998</v>
      </c>
      <c r="CO138">
        <f t="shared" si="52"/>
        <v>0.58462436224831216</v>
      </c>
      <c r="CY138" s="1">
        <v>1.9750000000000001</v>
      </c>
      <c r="CZ138">
        <f t="shared" si="53"/>
        <v>0.56990775688075845</v>
      </c>
      <c r="DE138" s="1">
        <v>2.1875</v>
      </c>
      <c r="DF138" s="136">
        <f t="shared" si="54"/>
        <v>0.6312269459122325</v>
      </c>
      <c r="DK138">
        <v>3.87</v>
      </c>
      <c r="DL138">
        <f>(DK138*10.78)/25.11</f>
        <v>1.6614336917562724</v>
      </c>
      <c r="DS138" s="1">
        <v>1.956</v>
      </c>
      <c r="DV138">
        <v>4.6100000000000003</v>
      </c>
      <c r="EC138">
        <v>15</v>
      </c>
      <c r="ED138">
        <f>(EC138*10.78)/25.11</f>
        <v>6.4396654719235364</v>
      </c>
      <c r="EW138">
        <v>4.6100000000000003</v>
      </c>
      <c r="FF138" s="136">
        <f t="shared" si="57"/>
        <v>0.64493358816632662</v>
      </c>
      <c r="FG138" s="136">
        <f t="shared" si="29"/>
        <v>1.0526659574885744</v>
      </c>
      <c r="FH138" s="136">
        <f t="shared" si="30"/>
        <v>0.64499219418059939</v>
      </c>
      <c r="FI138" s="136">
        <f t="shared" si="31"/>
        <v>0.67854964593632372</v>
      </c>
      <c r="FJ138" s="136">
        <f>AG138</f>
        <v>2.5758661887694143</v>
      </c>
      <c r="FK138" s="136">
        <f t="shared" si="55"/>
        <v>0.58462436224831216</v>
      </c>
      <c r="FL138" s="136">
        <f t="shared" si="56"/>
        <v>0.56442509997912083</v>
      </c>
      <c r="FM138" s="136">
        <f>ED138</f>
        <v>6.4396654719235364</v>
      </c>
      <c r="FN138" s="136">
        <f t="shared" si="59"/>
        <v>1.5958049341344869</v>
      </c>
      <c r="FO138" s="136">
        <f t="shared" si="59"/>
        <v>1.9372833716114481</v>
      </c>
      <c r="FP138" s="136">
        <f t="shared" si="60"/>
        <v>1.0860876402580772</v>
      </c>
      <c r="FQ138" s="136">
        <f t="shared" si="60"/>
        <v>6.2639375628993568</v>
      </c>
      <c r="FR138" s="136">
        <f>'east Allen-Studer'!DR138</f>
        <v>2.7748953720565148</v>
      </c>
      <c r="FS138" s="136">
        <f t="shared" si="32"/>
        <v>0.79790246706724344</v>
      </c>
      <c r="FT138" s="136">
        <f t="shared" si="33"/>
        <v>1.5958049341344869</v>
      </c>
      <c r="FU138" s="136"/>
      <c r="FV138" s="198">
        <f t="shared" si="34"/>
        <v>451.18712966302064</v>
      </c>
      <c r="FW138" s="198">
        <f t="shared" si="35"/>
        <v>189.77889232814789</v>
      </c>
      <c r="FX138" s="198">
        <f t="shared" si="36"/>
        <v>160.26875745663247</v>
      </c>
      <c r="FY138" s="6"/>
      <c r="FZ138" s="1"/>
      <c r="GA138" s="60">
        <f t="shared" si="58"/>
        <v>1.8452250000000001</v>
      </c>
      <c r="GB138" s="60"/>
      <c r="GC138" s="1"/>
      <c r="GD138" s="1"/>
      <c r="GE138" s="1"/>
    </row>
    <row r="139" spans="1:187" x14ac:dyDescent="0.15">
      <c r="A139">
        <f t="shared" si="49"/>
        <v>1719</v>
      </c>
      <c r="AZ139" s="1">
        <v>1.56</v>
      </c>
      <c r="BA139">
        <f t="shared" si="50"/>
        <v>0.45015498771340928</v>
      </c>
      <c r="CC139" s="1">
        <v>0.99</v>
      </c>
      <c r="CD139">
        <f t="shared" si="51"/>
        <v>0.28567528066427894</v>
      </c>
      <c r="CN139" s="1">
        <v>1.355</v>
      </c>
      <c r="CO139">
        <f t="shared" si="52"/>
        <v>0.39100000535363433</v>
      </c>
      <c r="CY139" s="1">
        <v>1.55</v>
      </c>
      <c r="CZ139">
        <f t="shared" si="53"/>
        <v>0.44726937881781048</v>
      </c>
      <c r="DE139" s="1">
        <v>1.115</v>
      </c>
      <c r="DF139" s="136">
        <f t="shared" si="54"/>
        <v>0.32174539185926365</v>
      </c>
      <c r="DS139" s="1">
        <v>1.125</v>
      </c>
      <c r="FF139" s="136">
        <f t="shared" si="57"/>
        <v>0.45015498771340928</v>
      </c>
      <c r="FG139" s="136">
        <f t="shared" si="29"/>
        <v>0.73615467541807433</v>
      </c>
      <c r="FH139" s="136">
        <f t="shared" si="30"/>
        <v>0.52998087518001602</v>
      </c>
      <c r="FI139" s="136">
        <f t="shared" si="31"/>
        <v>0.4559122281558336</v>
      </c>
      <c r="FJ139" s="136"/>
      <c r="FK139" s="136">
        <f t="shared" si="55"/>
        <v>0.39100000535363433</v>
      </c>
      <c r="FL139" s="136">
        <f t="shared" si="56"/>
        <v>0.32463100075486245</v>
      </c>
      <c r="FM139" s="136">
        <v>3.5</v>
      </c>
      <c r="FN139" s="136">
        <f t="shared" si="59"/>
        <v>1.601798290811002</v>
      </c>
      <c r="FO139" s="136">
        <f t="shared" si="59"/>
        <v>1.9481471759005966</v>
      </c>
      <c r="FP139" s="136">
        <f t="shared" si="60"/>
        <v>1.0902056707278736</v>
      </c>
      <c r="FQ139" s="136">
        <f t="shared" si="60"/>
        <v>6.2904736406465052</v>
      </c>
      <c r="FR139" s="136">
        <f>'east Allen-Studer'!DR139</f>
        <v>2.7748953720565148</v>
      </c>
      <c r="FS139" s="136">
        <f t="shared" si="32"/>
        <v>0.800899145405501</v>
      </c>
      <c r="FT139" s="136">
        <f t="shared" si="33"/>
        <v>1.601798290811002</v>
      </c>
      <c r="FU139" s="136"/>
      <c r="FV139" s="198">
        <f t="shared" si="34"/>
        <v>328.55903889215762</v>
      </c>
      <c r="FW139" s="198">
        <f t="shared" si="35"/>
        <v>140.15318201701962</v>
      </c>
      <c r="FX139" s="198">
        <f t="shared" si="36"/>
        <v>109.39290858519801</v>
      </c>
      <c r="FY139" s="6"/>
      <c r="FZ139" s="1"/>
      <c r="GA139" s="60">
        <f t="shared" si="58"/>
        <v>1.849032</v>
      </c>
      <c r="GB139" s="60"/>
      <c r="GC139" s="1"/>
      <c r="GD139" s="1"/>
      <c r="GE139" s="1"/>
    </row>
    <row r="140" spans="1:187" x14ac:dyDescent="0.15">
      <c r="A140">
        <f t="shared" si="49"/>
        <v>1720</v>
      </c>
      <c r="AZ140" s="1">
        <v>1.95</v>
      </c>
      <c r="BA140">
        <f t="shared" si="50"/>
        <v>0.56269373464176153</v>
      </c>
      <c r="CC140" s="1">
        <v>1.3674999999999999</v>
      </c>
      <c r="CD140">
        <f t="shared" si="51"/>
        <v>0.39460701647313279</v>
      </c>
      <c r="CN140" s="1">
        <v>1.2949999999999999</v>
      </c>
      <c r="CO140">
        <f t="shared" si="52"/>
        <v>0.37368635198004163</v>
      </c>
      <c r="CY140" s="1">
        <v>1.4675</v>
      </c>
      <c r="CZ140">
        <f t="shared" si="53"/>
        <v>0.42346310542912058</v>
      </c>
      <c r="DE140" s="1">
        <v>1.665</v>
      </c>
      <c r="DF140" s="136">
        <f t="shared" si="54"/>
        <v>0.48045388111719639</v>
      </c>
      <c r="DS140" s="1">
        <v>1.5925</v>
      </c>
      <c r="FF140" s="136">
        <f t="shared" si="57"/>
        <v>0.56269373464176153</v>
      </c>
      <c r="FG140" s="136">
        <f t="shared" si="29"/>
        <v>0.70785262337004151</v>
      </c>
      <c r="FH140" s="136">
        <f t="shared" si="30"/>
        <v>0.51969670358532893</v>
      </c>
      <c r="FI140" s="136">
        <f t="shared" si="31"/>
        <v>0.43600426233343503</v>
      </c>
      <c r="FJ140" s="136"/>
      <c r="FK140" s="136">
        <f t="shared" si="55"/>
        <v>0.37368635198004163</v>
      </c>
      <c r="FL140" s="136">
        <f t="shared" si="56"/>
        <v>0.45953321662410529</v>
      </c>
      <c r="FM140" s="136">
        <v>3.5</v>
      </c>
      <c r="FN140" s="136">
        <f t="shared" si="59"/>
        <v>1.6077916474875167</v>
      </c>
      <c r="FO140" s="136">
        <f t="shared" si="59"/>
        <v>1.9590109801897448</v>
      </c>
      <c r="FP140" s="136">
        <f t="shared" si="60"/>
        <v>1.0943237011976699</v>
      </c>
      <c r="FQ140" s="136">
        <f t="shared" si="60"/>
        <v>6.3170097183936544</v>
      </c>
      <c r="FR140" s="136">
        <f>'east Allen-Studer'!DR140</f>
        <v>2.7748953720565148</v>
      </c>
      <c r="FS140" s="136">
        <f t="shared" si="32"/>
        <v>0.80389582374375834</v>
      </c>
      <c r="FT140" s="136">
        <f t="shared" si="33"/>
        <v>1.6077916474875167</v>
      </c>
      <c r="FU140" s="136"/>
      <c r="FV140" s="198">
        <f t="shared" si="34"/>
        <v>325.3760470682538</v>
      </c>
      <c r="FW140" s="198">
        <f t="shared" si="35"/>
        <v>147.61404811834274</v>
      </c>
      <c r="FX140" s="198">
        <f t="shared" si="36"/>
        <v>107.22671350229163</v>
      </c>
      <c r="FY140" s="6"/>
      <c r="FZ140" s="1"/>
      <c r="GA140" s="60">
        <f t="shared" si="58"/>
        <v>1.8528390000000001</v>
      </c>
      <c r="GB140" s="60"/>
      <c r="GC140" s="1"/>
      <c r="GD140" s="1"/>
      <c r="GE140" s="1"/>
    </row>
    <row r="141" spans="1:187" x14ac:dyDescent="0.15">
      <c r="A141">
        <f t="shared" si="49"/>
        <v>1721</v>
      </c>
      <c r="AZ141" s="1">
        <v>2.2269999999999999</v>
      </c>
      <c r="BA141">
        <f t="shared" si="50"/>
        <v>0.6426251010498476</v>
      </c>
      <c r="CC141" s="1">
        <v>1.677</v>
      </c>
      <c r="CD141">
        <f t="shared" si="51"/>
        <v>0.48391661179191497</v>
      </c>
      <c r="CN141" s="1">
        <v>1.25</v>
      </c>
      <c r="CO141">
        <f t="shared" si="52"/>
        <v>0.36070111194984716</v>
      </c>
      <c r="CY141" s="1">
        <v>1.3525</v>
      </c>
      <c r="CZ141">
        <f t="shared" si="53"/>
        <v>0.39027860312973467</v>
      </c>
      <c r="DE141" s="1">
        <v>1.7430000000000001</v>
      </c>
      <c r="DF141" s="136">
        <f t="shared" si="54"/>
        <v>0.50296163050286691</v>
      </c>
      <c r="DS141" s="1">
        <v>1.2925</v>
      </c>
      <c r="FF141" s="136">
        <f t="shared" si="57"/>
        <v>0.6426251010498476</v>
      </c>
      <c r="FG141" s="136">
        <f t="shared" si="29"/>
        <v>0.68662608433401684</v>
      </c>
      <c r="FH141" s="136">
        <f t="shared" si="30"/>
        <v>0.51198357488931368</v>
      </c>
      <c r="FI141" s="136">
        <f t="shared" si="31"/>
        <v>0.42107328796663618</v>
      </c>
      <c r="FJ141" s="136"/>
      <c r="FK141" s="136">
        <f t="shared" si="55"/>
        <v>0.36070111194984716</v>
      </c>
      <c r="FL141" s="136">
        <f t="shared" si="56"/>
        <v>0.37296494975614197</v>
      </c>
      <c r="FM141" s="136">
        <v>3.5</v>
      </c>
      <c r="FN141" s="136">
        <f t="shared" si="59"/>
        <v>1.6137850041640318</v>
      </c>
      <c r="FO141" s="136">
        <f t="shared" si="59"/>
        <v>1.9698747844788933</v>
      </c>
      <c r="FP141" s="136">
        <f t="shared" si="60"/>
        <v>1.0984417316674664</v>
      </c>
      <c r="FQ141" s="136">
        <f t="shared" si="60"/>
        <v>6.3435457961408037</v>
      </c>
      <c r="FR141" s="136">
        <f>'east Allen-Studer'!DR141</f>
        <v>2.7748953720565148</v>
      </c>
      <c r="FS141" s="136">
        <f t="shared" si="32"/>
        <v>0.80689250208201591</v>
      </c>
      <c r="FT141" s="136">
        <f t="shared" si="33"/>
        <v>1.6137850041640318</v>
      </c>
      <c r="FU141" s="136"/>
      <c r="FV141" s="198">
        <f t="shared" si="34"/>
        <v>315.6340975796802</v>
      </c>
      <c r="FW141" s="198">
        <f t="shared" si="35"/>
        <v>140.11303209598617</v>
      </c>
      <c r="FX141" s="198">
        <f t="shared" si="36"/>
        <v>103.73313832740983</v>
      </c>
      <c r="FY141" s="6"/>
      <c r="FZ141" s="1"/>
      <c r="GA141" s="60">
        <f t="shared" si="58"/>
        <v>1.856646</v>
      </c>
      <c r="GB141" s="60"/>
      <c r="GC141" s="1"/>
      <c r="GD141" s="1"/>
      <c r="GE141" s="1"/>
    </row>
    <row r="142" spans="1:187" x14ac:dyDescent="0.15">
      <c r="A142">
        <f t="shared" si="49"/>
        <v>1722</v>
      </c>
      <c r="AZ142" s="1">
        <v>2.06</v>
      </c>
      <c r="BA142">
        <f t="shared" si="50"/>
        <v>0.59443543249334807</v>
      </c>
      <c r="CC142" s="1">
        <v>1.36</v>
      </c>
      <c r="CD142">
        <f t="shared" si="51"/>
        <v>0.39244280980143376</v>
      </c>
      <c r="CN142" s="1">
        <v>1.26</v>
      </c>
      <c r="CO142">
        <f t="shared" si="52"/>
        <v>0.36358672084544591</v>
      </c>
      <c r="CY142" s="1">
        <v>1.415</v>
      </c>
      <c r="CZ142">
        <f t="shared" si="53"/>
        <v>0.40831365872722702</v>
      </c>
      <c r="DE142" s="1">
        <v>1.1850000000000001</v>
      </c>
      <c r="DF142" s="136">
        <f t="shared" si="54"/>
        <v>0.34194465412845515</v>
      </c>
      <c r="DS142" s="1">
        <v>1.28</v>
      </c>
      <c r="FF142" s="136">
        <f t="shared" si="57"/>
        <v>0.59443543249334807</v>
      </c>
      <c r="FG142" s="136">
        <f t="shared" si="29"/>
        <v>0.69134309300868901</v>
      </c>
      <c r="FH142" s="136">
        <f t="shared" si="30"/>
        <v>0.51369760348842808</v>
      </c>
      <c r="FI142" s="136">
        <f t="shared" si="31"/>
        <v>0.42439128227036921</v>
      </c>
      <c r="FJ142" s="136"/>
      <c r="FK142" s="136">
        <f t="shared" si="55"/>
        <v>0.36358672084544591</v>
      </c>
      <c r="FL142" s="136">
        <f t="shared" si="56"/>
        <v>0.36935793863664351</v>
      </c>
      <c r="FM142" s="136">
        <v>3.5</v>
      </c>
      <c r="FN142" s="136">
        <f t="shared" si="59"/>
        <v>1.6197783608405469</v>
      </c>
      <c r="FO142" s="136">
        <f t="shared" si="59"/>
        <v>1.9807385887680415</v>
      </c>
      <c r="FP142" s="136">
        <f t="shared" si="60"/>
        <v>1.1025597621372629</v>
      </c>
      <c r="FQ142" s="136">
        <f t="shared" si="60"/>
        <v>6.370081873887953</v>
      </c>
      <c r="FR142" s="136">
        <f>'east Allen-Studer'!DR142</f>
        <v>2.7748953720565148</v>
      </c>
      <c r="FS142" s="136">
        <f t="shared" si="32"/>
        <v>0.80988918042027347</v>
      </c>
      <c r="FT142" s="136">
        <f t="shared" si="33"/>
        <v>1.6197783608405469</v>
      </c>
      <c r="FU142" s="136"/>
      <c r="FV142" s="198">
        <f t="shared" si="34"/>
        <v>317.21381489966961</v>
      </c>
      <c r="FW142" s="198">
        <f t="shared" si="35"/>
        <v>140.40316009174632</v>
      </c>
      <c r="FX142" s="198">
        <f t="shared" si="36"/>
        <v>104.32269973980026</v>
      </c>
      <c r="FY142" s="6"/>
      <c r="FZ142" s="1"/>
      <c r="GA142" s="60">
        <f t="shared" si="58"/>
        <v>1.8604530000000001</v>
      </c>
      <c r="GB142" s="60"/>
      <c r="GC142" s="1"/>
      <c r="GD142" s="1"/>
      <c r="GE142" s="1"/>
    </row>
    <row r="143" spans="1:187" x14ac:dyDescent="0.15">
      <c r="A143">
        <f t="shared" si="49"/>
        <v>1723</v>
      </c>
      <c r="AZ143" s="1">
        <v>1.59</v>
      </c>
      <c r="BA143">
        <f t="shared" si="50"/>
        <v>0.45881181440020563</v>
      </c>
      <c r="CC143" s="1">
        <v>1.1575</v>
      </c>
      <c r="CD143">
        <f t="shared" si="51"/>
        <v>0.33400922966555846</v>
      </c>
      <c r="CN143" s="1">
        <v>1.1025</v>
      </c>
      <c r="CO143">
        <f t="shared" si="52"/>
        <v>0.31813838073976519</v>
      </c>
      <c r="CY143" s="1">
        <v>1.2675000000000001</v>
      </c>
      <c r="CZ143">
        <f t="shared" si="53"/>
        <v>0.36575092751714505</v>
      </c>
      <c r="DE143" s="1">
        <v>1.3574999999999999</v>
      </c>
      <c r="DF143" s="136">
        <f t="shared" si="54"/>
        <v>0.39172140757753399</v>
      </c>
      <c r="DS143" s="1">
        <v>1.2725</v>
      </c>
      <c r="FF143" s="136">
        <f t="shared" si="57"/>
        <v>0.45881181440020563</v>
      </c>
      <c r="FG143" s="136">
        <f t="shared" ref="FG143:FG206" si="61">0.063+1.226*(FK143*4/3)+0.017*2</f>
        <v>0.61705020638260288</v>
      </c>
      <c r="FH143" s="136">
        <f t="shared" ref="FH143:FH206" si="62">0.254966+0.593992*FK143+0.021382*2</f>
        <v>0.48670165305237467</v>
      </c>
      <c r="FI143" s="136">
        <f t="shared" ref="FI143:FI206" si="63">1.149842*FK143+0.003162*2</f>
        <v>0.37213287198657308</v>
      </c>
      <c r="FJ143" s="136"/>
      <c r="FK143" s="136">
        <f t="shared" si="55"/>
        <v>0.31813838073976519</v>
      </c>
      <c r="FL143" s="136">
        <f t="shared" si="56"/>
        <v>0.36719373196494443</v>
      </c>
      <c r="FM143" s="136">
        <v>3.5</v>
      </c>
      <c r="FN143" s="136">
        <f t="shared" si="59"/>
        <v>1.6257717175170621</v>
      </c>
      <c r="FO143" s="136">
        <f t="shared" si="59"/>
        <v>1.99160239305719</v>
      </c>
      <c r="FP143" s="136">
        <f t="shared" si="60"/>
        <v>1.1066777926070592</v>
      </c>
      <c r="FQ143" s="136">
        <f t="shared" si="60"/>
        <v>6.3966179516351023</v>
      </c>
      <c r="FR143" s="136">
        <f>'east Allen-Studer'!DR143</f>
        <v>2.7748953720565148</v>
      </c>
      <c r="FS143" s="136">
        <f t="shared" ref="FS143:FS206" si="64">0.5*FN143</f>
        <v>0.81288585875853103</v>
      </c>
      <c r="FT143" s="136">
        <f t="shared" ref="FT143:FT206" si="65">FN143</f>
        <v>1.6257717175170621</v>
      </c>
      <c r="FU143" s="136"/>
      <c r="FV143" s="198">
        <f t="shared" ref="FV143:FV206" si="66">$FG$10*$FG143+$FI$10*$FI143+$FL$10*$FL143+$FM$10*$FM143+$FN$10*$FN143+$FO$10*$FO143+$FP$10*$FP143+$FQ$10*$FQ143+$FR$10*$FR143+$FS$10*$FS143+$FT$10*$FT143</f>
        <v>294.35584527176769</v>
      </c>
      <c r="FW143" s="198">
        <f t="shared" ref="FW143:FW206" si="67">$FK$14*$FK143+$FL$14*$FL143+$FM$14*$FM143+$FN$14*$FN143+$FO$14*$FO143+$FP$14*$FP143+$FQ$14*$FQ143+$FR$14*$FR143+$FT$14*$FT143</f>
        <v>134.75254077369246</v>
      </c>
      <c r="FX143" s="198">
        <f t="shared" ref="FX143:FX206" si="68">$FK$11*$FK143+$FL$11*$FL143+$FM$11*$FM143+$FN$11*$FN143+$FO$11*$FO143+$FP$11*$FP143+$FQ$11*$FQ143+$FR$11*$FR143+$FT$11*$FT143</f>
        <v>95.018229651406415</v>
      </c>
      <c r="FY143" s="6"/>
      <c r="FZ143" s="1"/>
      <c r="GA143" s="60">
        <f t="shared" si="58"/>
        <v>1.86426</v>
      </c>
      <c r="GB143" s="60"/>
      <c r="GC143" s="1"/>
      <c r="GD143" s="1"/>
      <c r="GE143" s="1"/>
    </row>
    <row r="144" spans="1:187" x14ac:dyDescent="0.15">
      <c r="A144">
        <f t="shared" si="49"/>
        <v>1724</v>
      </c>
      <c r="AZ144" s="1">
        <v>1.07</v>
      </c>
      <c r="BA144">
        <f t="shared" si="50"/>
        <v>0.30876015182906918</v>
      </c>
      <c r="CC144" s="1">
        <v>0.99</v>
      </c>
      <c r="CD144">
        <f t="shared" si="51"/>
        <v>0.28567528066427894</v>
      </c>
      <c r="CN144" s="1">
        <v>0.96699999999999997</v>
      </c>
      <c r="CO144">
        <f t="shared" si="52"/>
        <v>0.27903838020440175</v>
      </c>
      <c r="CY144" s="1">
        <v>1.0329999999999999</v>
      </c>
      <c r="CZ144">
        <f t="shared" si="53"/>
        <v>0.29808339891535368</v>
      </c>
      <c r="DE144" s="1">
        <v>0.89</v>
      </c>
      <c r="DF144" s="136">
        <f t="shared" si="54"/>
        <v>0.25681919170829115</v>
      </c>
      <c r="DS144" s="1">
        <v>0.79669999999999996</v>
      </c>
      <c r="FF144" s="136">
        <f t="shared" si="57"/>
        <v>0.30876015182906918</v>
      </c>
      <c r="FG144" s="136">
        <f t="shared" si="61"/>
        <v>0.55313473884079545</v>
      </c>
      <c r="FH144" s="136">
        <f t="shared" si="62"/>
        <v>0.46347656553437305</v>
      </c>
      <c r="FI144" s="136">
        <f t="shared" si="63"/>
        <v>0.32717404917098974</v>
      </c>
      <c r="FJ144" s="136"/>
      <c r="FK144" s="136">
        <f t="shared" si="55"/>
        <v>0.27903838020440175</v>
      </c>
      <c r="FL144" s="136">
        <f t="shared" si="56"/>
        <v>0.22989646071235456</v>
      </c>
      <c r="FM144" s="136">
        <v>3.5</v>
      </c>
      <c r="FN144" s="136">
        <f t="shared" si="59"/>
        <v>1.631765074193577</v>
      </c>
      <c r="FO144" s="136">
        <f t="shared" si="59"/>
        <v>2.0024661973463385</v>
      </c>
      <c r="FP144" s="136">
        <f t="shared" si="60"/>
        <v>1.1107958230768555</v>
      </c>
      <c r="FQ144" s="136">
        <f t="shared" si="60"/>
        <v>6.4231540293822516</v>
      </c>
      <c r="FR144" s="136">
        <f>'east Allen-Studer'!DR144</f>
        <v>2.7748953720565148</v>
      </c>
      <c r="FS144" s="136">
        <f t="shared" si="64"/>
        <v>0.81588253709678848</v>
      </c>
      <c r="FT144" s="136">
        <f t="shared" si="65"/>
        <v>1.631765074193577</v>
      </c>
      <c r="FU144" s="136"/>
      <c r="FV144" s="198">
        <f t="shared" si="66"/>
        <v>269.37463212418243</v>
      </c>
      <c r="FW144" s="198">
        <f t="shared" si="67"/>
        <v>120.43614938126589</v>
      </c>
      <c r="FX144" s="198">
        <f t="shared" si="68"/>
        <v>85.663838529118692</v>
      </c>
      <c r="FY144" s="6"/>
      <c r="FZ144" s="1"/>
      <c r="GA144" s="60">
        <f t="shared" si="58"/>
        <v>1.8680670000000001</v>
      </c>
      <c r="GB144" s="60"/>
      <c r="GC144" s="1"/>
      <c r="GD144" s="1"/>
      <c r="GE144" s="1"/>
    </row>
    <row r="145" spans="1:187" x14ac:dyDescent="0.15">
      <c r="A145">
        <f t="shared" si="49"/>
        <v>1725</v>
      </c>
      <c r="AZ145" s="1">
        <v>1.365</v>
      </c>
      <c r="BA145">
        <f t="shared" si="50"/>
        <v>0.39388561424923307</v>
      </c>
      <c r="CC145" s="1">
        <v>0.95499999999999996</v>
      </c>
      <c r="CD145">
        <f t="shared" si="51"/>
        <v>0.27557564952968322</v>
      </c>
      <c r="CN145" s="1">
        <v>0.96499999999999997</v>
      </c>
      <c r="CO145">
        <f t="shared" si="52"/>
        <v>0.27846125842528202</v>
      </c>
      <c r="CY145" s="1">
        <v>1.075</v>
      </c>
      <c r="CZ145">
        <f t="shared" si="53"/>
        <v>0.3102029562768685</v>
      </c>
      <c r="DE145" s="1">
        <v>0.94</v>
      </c>
      <c r="DF145" s="136">
        <f t="shared" si="54"/>
        <v>0.27124723618628505</v>
      </c>
      <c r="DS145" s="1">
        <v>0.91</v>
      </c>
      <c r="FF145" s="136">
        <f t="shared" si="57"/>
        <v>0.39388561424923307</v>
      </c>
      <c r="FG145" s="136">
        <f t="shared" si="61"/>
        <v>0.5521913371058611</v>
      </c>
      <c r="FH145" s="136">
        <f t="shared" si="62"/>
        <v>0.46313375981455018</v>
      </c>
      <c r="FI145" s="136">
        <f t="shared" si="63"/>
        <v>0.32651045031024312</v>
      </c>
      <c r="FJ145" s="136"/>
      <c r="FK145" s="136">
        <f t="shared" si="55"/>
        <v>0.27846125842528202</v>
      </c>
      <c r="FL145" s="136">
        <f t="shared" si="56"/>
        <v>0.2625904094994887</v>
      </c>
      <c r="FM145" s="136">
        <v>3.5</v>
      </c>
      <c r="FN145" s="136">
        <f t="shared" si="59"/>
        <v>1.6377584308700919</v>
      </c>
      <c r="FO145" s="136">
        <f t="shared" si="59"/>
        <v>2.0133300016354867</v>
      </c>
      <c r="FP145" s="136">
        <f t="shared" si="60"/>
        <v>1.1149138535466521</v>
      </c>
      <c r="FQ145" s="136">
        <f t="shared" si="60"/>
        <v>6.4496901071294008</v>
      </c>
      <c r="FR145" s="136">
        <f>'east Allen-Studer'!DR145</f>
        <v>2.7748953720565148</v>
      </c>
      <c r="FS145" s="136">
        <f t="shared" si="64"/>
        <v>0.81887921543504594</v>
      </c>
      <c r="FT145" s="136">
        <f t="shared" si="65"/>
        <v>1.6377584308700919</v>
      </c>
      <c r="FU145" s="136"/>
      <c r="FV145" s="198">
        <f t="shared" si="66"/>
        <v>270.63411872919824</v>
      </c>
      <c r="FW145" s="198">
        <f t="shared" si="67"/>
        <v>122.83450323615052</v>
      </c>
      <c r="FX145" s="198">
        <f t="shared" si="68"/>
        <v>85.906549752258186</v>
      </c>
      <c r="FY145" s="6"/>
      <c r="FZ145" s="1"/>
      <c r="GA145" s="60">
        <f t="shared" si="58"/>
        <v>1.871874</v>
      </c>
      <c r="GB145" s="60"/>
      <c r="GC145" s="1"/>
      <c r="GD145" s="1"/>
      <c r="GE145" s="1"/>
    </row>
    <row r="146" spans="1:187" x14ac:dyDescent="0.15">
      <c r="A146">
        <f t="shared" si="49"/>
        <v>1726</v>
      </c>
      <c r="AZ146" s="1">
        <v>1.66</v>
      </c>
      <c r="BA146">
        <f t="shared" si="50"/>
        <v>0.47901107666939696</v>
      </c>
      <c r="CC146" s="1">
        <v>1.24</v>
      </c>
      <c r="CD146">
        <f t="shared" si="51"/>
        <v>0.35781550305424836</v>
      </c>
      <c r="CN146" s="1">
        <v>1.24</v>
      </c>
      <c r="CO146">
        <f t="shared" si="52"/>
        <v>0.35781550305424836</v>
      </c>
      <c r="CY146" s="1">
        <v>1.4550000000000001</v>
      </c>
      <c r="CZ146">
        <f t="shared" si="53"/>
        <v>0.41985609430962206</v>
      </c>
      <c r="DE146" s="1">
        <v>1.2749999999999999</v>
      </c>
      <c r="DF146" s="136">
        <f t="shared" si="54"/>
        <v>0.36791513418884408</v>
      </c>
      <c r="DS146" s="1">
        <v>1.575</v>
      </c>
      <c r="FF146" s="136">
        <f t="shared" si="57"/>
        <v>0.47901107666939696</v>
      </c>
      <c r="FG146" s="136">
        <f t="shared" si="61"/>
        <v>0.68190907565934467</v>
      </c>
      <c r="FH146" s="136">
        <f t="shared" si="62"/>
        <v>0.51026954629019916</v>
      </c>
      <c r="FI146" s="136">
        <f t="shared" si="63"/>
        <v>0.41775529366290304</v>
      </c>
      <c r="FJ146" s="136"/>
      <c r="FK146" s="136">
        <f t="shared" si="55"/>
        <v>0.35781550305424836</v>
      </c>
      <c r="FL146" s="136">
        <f t="shared" si="56"/>
        <v>0.45448340105680735</v>
      </c>
      <c r="FM146" s="136">
        <v>3.5</v>
      </c>
      <c r="FN146" s="136">
        <f t="shared" si="59"/>
        <v>1.643751787546607</v>
      </c>
      <c r="FO146" s="136">
        <f t="shared" si="59"/>
        <v>2.0241938059246349</v>
      </c>
      <c r="FP146" s="136">
        <f t="shared" si="60"/>
        <v>1.1190318840164484</v>
      </c>
      <c r="FQ146" s="136">
        <f t="shared" si="60"/>
        <v>6.4762261848765501</v>
      </c>
      <c r="FR146" s="136">
        <f>'east Allen-Studer'!DR146</f>
        <v>2.7748953720565148</v>
      </c>
      <c r="FS146" s="136">
        <f t="shared" si="64"/>
        <v>0.8218758937733035</v>
      </c>
      <c r="FT146" s="136">
        <f t="shared" si="65"/>
        <v>1.643751787546607</v>
      </c>
      <c r="FU146" s="136"/>
      <c r="FV146" s="198">
        <f t="shared" si="66"/>
        <v>318.6928155198238</v>
      </c>
      <c r="FW146" s="198">
        <f t="shared" si="67"/>
        <v>146.3682108859588</v>
      </c>
      <c r="FX146" s="198">
        <f t="shared" si="68"/>
        <v>104.12718151675713</v>
      </c>
      <c r="FY146" s="6"/>
      <c r="FZ146" s="1"/>
      <c r="GA146" s="60">
        <f t="shared" si="58"/>
        <v>1.8756810000000002</v>
      </c>
      <c r="GB146" s="60"/>
      <c r="GC146" s="1"/>
      <c r="GD146" s="1"/>
      <c r="GE146" s="1"/>
    </row>
    <row r="147" spans="1:187" x14ac:dyDescent="0.15">
      <c r="A147">
        <f t="shared" si="49"/>
        <v>1727</v>
      </c>
      <c r="AZ147" s="1">
        <v>1.1200000000000001</v>
      </c>
      <c r="BA147">
        <f t="shared" si="50"/>
        <v>0.32318819630706308</v>
      </c>
      <c r="CC147" s="1">
        <v>0.76</v>
      </c>
      <c r="CD147">
        <f t="shared" si="51"/>
        <v>0.21930627606550709</v>
      </c>
      <c r="CN147" s="1">
        <v>0.65</v>
      </c>
      <c r="CO147">
        <f t="shared" si="52"/>
        <v>0.18756457821392053</v>
      </c>
      <c r="CY147" s="1">
        <v>0.72</v>
      </c>
      <c r="CZ147">
        <f t="shared" si="53"/>
        <v>0.20776384048311197</v>
      </c>
      <c r="DE147" s="1">
        <v>0.74</v>
      </c>
      <c r="DF147" s="136">
        <f t="shared" si="54"/>
        <v>0.21353505827430952</v>
      </c>
      <c r="DS147" s="1">
        <v>0.71</v>
      </c>
      <c r="FF147" s="136">
        <f t="shared" si="57"/>
        <v>0.32318819630706308</v>
      </c>
      <c r="FG147" s="136">
        <f t="shared" si="61"/>
        <v>0.40360556385368873</v>
      </c>
      <c r="FH147" s="136">
        <f t="shared" si="62"/>
        <v>0.40914185894244315</v>
      </c>
      <c r="FI147" s="136">
        <f t="shared" si="63"/>
        <v>0.2219936297426508</v>
      </c>
      <c r="FJ147" s="136"/>
      <c r="FK147" s="136">
        <f t="shared" si="55"/>
        <v>0.18756457821392053</v>
      </c>
      <c r="FL147" s="136">
        <f t="shared" si="56"/>
        <v>0.20487823158751317</v>
      </c>
      <c r="FM147" s="136">
        <v>3.5</v>
      </c>
      <c r="FN147" s="136">
        <f t="shared" si="59"/>
        <v>1.6497451442231221</v>
      </c>
      <c r="FO147" s="136">
        <f t="shared" si="59"/>
        <v>2.0350576102137836</v>
      </c>
      <c r="FP147" s="136">
        <f t="shared" si="60"/>
        <v>1.1231499144862449</v>
      </c>
      <c r="FQ147" s="136">
        <f t="shared" si="60"/>
        <v>6.5027622626236994</v>
      </c>
      <c r="FR147" s="136">
        <f>'east Allen-Studer'!DR147</f>
        <v>2.7748953720565148</v>
      </c>
      <c r="FS147" s="136">
        <f t="shared" si="64"/>
        <v>0.82487257211156106</v>
      </c>
      <c r="FT147" s="136">
        <f t="shared" si="65"/>
        <v>1.6497451442231221</v>
      </c>
      <c r="FU147" s="136"/>
      <c r="FV147" s="198">
        <f t="shared" si="66"/>
        <v>222.80845309764422</v>
      </c>
      <c r="FW147" s="198">
        <f t="shared" si="67"/>
        <v>107.7964010802424</v>
      </c>
      <c r="FX147" s="198">
        <f t="shared" si="68"/>
        <v>66.763771929784696</v>
      </c>
      <c r="FY147" s="6"/>
      <c r="FZ147" s="1"/>
      <c r="GA147" s="60">
        <f t="shared" si="58"/>
        <v>1.879488</v>
      </c>
      <c r="GB147" s="60"/>
      <c r="GC147" s="1"/>
      <c r="GD147" s="1"/>
      <c r="GE147" s="1"/>
    </row>
    <row r="148" spans="1:187" x14ac:dyDescent="0.15">
      <c r="A148">
        <f t="shared" si="49"/>
        <v>1728</v>
      </c>
      <c r="AZ148" s="1">
        <v>1.55</v>
      </c>
      <c r="BA148">
        <f t="shared" si="50"/>
        <v>0.44726937881781048</v>
      </c>
      <c r="CC148" s="1">
        <v>0.7</v>
      </c>
      <c r="CD148">
        <f t="shared" si="51"/>
        <v>0.2019926226919144</v>
      </c>
      <c r="CN148" s="1">
        <v>0.63</v>
      </c>
      <c r="CO148">
        <f t="shared" si="52"/>
        <v>0.18179336042272295</v>
      </c>
      <c r="CY148" s="1">
        <v>0.84</v>
      </c>
      <c r="CZ148">
        <f t="shared" si="53"/>
        <v>0.24239114723029728</v>
      </c>
      <c r="DE148" s="1">
        <v>0.86</v>
      </c>
      <c r="DF148" s="136">
        <f t="shared" si="54"/>
        <v>0.24816236502149486</v>
      </c>
      <c r="DS148" s="1">
        <v>0.755</v>
      </c>
      <c r="FF148" s="136">
        <f t="shared" si="57"/>
        <v>0.44726937881781048</v>
      </c>
      <c r="FG148" s="136">
        <f t="shared" si="61"/>
        <v>0.39417154650434449</v>
      </c>
      <c r="FH148" s="136">
        <f t="shared" si="62"/>
        <v>0.40571380174421412</v>
      </c>
      <c r="FI148" s="136">
        <f t="shared" si="63"/>
        <v>0.2153576411351846</v>
      </c>
      <c r="FJ148" s="136"/>
      <c r="FK148" s="136">
        <f t="shared" si="55"/>
        <v>0.18179336042272295</v>
      </c>
      <c r="FL148" s="136">
        <f t="shared" si="56"/>
        <v>0.21786347161770769</v>
      </c>
      <c r="FM148" s="136">
        <v>3.5</v>
      </c>
      <c r="FN148" s="136">
        <f t="shared" si="59"/>
        <v>1.655738500899637</v>
      </c>
      <c r="FO148" s="136">
        <f t="shared" si="59"/>
        <v>2.0459214145029323</v>
      </c>
      <c r="FP148" s="136">
        <f t="shared" si="60"/>
        <v>1.1272679449560412</v>
      </c>
      <c r="FQ148" s="136">
        <f t="shared" si="60"/>
        <v>6.5292983403708487</v>
      </c>
      <c r="FR148" s="136">
        <f>'east Allen-Studer'!DR148</f>
        <v>2.7748953720565148</v>
      </c>
      <c r="FS148" s="136">
        <f t="shared" si="64"/>
        <v>0.82786925044981852</v>
      </c>
      <c r="FT148" s="136">
        <f t="shared" si="65"/>
        <v>1.655738500899637</v>
      </c>
      <c r="FU148" s="136"/>
      <c r="FV148" s="198">
        <f t="shared" si="66"/>
        <v>220.65678455686023</v>
      </c>
      <c r="FW148" s="198">
        <f t="shared" si="67"/>
        <v>108.16588332063148</v>
      </c>
      <c r="FX148" s="198">
        <f t="shared" si="68"/>
        <v>65.744606382878814</v>
      </c>
      <c r="FY148" s="6"/>
      <c r="FZ148" s="1"/>
      <c r="GA148" s="60">
        <f t="shared" si="58"/>
        <v>1.8832949999999999</v>
      </c>
      <c r="GB148" s="60"/>
      <c r="GC148" s="1"/>
      <c r="GD148" s="1"/>
      <c r="GE148" s="1"/>
    </row>
    <row r="149" spans="1:187" x14ac:dyDescent="0.15">
      <c r="A149">
        <f t="shared" ref="A149:A180" si="69">+A148+1</f>
        <v>1729</v>
      </c>
      <c r="AZ149" s="1">
        <v>1.62</v>
      </c>
      <c r="BA149">
        <f t="shared" si="50"/>
        <v>0.46746864108700192</v>
      </c>
      <c r="CC149" s="1">
        <v>1.2150000000000001</v>
      </c>
      <c r="CD149">
        <f t="shared" si="51"/>
        <v>0.35060148081525144</v>
      </c>
      <c r="CN149" s="1">
        <v>1.34</v>
      </c>
      <c r="CO149">
        <f t="shared" si="52"/>
        <v>0.38667159201023615</v>
      </c>
      <c r="CY149" s="1">
        <v>1.2949999999999999</v>
      </c>
      <c r="CZ149">
        <f t="shared" si="53"/>
        <v>0.37368635198004163</v>
      </c>
      <c r="DE149" s="1">
        <v>1.2649999999999999</v>
      </c>
      <c r="DF149" s="136">
        <f t="shared" si="54"/>
        <v>0.36502952529324528</v>
      </c>
      <c r="DS149" s="1">
        <v>1.2549999999999999</v>
      </c>
      <c r="FF149" s="136">
        <f t="shared" si="57"/>
        <v>0.46746864108700192</v>
      </c>
      <c r="FG149" s="136">
        <f t="shared" si="61"/>
        <v>0.72907916240606596</v>
      </c>
      <c r="FH149" s="136">
        <f t="shared" si="62"/>
        <v>0.52740983228134419</v>
      </c>
      <c r="FI149" s="136">
        <f t="shared" si="63"/>
        <v>0.45093523670023394</v>
      </c>
      <c r="FJ149" s="136"/>
      <c r="FK149" s="136">
        <f t="shared" si="55"/>
        <v>0.38667159201023615</v>
      </c>
      <c r="FL149" s="136">
        <f t="shared" si="56"/>
        <v>0.36214391639764654</v>
      </c>
      <c r="FM149" s="136">
        <v>3.5</v>
      </c>
      <c r="FN149" s="136">
        <f t="shared" si="59"/>
        <v>1.6617318575761522</v>
      </c>
      <c r="FO149" s="136">
        <f t="shared" si="59"/>
        <v>2.0567852187920805</v>
      </c>
      <c r="FP149" s="136">
        <f t="shared" si="60"/>
        <v>1.1313859754258377</v>
      </c>
      <c r="FQ149" s="136">
        <f t="shared" si="60"/>
        <v>6.5558344181179979</v>
      </c>
      <c r="FR149" s="136">
        <f>'east Allen-Studer'!DR149</f>
        <v>2.7748953720565148</v>
      </c>
      <c r="FS149" s="136">
        <f t="shared" si="64"/>
        <v>0.83086592878807608</v>
      </c>
      <c r="FT149" s="136">
        <f t="shared" si="65"/>
        <v>1.6617318575761522</v>
      </c>
      <c r="FU149" s="136"/>
      <c r="FV149" s="198">
        <f t="shared" si="66"/>
        <v>330.44695207887787</v>
      </c>
      <c r="FW149" s="198">
        <f t="shared" si="67"/>
        <v>144.05721106584156</v>
      </c>
      <c r="FX149" s="198">
        <f t="shared" si="68"/>
        <v>109.22153000610609</v>
      </c>
      <c r="FY149" s="6"/>
      <c r="FZ149" s="1"/>
      <c r="GA149" s="60">
        <f t="shared" si="58"/>
        <v>1.8871020000000001</v>
      </c>
      <c r="GB149" s="60"/>
      <c r="GC149" s="1"/>
      <c r="GD149" s="1"/>
      <c r="GE149" s="1"/>
    </row>
    <row r="150" spans="1:187" x14ac:dyDescent="0.15">
      <c r="A150">
        <f t="shared" si="69"/>
        <v>1730</v>
      </c>
      <c r="AZ150" s="1">
        <v>1.855</v>
      </c>
      <c r="BA150">
        <f t="shared" si="50"/>
        <v>0.53528045013357317</v>
      </c>
      <c r="CC150" s="1">
        <v>1.44</v>
      </c>
      <c r="CD150">
        <f t="shared" si="51"/>
        <v>0.41552768096622394</v>
      </c>
      <c r="CN150" s="1">
        <v>2</v>
      </c>
      <c r="CO150">
        <f t="shared" si="52"/>
        <v>0.57712177911975548</v>
      </c>
      <c r="CY150" s="1">
        <v>1.9359999999999999</v>
      </c>
      <c r="CZ150">
        <f t="shared" si="53"/>
        <v>0.55865388218792322</v>
      </c>
      <c r="DE150" s="1">
        <v>1.49</v>
      </c>
      <c r="DF150" s="136">
        <f t="shared" si="54"/>
        <v>0.42995572544421784</v>
      </c>
      <c r="DS150" s="1">
        <v>1.7829999999999999</v>
      </c>
      <c r="FF150" s="136">
        <f t="shared" si="57"/>
        <v>0.53528045013357317</v>
      </c>
      <c r="FG150" s="136">
        <f t="shared" si="61"/>
        <v>1.040401734934427</v>
      </c>
      <c r="FH150" s="136">
        <f t="shared" si="62"/>
        <v>0.64053571982290181</v>
      </c>
      <c r="FI150" s="136">
        <f t="shared" si="63"/>
        <v>0.66992286074661789</v>
      </c>
      <c r="FJ150" s="136"/>
      <c r="FK150" s="136">
        <f t="shared" si="55"/>
        <v>0.57712177911975548</v>
      </c>
      <c r="FL150" s="136">
        <f t="shared" si="56"/>
        <v>0.514504066085262</v>
      </c>
      <c r="FM150" s="136">
        <v>3.5</v>
      </c>
      <c r="FN150" s="136">
        <f t="shared" si="59"/>
        <v>1.6677252142526671</v>
      </c>
      <c r="FO150" s="136">
        <f t="shared" si="59"/>
        <v>2.0676490230812288</v>
      </c>
      <c r="FP150" s="136">
        <f t="shared" si="60"/>
        <v>1.1355040058956343</v>
      </c>
      <c r="FQ150" s="136">
        <f t="shared" si="60"/>
        <v>6.5823704958651472</v>
      </c>
      <c r="FR150" s="136">
        <f>'east Allen-Studer'!DR150</f>
        <v>2.7748953720565148</v>
      </c>
      <c r="FS150" s="136">
        <f t="shared" si="64"/>
        <v>0.83386260712633353</v>
      </c>
      <c r="FT150" s="136">
        <f t="shared" si="65"/>
        <v>1.6677252142526671</v>
      </c>
      <c r="FU150" s="136"/>
      <c r="FV150" s="198">
        <f t="shared" si="66"/>
        <v>433.24457682849823</v>
      </c>
      <c r="FW150" s="198">
        <f t="shared" si="67"/>
        <v>178.71061259483977</v>
      </c>
      <c r="FX150" s="198">
        <f t="shared" si="68"/>
        <v>149.82150156042141</v>
      </c>
      <c r="FY150" s="6"/>
      <c r="FZ150" s="1"/>
      <c r="GA150" s="60">
        <f t="shared" si="58"/>
        <v>1.890909</v>
      </c>
      <c r="GB150" s="60"/>
      <c r="GC150" s="1"/>
      <c r="GD150" s="1"/>
      <c r="GE150" s="1"/>
    </row>
    <row r="151" spans="1:187" x14ac:dyDescent="0.15">
      <c r="A151">
        <f t="shared" si="69"/>
        <v>1731</v>
      </c>
      <c r="AZ151" s="1">
        <v>3.12</v>
      </c>
      <c r="BA151">
        <f t="shared" si="50"/>
        <v>0.90030997542681857</v>
      </c>
      <c r="CC151" s="1">
        <v>1.49</v>
      </c>
      <c r="CD151">
        <f t="shared" si="51"/>
        <v>0.42995572544421784</v>
      </c>
      <c r="CN151" s="1">
        <v>3.66</v>
      </c>
      <c r="CO151">
        <f t="shared" si="52"/>
        <v>1.0561328557891525</v>
      </c>
      <c r="CY151" s="1">
        <v>3.8029999999999999</v>
      </c>
      <c r="CZ151">
        <f t="shared" si="53"/>
        <v>1.0973970629962149</v>
      </c>
      <c r="DE151" s="1">
        <v>3.2650000000000001</v>
      </c>
      <c r="DF151" s="136">
        <f t="shared" si="54"/>
        <v>0.94215130441300088</v>
      </c>
      <c r="DS151" s="1">
        <v>4.33</v>
      </c>
      <c r="FF151" s="136">
        <f t="shared" si="57"/>
        <v>0.90030997542681857</v>
      </c>
      <c r="FG151" s="136">
        <f t="shared" si="61"/>
        <v>1.8234251749300012</v>
      </c>
      <c r="FH151" s="136">
        <f t="shared" si="62"/>
        <v>0.9250644672759103</v>
      </c>
      <c r="FI151" s="136">
        <f t="shared" si="63"/>
        <v>1.2207099151663108</v>
      </c>
      <c r="FJ151" s="136"/>
      <c r="FK151" s="136">
        <f t="shared" si="55"/>
        <v>1.0561328557891525</v>
      </c>
      <c r="FL151" s="136">
        <f t="shared" si="56"/>
        <v>1.2494686517942706</v>
      </c>
      <c r="FM151" s="136">
        <v>3.5</v>
      </c>
      <c r="FN151" s="136">
        <f t="shared" si="59"/>
        <v>1.6737185709291822</v>
      </c>
      <c r="FO151" s="136">
        <f t="shared" si="59"/>
        <v>2.0785128273703775</v>
      </c>
      <c r="FP151" s="136">
        <f t="shared" si="60"/>
        <v>1.1396220363654304</v>
      </c>
      <c r="FQ151" s="136">
        <f t="shared" si="60"/>
        <v>6.6089065736122965</v>
      </c>
      <c r="FR151" s="136">
        <f>'east Allen-Studer'!DR151</f>
        <v>2.7748953720565148</v>
      </c>
      <c r="FS151" s="136">
        <f t="shared" si="64"/>
        <v>0.8368592854645911</v>
      </c>
      <c r="FT151" s="136">
        <f t="shared" si="65"/>
        <v>1.6737185709291822</v>
      </c>
      <c r="FU151" s="136"/>
      <c r="FV151" s="198">
        <f t="shared" si="66"/>
        <v>705.30378309665912</v>
      </c>
      <c r="FW151" s="198">
        <f t="shared" si="67"/>
        <v>290.21643584032017</v>
      </c>
      <c r="FX151" s="198">
        <f t="shared" si="68"/>
        <v>255.40249983472555</v>
      </c>
      <c r="FY151" s="6"/>
      <c r="FZ151" s="1"/>
      <c r="GA151" s="60">
        <f t="shared" si="58"/>
        <v>1.8947160000000001</v>
      </c>
      <c r="GB151" s="60"/>
      <c r="GC151" s="1"/>
      <c r="GD151" s="1"/>
      <c r="GE151" s="1"/>
    </row>
    <row r="152" spans="1:187" x14ac:dyDescent="0.15">
      <c r="A152">
        <f t="shared" si="69"/>
        <v>1732</v>
      </c>
      <c r="AZ152" s="1">
        <v>1.35</v>
      </c>
      <c r="BA152">
        <f t="shared" si="50"/>
        <v>0.38955720090583495</v>
      </c>
      <c r="CC152" s="1">
        <v>1.08</v>
      </c>
      <c r="CD152">
        <f t="shared" si="51"/>
        <v>0.31164576072466799</v>
      </c>
      <c r="CN152" s="1">
        <v>0.89</v>
      </c>
      <c r="CO152">
        <f t="shared" si="52"/>
        <v>0.25681919170829115</v>
      </c>
      <c r="CY152" s="1">
        <v>1.04</v>
      </c>
      <c r="CZ152">
        <f t="shared" si="53"/>
        <v>0.30010332514227284</v>
      </c>
      <c r="DE152" s="1">
        <v>1.1299999999999999</v>
      </c>
      <c r="DF152" s="136">
        <f t="shared" si="54"/>
        <v>0.32607380520266183</v>
      </c>
      <c r="DS152" s="1">
        <v>1.06</v>
      </c>
      <c r="FF152" s="136">
        <f t="shared" si="57"/>
        <v>0.38955720090583495</v>
      </c>
      <c r="FG152" s="136">
        <f t="shared" si="61"/>
        <v>0.51681377204581991</v>
      </c>
      <c r="FH152" s="136">
        <f t="shared" si="62"/>
        <v>0.45027854532119133</v>
      </c>
      <c r="FI152" s="136">
        <f t="shared" si="63"/>
        <v>0.3016254930322449</v>
      </c>
      <c r="FJ152" s="136"/>
      <c r="FK152" s="136">
        <f t="shared" si="55"/>
        <v>0.25681919170829115</v>
      </c>
      <c r="FL152" s="136">
        <f t="shared" si="56"/>
        <v>0.30587454293347038</v>
      </c>
      <c r="FM152" s="136">
        <v>3.5</v>
      </c>
      <c r="FN152" s="136">
        <f t="shared" si="59"/>
        <v>1.6797119276056971</v>
      </c>
      <c r="FO152" s="136">
        <f t="shared" si="59"/>
        <v>2.0893766316595257</v>
      </c>
      <c r="FP152" s="136">
        <f t="shared" si="60"/>
        <v>1.1437400668352269</v>
      </c>
      <c r="FQ152" s="136">
        <f t="shared" si="60"/>
        <v>6.6354426513594458</v>
      </c>
      <c r="FR152" s="136">
        <f>'east Allen-Studer'!DR152</f>
        <v>2.7748953720565148</v>
      </c>
      <c r="FS152" s="136">
        <f t="shared" si="64"/>
        <v>0.83985596380284855</v>
      </c>
      <c r="FT152" s="136">
        <f t="shared" si="65"/>
        <v>1.6797119276056971</v>
      </c>
      <c r="FU152" s="136"/>
      <c r="FV152" s="198">
        <f t="shared" si="66"/>
        <v>263.19619961852146</v>
      </c>
      <c r="FW152" s="198">
        <f t="shared" si="67"/>
        <v>124.43255787213162</v>
      </c>
      <c r="FX152" s="198">
        <f t="shared" si="68"/>
        <v>82.141339309528661</v>
      </c>
      <c r="FY152" s="6"/>
      <c r="FZ152" s="1"/>
      <c r="GA152" s="60">
        <f t="shared" si="58"/>
        <v>1.898523</v>
      </c>
      <c r="GB152" s="60"/>
      <c r="GC152" s="1"/>
      <c r="GD152" s="1"/>
      <c r="GE152" s="1"/>
    </row>
    <row r="153" spans="1:187" x14ac:dyDescent="0.15">
      <c r="A153">
        <f t="shared" si="69"/>
        <v>1733</v>
      </c>
      <c r="AZ153" s="1">
        <v>1.74</v>
      </c>
      <c r="BA153">
        <f t="shared" si="50"/>
        <v>0.50209594783418721</v>
      </c>
      <c r="CC153" s="1">
        <v>1.2230000000000001</v>
      </c>
      <c r="CD153">
        <f t="shared" si="51"/>
        <v>0.35290996793173046</v>
      </c>
      <c r="CN153" s="1">
        <v>0.96699999999999997</v>
      </c>
      <c r="CO153">
        <f t="shared" si="52"/>
        <v>0.27903838020440175</v>
      </c>
      <c r="CY153" s="1">
        <v>1.2030000000000001</v>
      </c>
      <c r="CZ153">
        <f t="shared" si="53"/>
        <v>0.34713875014053291</v>
      </c>
      <c r="DE153" s="1">
        <v>1.42</v>
      </c>
      <c r="DF153" s="136">
        <f t="shared" si="54"/>
        <v>0.40975646317502634</v>
      </c>
      <c r="DS153" s="1">
        <v>1.073</v>
      </c>
      <c r="FF153" s="136">
        <f t="shared" si="57"/>
        <v>0.50209594783418721</v>
      </c>
      <c r="FG153" s="136">
        <f t="shared" si="61"/>
        <v>0.55313473884079545</v>
      </c>
      <c r="FH153" s="136">
        <f t="shared" si="62"/>
        <v>0.46347656553437305</v>
      </c>
      <c r="FI153" s="136">
        <f t="shared" si="63"/>
        <v>0.32717404917098974</v>
      </c>
      <c r="FJ153" s="136"/>
      <c r="FK153" s="136">
        <f t="shared" si="55"/>
        <v>0.27903838020440175</v>
      </c>
      <c r="FL153" s="136">
        <f t="shared" si="56"/>
        <v>0.30962583449774878</v>
      </c>
      <c r="FM153" s="136">
        <v>3.5</v>
      </c>
      <c r="FN153" s="136">
        <f t="shared" si="59"/>
        <v>1.6857052842822122</v>
      </c>
      <c r="FO153" s="136">
        <f t="shared" si="59"/>
        <v>2.1002404359486739</v>
      </c>
      <c r="FP153" s="136">
        <f t="shared" si="60"/>
        <v>1.1478580973050234</v>
      </c>
      <c r="FQ153" s="136">
        <f t="shared" si="60"/>
        <v>6.6619787291065951</v>
      </c>
      <c r="FR153" s="136">
        <f>'east Allen-Studer'!DR153</f>
        <v>2.7748953720565148</v>
      </c>
      <c r="FS153" s="136">
        <f t="shared" si="64"/>
        <v>0.84285264214110611</v>
      </c>
      <c r="FT153" s="136">
        <f t="shared" si="65"/>
        <v>1.6857052842822122</v>
      </c>
      <c r="FU153" s="136"/>
      <c r="FV153" s="198">
        <f t="shared" si="66"/>
        <v>274.86459969244106</v>
      </c>
      <c r="FW153" s="198">
        <f t="shared" si="67"/>
        <v>127.65446450582014</v>
      </c>
      <c r="FX153" s="198">
        <f t="shared" si="68"/>
        <v>86.76786756686181</v>
      </c>
      <c r="FY153" s="6"/>
      <c r="FZ153" s="1"/>
      <c r="GA153" s="60">
        <f t="shared" si="58"/>
        <v>1.9023300000000001</v>
      </c>
      <c r="GB153" s="60"/>
      <c r="GC153" s="1"/>
      <c r="GD153" s="1"/>
      <c r="GE153" s="1"/>
    </row>
    <row r="154" spans="1:187" x14ac:dyDescent="0.15">
      <c r="A154">
        <f t="shared" si="69"/>
        <v>1734</v>
      </c>
      <c r="AZ154" s="1">
        <v>1.5</v>
      </c>
      <c r="BA154">
        <f t="shared" si="50"/>
        <v>0.43284133433981659</v>
      </c>
      <c r="CC154" s="1">
        <v>1.1100000000000001</v>
      </c>
      <c r="CD154">
        <f t="shared" si="51"/>
        <v>0.32030258741146428</v>
      </c>
      <c r="CN154" s="1">
        <v>0.77</v>
      </c>
      <c r="CO154">
        <f t="shared" si="52"/>
        <v>0.22219188496110584</v>
      </c>
      <c r="CY154" s="1">
        <v>1.4550000000000001</v>
      </c>
      <c r="CZ154">
        <f t="shared" si="53"/>
        <v>0.41985609430962206</v>
      </c>
      <c r="DE154" s="1">
        <v>1.2549999999999999</v>
      </c>
      <c r="DF154" s="136">
        <f t="shared" si="54"/>
        <v>0.36214391639764654</v>
      </c>
      <c r="DS154" s="1">
        <v>1.31</v>
      </c>
      <c r="FF154" s="136">
        <f t="shared" si="57"/>
        <v>0.43284133433981659</v>
      </c>
      <c r="FG154" s="136">
        <f t="shared" si="61"/>
        <v>0.46020966794975438</v>
      </c>
      <c r="FH154" s="136">
        <f t="shared" si="62"/>
        <v>0.42971020213181721</v>
      </c>
      <c r="FI154" s="136">
        <f t="shared" si="63"/>
        <v>0.26180956138744788</v>
      </c>
      <c r="FJ154" s="136"/>
      <c r="FK154" s="136">
        <f t="shared" si="55"/>
        <v>0.22219188496110584</v>
      </c>
      <c r="FL154" s="136">
        <f t="shared" si="56"/>
        <v>0.37801476532343986</v>
      </c>
      <c r="FM154" s="136">
        <v>3.5</v>
      </c>
      <c r="FN154" s="136">
        <f t="shared" si="59"/>
        <v>1.6916986409587274</v>
      </c>
      <c r="FO154" s="136">
        <f t="shared" si="59"/>
        <v>2.1111042402378226</v>
      </c>
      <c r="FP154" s="136">
        <f t="shared" si="60"/>
        <v>1.1519761277748197</v>
      </c>
      <c r="FQ154" s="136">
        <f t="shared" si="60"/>
        <v>6.6885148068537443</v>
      </c>
      <c r="FR154" s="136">
        <f>'east Allen-Studer'!DR154</f>
        <v>2.7748953720565148</v>
      </c>
      <c r="FS154" s="136">
        <f t="shared" si="64"/>
        <v>0.84584932047936368</v>
      </c>
      <c r="FT154" s="136">
        <f t="shared" si="65"/>
        <v>1.6916986409587274</v>
      </c>
      <c r="FU154" s="136"/>
      <c r="FV154" s="198">
        <f t="shared" si="66"/>
        <v>249.01852641726055</v>
      </c>
      <c r="FW154" s="198">
        <f t="shared" si="67"/>
        <v>125.51779542038167</v>
      </c>
      <c r="FX154" s="198">
        <f t="shared" si="68"/>
        <v>75.832307050230753</v>
      </c>
      <c r="FY154" s="6"/>
      <c r="FZ154" s="1"/>
      <c r="GA154" s="60">
        <f t="shared" si="58"/>
        <v>1.906137</v>
      </c>
      <c r="GB154" s="60"/>
      <c r="GC154" s="1"/>
      <c r="GD154" s="1"/>
      <c r="GE154" s="1"/>
    </row>
    <row r="155" spans="1:187" x14ac:dyDescent="0.15">
      <c r="A155">
        <f t="shared" si="69"/>
        <v>1735</v>
      </c>
      <c r="AZ155" s="1">
        <v>1.79</v>
      </c>
      <c r="BA155">
        <f t="shared" si="50"/>
        <v>0.51652399231218116</v>
      </c>
      <c r="CC155" s="1">
        <v>1.41</v>
      </c>
      <c r="CD155">
        <f t="shared" si="51"/>
        <v>0.40687085427942754</v>
      </c>
      <c r="CN155" s="1">
        <v>1.73</v>
      </c>
      <c r="CO155">
        <f t="shared" si="52"/>
        <v>0.49921033893858852</v>
      </c>
      <c r="CY155" s="1">
        <v>1.95</v>
      </c>
      <c r="CZ155">
        <f t="shared" si="53"/>
        <v>0.56269373464176153</v>
      </c>
      <c r="DE155" s="1">
        <v>1.51</v>
      </c>
      <c r="DF155" s="136">
        <f t="shared" si="54"/>
        <v>0.43572694323541539</v>
      </c>
      <c r="DS155" s="1">
        <v>1.5</v>
      </c>
      <c r="FF155" s="136">
        <f t="shared" si="57"/>
        <v>0.51652399231218116</v>
      </c>
      <c r="FG155" s="136">
        <f t="shared" si="61"/>
        <v>0.91304250071827942</v>
      </c>
      <c r="FH155" s="136">
        <f t="shared" si="62"/>
        <v>0.59425694764681003</v>
      </c>
      <c r="FI155" s="136">
        <f t="shared" si="63"/>
        <v>0.58033701454582454</v>
      </c>
      <c r="FJ155" s="136"/>
      <c r="FK155" s="136">
        <f t="shared" si="55"/>
        <v>0.49921033893858852</v>
      </c>
      <c r="FL155" s="136">
        <f t="shared" si="56"/>
        <v>0.43284133433981659</v>
      </c>
      <c r="FM155" s="136">
        <v>3.5</v>
      </c>
      <c r="FN155" s="136">
        <f t="shared" si="59"/>
        <v>1.6976919976352423</v>
      </c>
      <c r="FO155" s="136">
        <f t="shared" si="59"/>
        <v>2.1219680445269709</v>
      </c>
      <c r="FP155" s="136">
        <f t="shared" si="60"/>
        <v>1.156094158244616</v>
      </c>
      <c r="FQ155" s="136">
        <f t="shared" si="60"/>
        <v>6.7150508846008936</v>
      </c>
      <c r="FR155" s="136">
        <f>'east Allen-Studer'!DR155</f>
        <v>3.0295206028257451</v>
      </c>
      <c r="FS155" s="136">
        <f t="shared" si="64"/>
        <v>0.84884599881762113</v>
      </c>
      <c r="FT155" s="136">
        <f t="shared" si="65"/>
        <v>1.6976919976352423</v>
      </c>
      <c r="FU155" s="136"/>
      <c r="FV155" s="198">
        <f t="shared" si="66"/>
        <v>393.10586647469216</v>
      </c>
      <c r="FW155" s="198">
        <f t="shared" si="67"/>
        <v>165.43800581473471</v>
      </c>
      <c r="FX155" s="198">
        <f t="shared" si="68"/>
        <v>133.96731319807384</v>
      </c>
      <c r="FY155" s="6"/>
      <c r="FZ155" s="1"/>
      <c r="GA155" s="60">
        <f t="shared" si="58"/>
        <v>1.9099440000000001</v>
      </c>
      <c r="GB155" s="60"/>
      <c r="GC155" s="1"/>
      <c r="GD155" s="1"/>
      <c r="GE155" s="1"/>
    </row>
    <row r="156" spans="1:187" x14ac:dyDescent="0.15">
      <c r="A156">
        <f t="shared" si="69"/>
        <v>1736</v>
      </c>
      <c r="AZ156" s="1">
        <v>2.0049999999999999</v>
      </c>
      <c r="BA156">
        <f t="shared" si="50"/>
        <v>0.5785645835675548</v>
      </c>
      <c r="CC156" s="1">
        <v>1.575</v>
      </c>
      <c r="CD156">
        <f t="shared" si="51"/>
        <v>0.45448340105680735</v>
      </c>
      <c r="CN156" s="1">
        <v>1.67</v>
      </c>
      <c r="CO156">
        <f t="shared" si="52"/>
        <v>0.48189668556499576</v>
      </c>
      <c r="CY156" s="1">
        <v>1.9</v>
      </c>
      <c r="CZ156">
        <f t="shared" si="53"/>
        <v>0.54826569016376769</v>
      </c>
      <c r="DE156" s="1">
        <v>1.905</v>
      </c>
      <c r="DF156" s="136">
        <f t="shared" si="54"/>
        <v>0.54970849461156701</v>
      </c>
      <c r="DS156" s="1">
        <v>2.0230000000000001</v>
      </c>
      <c r="FF156" s="136">
        <f t="shared" si="57"/>
        <v>0.5785645835675548</v>
      </c>
      <c r="FG156" s="136">
        <f t="shared" si="61"/>
        <v>0.88474044867024637</v>
      </c>
      <c r="FH156" s="136">
        <f t="shared" si="62"/>
        <v>0.58397277605212294</v>
      </c>
      <c r="FI156" s="136">
        <f t="shared" si="63"/>
        <v>0.56042904872342592</v>
      </c>
      <c r="FJ156" s="136"/>
      <c r="FK156" s="136">
        <f t="shared" si="55"/>
        <v>0.48189668556499576</v>
      </c>
      <c r="FL156" s="136">
        <f t="shared" si="56"/>
        <v>0.58375867957963268</v>
      </c>
      <c r="FM156" s="136">
        <v>3.5</v>
      </c>
      <c r="FN156" s="136">
        <f t="shared" ref="FN156:FO175" si="70">FN$15+($A156-$A$15)*(FN$243-FN$15)/($A$243-$A$15)</f>
        <v>1.7036853543117574</v>
      </c>
      <c r="FO156" s="136">
        <f t="shared" si="70"/>
        <v>2.1328318488161191</v>
      </c>
      <c r="FP156" s="136">
        <f t="shared" ref="FP156:FQ175" si="71">FP$15+($A156-$A$15)*(FP$244-FP$15)/($A$244-$A$15)</f>
        <v>1.1602121887144126</v>
      </c>
      <c r="FQ156" s="136">
        <f t="shared" si="71"/>
        <v>6.7415869623480429</v>
      </c>
      <c r="FR156" s="136">
        <f>'east Allen-Studer'!DR156</f>
        <v>3.0295206028257451</v>
      </c>
      <c r="FS156" s="136">
        <f t="shared" si="64"/>
        <v>0.85184267715587869</v>
      </c>
      <c r="FT156" s="136">
        <f t="shared" si="65"/>
        <v>1.7036853543117574</v>
      </c>
      <c r="FU156" s="136"/>
      <c r="FV156" s="198">
        <f t="shared" si="66"/>
        <v>390.55579256351331</v>
      </c>
      <c r="FW156" s="198">
        <f t="shared" si="67"/>
        <v>174.01993097199795</v>
      </c>
      <c r="FX156" s="198">
        <f t="shared" si="68"/>
        <v>131.96126940887316</v>
      </c>
      <c r="FY156" s="6"/>
      <c r="FZ156" s="1"/>
      <c r="GA156" s="60">
        <f t="shared" si="58"/>
        <v>1.913751</v>
      </c>
      <c r="GB156" s="60"/>
      <c r="GC156" s="1"/>
      <c r="GD156" s="1"/>
      <c r="GE156" s="1"/>
    </row>
    <row r="157" spans="1:187" x14ac:dyDescent="0.15">
      <c r="A157">
        <f t="shared" si="69"/>
        <v>1737</v>
      </c>
      <c r="AZ157" s="1">
        <v>2.3879999999999999</v>
      </c>
      <c r="BA157">
        <f t="shared" si="50"/>
        <v>0.68908340426898795</v>
      </c>
      <c r="CC157" s="1">
        <v>1.75</v>
      </c>
      <c r="CD157">
        <f t="shared" si="51"/>
        <v>0.50498155672978606</v>
      </c>
      <c r="CN157" s="1">
        <v>1.81</v>
      </c>
      <c r="CO157">
        <f t="shared" si="52"/>
        <v>0.52229521010337876</v>
      </c>
      <c r="CY157" s="1">
        <v>2.048</v>
      </c>
      <c r="CZ157">
        <f t="shared" si="53"/>
        <v>0.5909727018186296</v>
      </c>
      <c r="DE157" s="1">
        <v>2.492</v>
      </c>
      <c r="DF157" s="136">
        <f t="shared" si="54"/>
        <v>0.71909373678321531</v>
      </c>
      <c r="DS157" s="1">
        <v>1.8120000000000001</v>
      </c>
      <c r="FF157" s="136">
        <f t="shared" si="57"/>
        <v>0.68908340426898795</v>
      </c>
      <c r="FG157" s="136">
        <f t="shared" si="61"/>
        <v>0.95077857011565658</v>
      </c>
      <c r="FH157" s="136">
        <f t="shared" si="62"/>
        <v>0.60796917643972614</v>
      </c>
      <c r="FI157" s="136">
        <f t="shared" si="63"/>
        <v>0.60688096897568922</v>
      </c>
      <c r="FJ157" s="136"/>
      <c r="FK157" s="136">
        <f t="shared" si="55"/>
        <v>0.52229521010337876</v>
      </c>
      <c r="FL157" s="136">
        <f t="shared" si="56"/>
        <v>0.52287233188249838</v>
      </c>
      <c r="FM157" s="136">
        <v>3.5</v>
      </c>
      <c r="FN157" s="136">
        <f t="shared" si="70"/>
        <v>1.7096787109882723</v>
      </c>
      <c r="FO157" s="136">
        <f t="shared" si="70"/>
        <v>2.1436956531052678</v>
      </c>
      <c r="FP157" s="136">
        <f t="shared" si="71"/>
        <v>1.1643302191842091</v>
      </c>
      <c r="FQ157" s="136">
        <f t="shared" si="71"/>
        <v>6.7681230400951922</v>
      </c>
      <c r="FR157" s="136">
        <f>'east Allen-Studer'!DR157</f>
        <v>3.0295206028257451</v>
      </c>
      <c r="FS157" s="136">
        <f t="shared" si="64"/>
        <v>0.85483935549413614</v>
      </c>
      <c r="FT157" s="136">
        <f t="shared" si="65"/>
        <v>1.7096787109882723</v>
      </c>
      <c r="FU157" s="136"/>
      <c r="FV157" s="198">
        <f t="shared" si="66"/>
        <v>408.88264754886137</v>
      </c>
      <c r="FW157" s="198">
        <f t="shared" si="67"/>
        <v>174.98961986267159</v>
      </c>
      <c r="FX157" s="198">
        <f t="shared" si="68"/>
        <v>139.66818516225806</v>
      </c>
      <c r="FY157" s="6"/>
      <c r="FZ157" s="1"/>
      <c r="GA157" s="60">
        <f t="shared" si="58"/>
        <v>1.9175580000000001</v>
      </c>
      <c r="GB157" s="60"/>
      <c r="GC157" s="1"/>
      <c r="GD157" s="1"/>
      <c r="GE157" s="1"/>
    </row>
    <row r="158" spans="1:187" x14ac:dyDescent="0.15">
      <c r="A158">
        <f t="shared" si="69"/>
        <v>1738</v>
      </c>
      <c r="AZ158" s="1">
        <v>1.8</v>
      </c>
      <c r="BA158">
        <f t="shared" si="50"/>
        <v>0.5194096012077799</v>
      </c>
      <c r="CC158" s="1">
        <v>1.4</v>
      </c>
      <c r="CD158">
        <f t="shared" si="51"/>
        <v>0.40398524538382879</v>
      </c>
      <c r="CN158" s="1">
        <v>1.7566999999999999</v>
      </c>
      <c r="CO158">
        <f t="shared" si="52"/>
        <v>0.50691491468983718</v>
      </c>
      <c r="CY158" s="1">
        <v>1.956</v>
      </c>
      <c r="CZ158">
        <f t="shared" si="53"/>
        <v>0.56442509997912083</v>
      </c>
      <c r="DE158" s="1">
        <v>1.393</v>
      </c>
      <c r="DF158" s="136">
        <f t="shared" si="54"/>
        <v>0.4019653191569097</v>
      </c>
      <c r="DS158" s="1">
        <v>1.9267000000000001</v>
      </c>
      <c r="FF158" s="136">
        <f t="shared" si="57"/>
        <v>0.5194096012077799</v>
      </c>
      <c r="FG158" s="136">
        <f t="shared" si="61"/>
        <v>0.92563691387965386</v>
      </c>
      <c r="FH158" s="136">
        <f t="shared" si="62"/>
        <v>0.5988334040064458</v>
      </c>
      <c r="FI158" s="136">
        <f t="shared" si="63"/>
        <v>0.58919605933679176</v>
      </c>
      <c r="FJ158" s="136"/>
      <c r="FK158" s="136">
        <f t="shared" si="55"/>
        <v>0.50691491468983718</v>
      </c>
      <c r="FL158" s="136">
        <f t="shared" si="56"/>
        <v>0.55597026591501642</v>
      </c>
      <c r="FM158" s="136">
        <v>3.5</v>
      </c>
      <c r="FN158" s="136">
        <f t="shared" si="70"/>
        <v>1.7156720676647874</v>
      </c>
      <c r="FO158" s="136">
        <f t="shared" si="70"/>
        <v>2.1545594573944156</v>
      </c>
      <c r="FP158" s="136">
        <f t="shared" si="71"/>
        <v>1.1684482496540054</v>
      </c>
      <c r="FQ158" s="136">
        <f t="shared" si="71"/>
        <v>6.7946591178423414</v>
      </c>
      <c r="FR158" s="136">
        <f>'east Allen-Studer'!DR158</f>
        <v>3.0295206028257451</v>
      </c>
      <c r="FS158" s="136">
        <f t="shared" si="64"/>
        <v>0.85783603383239371</v>
      </c>
      <c r="FT158" s="136">
        <f t="shared" si="65"/>
        <v>1.7156720676647874</v>
      </c>
      <c r="FU158" s="136"/>
      <c r="FV158" s="198">
        <f t="shared" si="66"/>
        <v>402.6561387699569</v>
      </c>
      <c r="FW158" s="198">
        <f t="shared" si="67"/>
        <v>175.56585598043031</v>
      </c>
      <c r="FX158" s="198">
        <f t="shared" si="68"/>
        <v>136.88028564279486</v>
      </c>
      <c r="FY158" s="6"/>
      <c r="FZ158" s="1"/>
      <c r="GA158" s="60">
        <f t="shared" si="58"/>
        <v>1.921365</v>
      </c>
      <c r="GB158" s="60"/>
      <c r="GC158" s="1"/>
      <c r="GD158" s="1"/>
      <c r="GE158" s="1"/>
    </row>
    <row r="159" spans="1:187" x14ac:dyDescent="0.15">
      <c r="A159">
        <f t="shared" si="69"/>
        <v>1739</v>
      </c>
      <c r="AZ159" s="1">
        <v>1.53</v>
      </c>
      <c r="BA159">
        <f t="shared" si="50"/>
        <v>0.44149816102661288</v>
      </c>
      <c r="CC159" s="1">
        <v>1.0149999999999999</v>
      </c>
      <c r="CD159">
        <f t="shared" si="51"/>
        <v>0.29288930290327586</v>
      </c>
      <c r="CN159" s="1">
        <v>0.96</v>
      </c>
      <c r="CO159">
        <f t="shared" si="52"/>
        <v>0.27701845397748259</v>
      </c>
      <c r="CY159" s="1">
        <v>1.0900000000000001</v>
      </c>
      <c r="CZ159">
        <f t="shared" si="53"/>
        <v>0.31453136962026673</v>
      </c>
      <c r="DE159" s="1">
        <v>1.3149999999999999</v>
      </c>
      <c r="DF159" s="136">
        <f t="shared" si="54"/>
        <v>0.37945756977123923</v>
      </c>
      <c r="DS159" s="1">
        <v>1.0349999999999999</v>
      </c>
      <c r="FF159" s="136">
        <f t="shared" si="57"/>
        <v>0.44149816102661288</v>
      </c>
      <c r="FG159" s="136">
        <f t="shared" si="61"/>
        <v>0.5498328327685249</v>
      </c>
      <c r="FH159" s="136">
        <f t="shared" si="62"/>
        <v>0.46227674551499287</v>
      </c>
      <c r="FI159" s="136">
        <f t="shared" si="63"/>
        <v>0.32485145315837655</v>
      </c>
      <c r="FJ159" s="136"/>
      <c r="FK159" s="136">
        <f t="shared" si="55"/>
        <v>0.27701845397748259</v>
      </c>
      <c r="FL159" s="136">
        <f t="shared" si="56"/>
        <v>0.29866052069447346</v>
      </c>
      <c r="FM159" s="136">
        <v>3.5</v>
      </c>
      <c r="FN159" s="136">
        <f t="shared" si="70"/>
        <v>1.7216654243413023</v>
      </c>
      <c r="FO159" s="136">
        <f t="shared" si="70"/>
        <v>2.1654232616835642</v>
      </c>
      <c r="FP159" s="136">
        <f t="shared" si="71"/>
        <v>1.1725662801238017</v>
      </c>
      <c r="FQ159" s="136">
        <f t="shared" si="71"/>
        <v>6.8211951955894907</v>
      </c>
      <c r="FR159" s="136">
        <f>'east Allen-Studer'!DR159</f>
        <v>3.0295206028257451</v>
      </c>
      <c r="FS159" s="136">
        <f t="shared" si="64"/>
        <v>0.86083271217065116</v>
      </c>
      <c r="FT159" s="136">
        <f t="shared" si="65"/>
        <v>1.7216654243413023</v>
      </c>
      <c r="FU159" s="136"/>
      <c r="FV159" s="198">
        <f t="shared" si="66"/>
        <v>276.24009240950619</v>
      </c>
      <c r="FW159" s="198">
        <f t="shared" si="67"/>
        <v>128.99903388812319</v>
      </c>
      <c r="FX159" s="198">
        <f t="shared" si="68"/>
        <v>87.212495444544444</v>
      </c>
      <c r="FY159" s="6"/>
      <c r="FZ159" s="1"/>
      <c r="GA159" s="60">
        <f t="shared" si="58"/>
        <v>1.9251720000000001</v>
      </c>
      <c r="GB159" s="60"/>
      <c r="GC159" s="1"/>
      <c r="GD159" s="1"/>
      <c r="GE159" s="1"/>
    </row>
    <row r="160" spans="1:187" x14ac:dyDescent="0.15">
      <c r="A160">
        <f t="shared" si="69"/>
        <v>1740</v>
      </c>
      <c r="AZ160" s="1">
        <v>1.2450000000000001</v>
      </c>
      <c r="BA160">
        <f t="shared" si="50"/>
        <v>0.35925830750204779</v>
      </c>
      <c r="CC160" s="1">
        <v>0.81499999999999995</v>
      </c>
      <c r="CD160">
        <f t="shared" si="51"/>
        <v>0.23517712499130031</v>
      </c>
      <c r="CN160" s="1">
        <v>0.84</v>
      </c>
      <c r="CO160">
        <f t="shared" si="52"/>
        <v>0.24239114723029728</v>
      </c>
      <c r="CY160" s="1">
        <v>1.17</v>
      </c>
      <c r="CZ160">
        <f t="shared" si="53"/>
        <v>0.33761624078505692</v>
      </c>
      <c r="DE160" s="1">
        <v>0.93</v>
      </c>
      <c r="DF160" s="136">
        <f t="shared" si="54"/>
        <v>0.2683616272906863</v>
      </c>
      <c r="DS160" s="1">
        <v>0.95499999999999996</v>
      </c>
      <c r="FF160" s="136">
        <f t="shared" si="57"/>
        <v>0.35925830750204779</v>
      </c>
      <c r="FG160" s="136">
        <f t="shared" si="61"/>
        <v>0.49322872867245926</v>
      </c>
      <c r="FH160" s="136">
        <f t="shared" si="62"/>
        <v>0.44170840232561881</v>
      </c>
      <c r="FI160" s="136">
        <f t="shared" si="63"/>
        <v>0.28503552151357947</v>
      </c>
      <c r="FJ160" s="136"/>
      <c r="FK160" s="136">
        <f t="shared" si="55"/>
        <v>0.24239114723029728</v>
      </c>
      <c r="FL160" s="136">
        <f t="shared" si="56"/>
        <v>0.27557564952968322</v>
      </c>
      <c r="FM160" s="136">
        <v>3.5</v>
      </c>
      <c r="FN160" s="136">
        <f t="shared" si="70"/>
        <v>1.7276587810178174</v>
      </c>
      <c r="FO160" s="136">
        <f t="shared" si="70"/>
        <v>2.1762870659727129</v>
      </c>
      <c r="FP160" s="136">
        <f t="shared" si="71"/>
        <v>1.1766843105935982</v>
      </c>
      <c r="FQ160" s="136">
        <f t="shared" si="71"/>
        <v>6.84773127333664</v>
      </c>
      <c r="FR160" s="136">
        <f>'east Allen-Studer'!DR160</f>
        <v>3.0295206028257451</v>
      </c>
      <c r="FS160" s="136">
        <f t="shared" si="64"/>
        <v>0.86382939050890872</v>
      </c>
      <c r="FT160" s="136">
        <f t="shared" si="65"/>
        <v>1.7276587810178174</v>
      </c>
      <c r="FU160" s="136"/>
      <c r="FV160" s="198">
        <f t="shared" si="66"/>
        <v>258.03922765359886</v>
      </c>
      <c r="FW160" s="198">
        <f t="shared" si="67"/>
        <v>123.23659722536489</v>
      </c>
      <c r="FX160" s="198">
        <f t="shared" si="68"/>
        <v>79.917130549711246</v>
      </c>
      <c r="FY160" s="6"/>
      <c r="FZ160" s="1"/>
      <c r="GA160" s="60">
        <f t="shared" si="58"/>
        <v>1.928979</v>
      </c>
      <c r="GB160" s="60"/>
      <c r="GC160" s="1"/>
      <c r="GD160" s="1"/>
      <c r="GE160" s="1"/>
    </row>
    <row r="161" spans="1:187" x14ac:dyDescent="0.15">
      <c r="A161">
        <f t="shared" si="69"/>
        <v>1741</v>
      </c>
      <c r="AZ161" s="1">
        <v>1.24</v>
      </c>
      <c r="BA161">
        <f t="shared" si="50"/>
        <v>0.35781550305424836</v>
      </c>
      <c r="CC161" s="1">
        <v>1.02</v>
      </c>
      <c r="CD161">
        <f t="shared" si="51"/>
        <v>0.29433210735107529</v>
      </c>
      <c r="CN161" s="1">
        <v>1.01</v>
      </c>
      <c r="CO161">
        <f t="shared" si="52"/>
        <v>0.29144649845547649</v>
      </c>
      <c r="CY161" s="1">
        <v>1.3029999999999999</v>
      </c>
      <c r="CZ161">
        <f t="shared" si="53"/>
        <v>0.37599483909652065</v>
      </c>
      <c r="DE161" s="1">
        <v>1.18</v>
      </c>
      <c r="DF161" s="136">
        <f t="shared" si="54"/>
        <v>0.34050184968065567</v>
      </c>
      <c r="DS161" s="1">
        <v>1.093</v>
      </c>
      <c r="FF161" s="136">
        <f t="shared" ref="FF161:FF170" si="72">BA161</f>
        <v>0.35781550305424836</v>
      </c>
      <c r="FG161" s="136">
        <f t="shared" si="61"/>
        <v>0.57341787614188555</v>
      </c>
      <c r="FH161" s="136">
        <f t="shared" si="62"/>
        <v>0.47084688851056544</v>
      </c>
      <c r="FI161" s="136">
        <f t="shared" si="63"/>
        <v>0.34144142467704203</v>
      </c>
      <c r="FJ161" s="136"/>
      <c r="FK161" s="136">
        <f t="shared" si="55"/>
        <v>0.29144649845547649</v>
      </c>
      <c r="FL161" s="136">
        <f t="shared" si="56"/>
        <v>0.31539705228894632</v>
      </c>
      <c r="FM161" s="136">
        <v>3.5</v>
      </c>
      <c r="FN161" s="136">
        <f t="shared" si="70"/>
        <v>1.7336521376943326</v>
      </c>
      <c r="FO161" s="136">
        <f t="shared" si="70"/>
        <v>2.1871508702618607</v>
      </c>
      <c r="FP161" s="136">
        <f t="shared" si="71"/>
        <v>1.1808023410633948</v>
      </c>
      <c r="FQ161" s="136">
        <f t="shared" si="71"/>
        <v>6.8742673510837893</v>
      </c>
      <c r="FR161" s="136">
        <f>'east Allen-Studer'!DR161</f>
        <v>3.0295206028257451</v>
      </c>
      <c r="FS161" s="136">
        <f t="shared" si="64"/>
        <v>0.86682606884716629</v>
      </c>
      <c r="FT161" s="136">
        <f t="shared" si="65"/>
        <v>1.7336521376943326</v>
      </c>
      <c r="FU161" s="136"/>
      <c r="FV161" s="198">
        <f t="shared" si="66"/>
        <v>284.73316456319293</v>
      </c>
      <c r="FW161" s="198">
        <f t="shared" si="67"/>
        <v>132.33793198383589</v>
      </c>
      <c r="FX161" s="198">
        <f t="shared" si="68"/>
        <v>90.405773278453282</v>
      </c>
      <c r="FY161" s="6"/>
      <c r="FZ161" s="1"/>
      <c r="GA161" s="60">
        <f t="shared" si="58"/>
        <v>1.9327860000000001</v>
      </c>
      <c r="GB161" s="60"/>
      <c r="GC161" s="1"/>
      <c r="GD161" s="1"/>
      <c r="GE161" s="1"/>
    </row>
    <row r="162" spans="1:187" x14ac:dyDescent="0.15">
      <c r="A162">
        <f t="shared" si="69"/>
        <v>1742</v>
      </c>
      <c r="AZ162" s="1">
        <v>1.9850000000000001</v>
      </c>
      <c r="BA162">
        <f t="shared" si="50"/>
        <v>0.57279336577635731</v>
      </c>
      <c r="CC162" s="1">
        <v>1.51</v>
      </c>
      <c r="CD162">
        <f t="shared" si="51"/>
        <v>0.43572694323541539</v>
      </c>
      <c r="CN162" s="1">
        <v>0.35499999999999998</v>
      </c>
      <c r="CO162">
        <f t="shared" si="52"/>
        <v>0.10243911579375659</v>
      </c>
      <c r="CY162" s="1">
        <v>1.8049999999999999</v>
      </c>
      <c r="CZ162">
        <f t="shared" si="53"/>
        <v>0.52085240565557933</v>
      </c>
      <c r="DE162" s="1">
        <v>2.165</v>
      </c>
      <c r="DF162" s="136">
        <f t="shared" si="54"/>
        <v>0.62473432589713529</v>
      </c>
      <c r="DS162" s="1">
        <v>2.12</v>
      </c>
      <c r="FF162" s="136">
        <f t="shared" si="72"/>
        <v>0.57279336577635731</v>
      </c>
      <c r="FG162" s="136">
        <f t="shared" si="61"/>
        <v>0.26445380795086076</v>
      </c>
      <c r="FH162" s="136">
        <f t="shared" si="62"/>
        <v>0.35857801526856509</v>
      </c>
      <c r="FI162" s="136">
        <f t="shared" si="63"/>
        <v>0.12411279778252465</v>
      </c>
      <c r="FJ162" s="136"/>
      <c r="FK162" s="136">
        <f t="shared" si="55"/>
        <v>0.10243911579375659</v>
      </c>
      <c r="FL162" s="136">
        <f t="shared" si="56"/>
        <v>0.61174908586694077</v>
      </c>
      <c r="FM162" s="136">
        <v>3.5</v>
      </c>
      <c r="FN162" s="136">
        <f t="shared" si="70"/>
        <v>1.7396454943708475</v>
      </c>
      <c r="FO162" s="136">
        <f t="shared" si="70"/>
        <v>2.1980146745510094</v>
      </c>
      <c r="FP162" s="136">
        <f t="shared" si="71"/>
        <v>1.1849203715331911</v>
      </c>
      <c r="FQ162" s="136">
        <f t="shared" si="71"/>
        <v>6.9008034288309386</v>
      </c>
      <c r="FR162" s="136">
        <f>'east Allen-Studer'!DR162</f>
        <v>3.0295206028257451</v>
      </c>
      <c r="FS162" s="136">
        <f t="shared" si="64"/>
        <v>0.86982274718542374</v>
      </c>
      <c r="FT162" s="136">
        <f t="shared" si="65"/>
        <v>1.7396454943708475</v>
      </c>
      <c r="FU162" s="136"/>
      <c r="FV162" s="198">
        <f t="shared" si="66"/>
        <v>200.91962228198878</v>
      </c>
      <c r="FW162" s="198">
        <f t="shared" si="67"/>
        <v>129.63856916375568</v>
      </c>
      <c r="FX162" s="198">
        <f t="shared" si="68"/>
        <v>54.656861868568342</v>
      </c>
      <c r="FY162" s="6"/>
      <c r="FZ162" s="1"/>
      <c r="GA162" s="60">
        <f t="shared" si="58"/>
        <v>1.936593</v>
      </c>
      <c r="GB162" s="60"/>
      <c r="GC162" s="1"/>
      <c r="GD162" s="1"/>
      <c r="GE162" s="1"/>
    </row>
    <row r="163" spans="1:187" x14ac:dyDescent="0.15">
      <c r="A163">
        <f t="shared" si="69"/>
        <v>1743</v>
      </c>
      <c r="AZ163" s="1">
        <v>1.46</v>
      </c>
      <c r="BA163">
        <f t="shared" si="50"/>
        <v>0.42129889875742149</v>
      </c>
      <c r="CC163" s="1">
        <v>1.1000000000000001</v>
      </c>
      <c r="CD163">
        <f t="shared" si="51"/>
        <v>0.31741697851586553</v>
      </c>
      <c r="CN163" s="1">
        <v>0.94</v>
      </c>
      <c r="CO163">
        <f t="shared" si="52"/>
        <v>0.27124723618628505</v>
      </c>
      <c r="CY163" s="1">
        <v>0.89500000000000002</v>
      </c>
      <c r="CZ163">
        <f t="shared" si="53"/>
        <v>0.25826199615609058</v>
      </c>
      <c r="DE163" s="1">
        <v>1.343</v>
      </c>
      <c r="DF163" s="136">
        <f t="shared" si="54"/>
        <v>0.3875372746789158</v>
      </c>
      <c r="DS163" s="1">
        <v>1.175</v>
      </c>
      <c r="FF163" s="136">
        <f t="shared" si="72"/>
        <v>0.42129889875742149</v>
      </c>
      <c r="FG163" s="136">
        <f t="shared" si="61"/>
        <v>0.54039881541918067</v>
      </c>
      <c r="FH163" s="136">
        <f t="shared" si="62"/>
        <v>0.45884868831676384</v>
      </c>
      <c r="FI163" s="136">
        <f t="shared" si="63"/>
        <v>0.31821546455091038</v>
      </c>
      <c r="FJ163" s="136"/>
      <c r="FK163" s="136">
        <f t="shared" si="55"/>
        <v>0.27124723618628505</v>
      </c>
      <c r="FL163" s="136">
        <f t="shared" si="56"/>
        <v>0.33905904523285635</v>
      </c>
      <c r="FM163" s="136">
        <v>3.5</v>
      </c>
      <c r="FN163" s="136">
        <f t="shared" si="70"/>
        <v>1.7456388510473624</v>
      </c>
      <c r="FO163" s="136">
        <f t="shared" si="70"/>
        <v>2.2088784788401576</v>
      </c>
      <c r="FP163" s="136">
        <f t="shared" si="71"/>
        <v>1.1890384020029874</v>
      </c>
      <c r="FQ163" s="136">
        <f t="shared" si="71"/>
        <v>6.9273395065780878</v>
      </c>
      <c r="FR163" s="136">
        <f>'east Allen-Studer'!DR163</f>
        <v>3.0295206028257451</v>
      </c>
      <c r="FS163" s="136">
        <f t="shared" si="64"/>
        <v>0.87281942552368119</v>
      </c>
      <c r="FT163" s="136">
        <f t="shared" si="65"/>
        <v>1.7456388510473624</v>
      </c>
      <c r="FU163" s="136"/>
      <c r="FV163" s="198">
        <f t="shared" si="66"/>
        <v>275.95148444457243</v>
      </c>
      <c r="FW163" s="198">
        <f t="shared" si="67"/>
        <v>131.83319903061098</v>
      </c>
      <c r="FX163" s="198">
        <f t="shared" si="68"/>
        <v>86.569707842683513</v>
      </c>
      <c r="FY163" s="6"/>
      <c r="FZ163" s="1"/>
      <c r="GA163" s="60">
        <f t="shared" si="58"/>
        <v>1.9404000000000001</v>
      </c>
      <c r="GB163" s="60"/>
      <c r="GC163" s="1"/>
      <c r="GD163" s="1"/>
      <c r="GE163" s="1"/>
    </row>
    <row r="164" spans="1:187" x14ac:dyDescent="0.15">
      <c r="A164">
        <f t="shared" si="69"/>
        <v>1744</v>
      </c>
      <c r="AZ164" s="1">
        <v>1.3975</v>
      </c>
      <c r="BA164">
        <f t="shared" si="50"/>
        <v>0.40326384315992914</v>
      </c>
      <c r="CC164" s="1">
        <v>1.07</v>
      </c>
      <c r="CD164">
        <f t="shared" si="51"/>
        <v>0.30876015182906918</v>
      </c>
      <c r="CN164" s="1">
        <v>1.1299999999999999</v>
      </c>
      <c r="CO164">
        <f t="shared" si="52"/>
        <v>0.32607380520266183</v>
      </c>
      <c r="CY164" s="1">
        <v>1.3774999999999999</v>
      </c>
      <c r="CZ164">
        <f t="shared" si="53"/>
        <v>0.39749262536873159</v>
      </c>
      <c r="DE164" s="1">
        <v>1.22</v>
      </c>
      <c r="DF164" s="136">
        <f t="shared" si="54"/>
        <v>0.35204428526305082</v>
      </c>
      <c r="DS164" s="1">
        <v>1.3075000000000001</v>
      </c>
      <c r="FF164" s="136">
        <f t="shared" si="72"/>
        <v>0.40326384315992914</v>
      </c>
      <c r="FG164" s="136">
        <f t="shared" si="61"/>
        <v>0.6300219802379512</v>
      </c>
      <c r="FH164" s="136">
        <f t="shared" si="62"/>
        <v>0.4914152316999395</v>
      </c>
      <c r="FI164" s="136">
        <f t="shared" si="63"/>
        <v>0.3812573563218391</v>
      </c>
      <c r="FJ164" s="136"/>
      <c r="FK164" s="136">
        <f t="shared" si="55"/>
        <v>0.32607380520266183</v>
      </c>
      <c r="FL164" s="136">
        <f t="shared" si="56"/>
        <v>0.3772933630995402</v>
      </c>
      <c r="FM164" s="136">
        <v>3.5</v>
      </c>
      <c r="FN164" s="136">
        <f t="shared" si="70"/>
        <v>1.7516322077238775</v>
      </c>
      <c r="FO164" s="136">
        <f t="shared" si="70"/>
        <v>2.2197422831293059</v>
      </c>
      <c r="FP164" s="136">
        <f t="shared" si="71"/>
        <v>1.1931564324727839</v>
      </c>
      <c r="FQ164" s="136">
        <f t="shared" si="71"/>
        <v>6.9538755843252371</v>
      </c>
      <c r="FR164" s="136">
        <f>'east Allen-Studer'!DR164</f>
        <v>3.0295206028257451</v>
      </c>
      <c r="FS164" s="136">
        <f t="shared" si="64"/>
        <v>0.87581610386193876</v>
      </c>
      <c r="FT164" s="136">
        <f t="shared" si="65"/>
        <v>1.7516322077238775</v>
      </c>
      <c r="FU164" s="136"/>
      <c r="FV164" s="198">
        <f t="shared" si="66"/>
        <v>305.50744084335122</v>
      </c>
      <c r="FW164" s="198">
        <f t="shared" si="67"/>
        <v>141.54484007050118</v>
      </c>
      <c r="FX164" s="198">
        <f t="shared" si="68"/>
        <v>98.225579369695282</v>
      </c>
      <c r="FY164" s="6"/>
      <c r="FZ164" s="1"/>
      <c r="GA164" s="60">
        <f t="shared" si="58"/>
        <v>1.944207</v>
      </c>
      <c r="GB164" s="60"/>
      <c r="GC164" s="1"/>
      <c r="GD164" s="1"/>
      <c r="GE164" s="1"/>
    </row>
    <row r="165" spans="1:187" x14ac:dyDescent="0.15">
      <c r="A165">
        <f t="shared" si="69"/>
        <v>1745</v>
      </c>
      <c r="AZ165" s="1">
        <v>1.2250000000000001</v>
      </c>
      <c r="BA165">
        <f t="shared" si="50"/>
        <v>0.35348708971085024</v>
      </c>
      <c r="CC165" s="1">
        <v>0.73499999999999999</v>
      </c>
      <c r="CD165">
        <f t="shared" si="51"/>
        <v>0.21209225382651012</v>
      </c>
      <c r="CN165" s="1">
        <v>0.85750000000000004</v>
      </c>
      <c r="CO165">
        <f t="shared" si="52"/>
        <v>0.24744096279759517</v>
      </c>
      <c r="CY165" s="1">
        <v>0.88</v>
      </c>
      <c r="CZ165">
        <f t="shared" si="53"/>
        <v>0.2539335828126924</v>
      </c>
      <c r="DE165" s="1">
        <v>1.0175000000000001</v>
      </c>
      <c r="DF165" s="136">
        <f t="shared" si="54"/>
        <v>0.29361070512717563</v>
      </c>
      <c r="DS165" s="1">
        <v>0.82</v>
      </c>
      <c r="FF165" s="136">
        <f t="shared" si="72"/>
        <v>0.35348708971085024</v>
      </c>
      <c r="FG165" s="136">
        <f t="shared" si="61"/>
        <v>0.50148349385313562</v>
      </c>
      <c r="FH165" s="136">
        <f t="shared" si="62"/>
        <v>0.44470795237406918</v>
      </c>
      <c r="FI165" s="136">
        <f t="shared" si="63"/>
        <v>0.29084201154511241</v>
      </c>
      <c r="FJ165" s="136"/>
      <c r="FK165" s="136">
        <f t="shared" si="55"/>
        <v>0.24744096279759517</v>
      </c>
      <c r="FL165" s="136">
        <f t="shared" si="56"/>
        <v>0.23661992943909974</v>
      </c>
      <c r="FM165" s="136">
        <v>3.5</v>
      </c>
      <c r="FN165" s="136">
        <f t="shared" si="70"/>
        <v>1.7576255644003926</v>
      </c>
      <c r="FO165" s="136">
        <f t="shared" si="70"/>
        <v>2.2306060874184546</v>
      </c>
      <c r="FP165" s="136">
        <f t="shared" si="71"/>
        <v>1.1972744629425804</v>
      </c>
      <c r="FQ165" s="136">
        <f t="shared" si="71"/>
        <v>6.9804116620723864</v>
      </c>
      <c r="FR165" s="136">
        <f>'east Allen-Studer'!DR165</f>
        <v>3.0295206028257451</v>
      </c>
      <c r="FS165" s="136">
        <f t="shared" si="64"/>
        <v>0.87881278220019632</v>
      </c>
      <c r="FT165" s="136">
        <f t="shared" si="65"/>
        <v>1.7576255644003926</v>
      </c>
      <c r="FU165" s="136"/>
      <c r="FV165" s="198">
        <f t="shared" si="66"/>
        <v>260.35832533105219</v>
      </c>
      <c r="FW165" s="198">
        <f t="shared" si="67"/>
        <v>122.05051207581216</v>
      </c>
      <c r="FX165" s="198">
        <f t="shared" si="68"/>
        <v>80.733194040039905</v>
      </c>
      <c r="FY165" s="6"/>
      <c r="FZ165" s="1"/>
      <c r="GA165" s="60">
        <f t="shared" si="58"/>
        <v>1.9480140000000001</v>
      </c>
      <c r="GB165" s="60"/>
      <c r="GC165" s="1"/>
      <c r="GD165" s="1"/>
      <c r="GE165" s="1"/>
    </row>
    <row r="166" spans="1:187" x14ac:dyDescent="0.15">
      <c r="A166">
        <f t="shared" si="69"/>
        <v>1746</v>
      </c>
      <c r="AZ166" s="1">
        <v>1.63</v>
      </c>
      <c r="BA166">
        <f t="shared" si="50"/>
        <v>0.47035424998260061</v>
      </c>
      <c r="CC166" s="1">
        <v>1.08</v>
      </c>
      <c r="CD166">
        <f t="shared" si="51"/>
        <v>0.31164576072466799</v>
      </c>
      <c r="CN166" s="1">
        <v>1.25</v>
      </c>
      <c r="CO166">
        <f t="shared" si="52"/>
        <v>0.36070111194984716</v>
      </c>
      <c r="CY166" s="1">
        <v>1.4850000000000001</v>
      </c>
      <c r="CZ166">
        <f t="shared" si="53"/>
        <v>0.42851292099641841</v>
      </c>
      <c r="DE166" s="1">
        <v>1.5649999999999999</v>
      </c>
      <c r="DF166" s="136">
        <f t="shared" si="54"/>
        <v>0.45159779216120866</v>
      </c>
      <c r="DS166" s="1">
        <v>1.52</v>
      </c>
      <c r="FF166" s="136">
        <f t="shared" si="72"/>
        <v>0.47035424998260061</v>
      </c>
      <c r="FG166" s="136">
        <f t="shared" si="61"/>
        <v>0.68662608433401684</v>
      </c>
      <c r="FH166" s="136">
        <f t="shared" si="62"/>
        <v>0.51198357488931368</v>
      </c>
      <c r="FI166" s="136">
        <f t="shared" si="63"/>
        <v>0.42107328796663618</v>
      </c>
      <c r="FJ166" s="136"/>
      <c r="FK166" s="136">
        <f t="shared" si="55"/>
        <v>0.36070111194984716</v>
      </c>
      <c r="FL166" s="136">
        <f t="shared" si="56"/>
        <v>0.43861255213101419</v>
      </c>
      <c r="FM166" s="136">
        <v>3.5</v>
      </c>
      <c r="FN166" s="136">
        <f t="shared" si="70"/>
        <v>1.7636189210769078</v>
      </c>
      <c r="FO166" s="136">
        <f t="shared" si="70"/>
        <v>2.2414698917076028</v>
      </c>
      <c r="FP166" s="136">
        <f t="shared" si="71"/>
        <v>1.2013924934123765</v>
      </c>
      <c r="FQ166" s="136">
        <f t="shared" si="71"/>
        <v>7.0069477398195348</v>
      </c>
      <c r="FR166" s="136">
        <f>'east Allen-Studer'!DR166</f>
        <v>3.0295206028257451</v>
      </c>
      <c r="FS166" s="136">
        <f t="shared" si="64"/>
        <v>0.88180946053845388</v>
      </c>
      <c r="FT166" s="136">
        <f t="shared" si="65"/>
        <v>1.7636189210769078</v>
      </c>
      <c r="FU166" s="136"/>
      <c r="FV166" s="198">
        <f t="shared" si="66"/>
        <v>325.9990134134365</v>
      </c>
      <c r="FW166" s="198">
        <f t="shared" si="67"/>
        <v>150.52943197045286</v>
      </c>
      <c r="FX166" s="198">
        <f t="shared" si="68"/>
        <v>106.00553254315837</v>
      </c>
      <c r="FY166" s="6"/>
      <c r="FZ166" s="1"/>
      <c r="GA166" s="60">
        <f t="shared" ref="GA166:GA197" si="73">1.682276+0.003807*(A166-1750)+0.284773</f>
        <v>1.951821</v>
      </c>
      <c r="GB166" s="60"/>
      <c r="GC166" s="1"/>
      <c r="GD166" s="1"/>
      <c r="GE166" s="1"/>
    </row>
    <row r="167" spans="1:187" x14ac:dyDescent="0.15">
      <c r="A167">
        <f t="shared" si="69"/>
        <v>1747</v>
      </c>
      <c r="AZ167" s="1">
        <v>1.89</v>
      </c>
      <c r="BA167">
        <f t="shared" si="50"/>
        <v>0.54538008126816884</v>
      </c>
      <c r="CC167" s="1">
        <v>1.2350000000000001</v>
      </c>
      <c r="CD167">
        <f t="shared" si="51"/>
        <v>0.35637269860644899</v>
      </c>
      <c r="CN167" s="1">
        <v>0.97499999999999998</v>
      </c>
      <c r="CO167">
        <f t="shared" si="52"/>
        <v>0.28134686732088077</v>
      </c>
      <c r="CY167" s="1">
        <v>1.1399999999999999</v>
      </c>
      <c r="CZ167">
        <f t="shared" si="53"/>
        <v>0.32895941409826057</v>
      </c>
      <c r="DE167" s="1">
        <v>1.5149999999999999</v>
      </c>
      <c r="DF167" s="136">
        <f t="shared" si="54"/>
        <v>0.4371697476832147</v>
      </c>
      <c r="DS167" s="1">
        <v>1.07</v>
      </c>
      <c r="FF167" s="136">
        <f t="shared" si="72"/>
        <v>0.54538008126816884</v>
      </c>
      <c r="FG167" s="136">
        <f t="shared" si="61"/>
        <v>0.55690834578053305</v>
      </c>
      <c r="FH167" s="136">
        <f t="shared" si="62"/>
        <v>0.46484778841366464</v>
      </c>
      <c r="FI167" s="136">
        <f t="shared" si="63"/>
        <v>0.3298284446139762</v>
      </c>
      <c r="FJ167" s="136"/>
      <c r="FK167" s="136">
        <f t="shared" si="55"/>
        <v>0.28134686732088077</v>
      </c>
      <c r="FL167" s="136">
        <f t="shared" si="56"/>
        <v>0.30876015182906918</v>
      </c>
      <c r="FM167" s="136">
        <v>3.5</v>
      </c>
      <c r="FN167" s="136">
        <f t="shared" si="70"/>
        <v>1.7696122777534224</v>
      </c>
      <c r="FO167" s="136">
        <f t="shared" si="70"/>
        <v>2.252333695996751</v>
      </c>
      <c r="FP167" s="136">
        <f t="shared" si="71"/>
        <v>1.2055105238821731</v>
      </c>
      <c r="FQ167" s="136">
        <f t="shared" si="71"/>
        <v>7.0334838175666841</v>
      </c>
      <c r="FR167" s="136">
        <f>'east Allen-Studer'!DR167</f>
        <v>3.0295206028257451</v>
      </c>
      <c r="FS167" s="136">
        <f t="shared" si="64"/>
        <v>0.88480613887671122</v>
      </c>
      <c r="FT167" s="136">
        <f t="shared" si="65"/>
        <v>1.7696122777534224</v>
      </c>
      <c r="FU167" s="136"/>
      <c r="FV167" s="198">
        <f t="shared" si="66"/>
        <v>280.9119525039477</v>
      </c>
      <c r="FW167" s="198">
        <f t="shared" si="67"/>
        <v>131.70240103287111</v>
      </c>
      <c r="FX167" s="198">
        <f t="shared" si="68"/>
        <v>88.473470091188503</v>
      </c>
      <c r="FY167" s="6"/>
      <c r="FZ167" s="1"/>
      <c r="GA167" s="60">
        <f t="shared" si="73"/>
        <v>1.9556280000000001</v>
      </c>
      <c r="GB167" s="60"/>
      <c r="GC167" s="1"/>
      <c r="GD167" s="1"/>
      <c r="GE167" s="1"/>
    </row>
    <row r="168" spans="1:187" x14ac:dyDescent="0.15">
      <c r="A168">
        <f t="shared" si="69"/>
        <v>1748</v>
      </c>
      <c r="AZ168" s="1">
        <v>1.915</v>
      </c>
      <c r="BA168">
        <f t="shared" si="50"/>
        <v>0.55259410350716587</v>
      </c>
      <c r="CC168" s="1">
        <v>1.38</v>
      </c>
      <c r="CD168">
        <f t="shared" si="51"/>
        <v>0.39821402759263125</v>
      </c>
      <c r="CN168" s="1">
        <v>1.3</v>
      </c>
      <c r="CO168">
        <f t="shared" si="52"/>
        <v>0.37512915642784106</v>
      </c>
      <c r="CY168" s="1">
        <v>1.35</v>
      </c>
      <c r="CZ168">
        <f t="shared" si="53"/>
        <v>0.38955720090583495</v>
      </c>
      <c r="DE168" s="1">
        <v>1.5466</v>
      </c>
      <c r="DF168" s="136">
        <f t="shared" si="54"/>
        <v>0.44628827179330688</v>
      </c>
      <c r="DS168" s="1">
        <v>1.2430000000000001</v>
      </c>
      <c r="FF168" s="136">
        <f t="shared" si="72"/>
        <v>0.55259410350716587</v>
      </c>
      <c r="FG168" s="136">
        <f t="shared" si="61"/>
        <v>0.71021112770737749</v>
      </c>
      <c r="FH168" s="136">
        <f t="shared" si="62"/>
        <v>0.52055371788488614</v>
      </c>
      <c r="FI168" s="136">
        <f t="shared" si="63"/>
        <v>0.4376632594853016</v>
      </c>
      <c r="FJ168" s="136"/>
      <c r="FK168" s="136">
        <f t="shared" si="55"/>
        <v>0.37512915642784106</v>
      </c>
      <c r="FL168" s="136">
        <f t="shared" si="56"/>
        <v>0.35868118572292801</v>
      </c>
      <c r="FM168" s="136">
        <v>3.5</v>
      </c>
      <c r="FN168" s="136">
        <f t="shared" si="70"/>
        <v>1.7756056344299376</v>
      </c>
      <c r="FO168" s="136">
        <f t="shared" si="70"/>
        <v>2.2631975002858997</v>
      </c>
      <c r="FP168" s="136">
        <f t="shared" si="71"/>
        <v>1.2096285543519696</v>
      </c>
      <c r="FQ168" s="136">
        <f t="shared" si="71"/>
        <v>7.0600198953138342</v>
      </c>
      <c r="FR168" s="136">
        <f>'east Allen-Studer'!DR168</f>
        <v>3.0295206028257451</v>
      </c>
      <c r="FS168" s="136">
        <f t="shared" si="64"/>
        <v>0.88780281721496879</v>
      </c>
      <c r="FT168" s="136">
        <f t="shared" si="65"/>
        <v>1.7756056344299376</v>
      </c>
      <c r="FU168" s="136"/>
      <c r="FV168" s="198">
        <f t="shared" si="66"/>
        <v>330.67177023806209</v>
      </c>
      <c r="FW168" s="198">
        <f t="shared" si="67"/>
        <v>147.10157720598644</v>
      </c>
      <c r="FX168" s="198">
        <f t="shared" si="68"/>
        <v>108.23213139704164</v>
      </c>
      <c r="FY168" s="6"/>
      <c r="FZ168" s="1"/>
      <c r="GA168" s="60">
        <f t="shared" si="73"/>
        <v>1.959435</v>
      </c>
      <c r="GB168" s="60"/>
      <c r="GC168" s="1"/>
      <c r="GD168" s="1"/>
      <c r="GE168" s="1"/>
    </row>
    <row r="169" spans="1:187" x14ac:dyDescent="0.15">
      <c r="A169">
        <f t="shared" si="69"/>
        <v>1749</v>
      </c>
      <c r="AZ169" s="1">
        <v>1.4350000000000001</v>
      </c>
      <c r="BA169">
        <f t="shared" si="50"/>
        <v>0.41408487651842457</v>
      </c>
      <c r="CC169" s="1">
        <v>1.5349999999999999</v>
      </c>
      <c r="CD169">
        <f t="shared" si="51"/>
        <v>0.44294096547441231</v>
      </c>
      <c r="CN169" s="1">
        <v>1.915</v>
      </c>
      <c r="CO169">
        <f t="shared" si="52"/>
        <v>0.55259410350716587</v>
      </c>
      <c r="CY169" s="1">
        <v>0.97499999999999998</v>
      </c>
      <c r="CZ169">
        <f t="shared" si="53"/>
        <v>0.28134686732088077</v>
      </c>
      <c r="DE169" s="1">
        <v>1.1399999999999999</v>
      </c>
      <c r="DF169" s="136">
        <f t="shared" si="54"/>
        <v>0.32895941409826057</v>
      </c>
      <c r="DS169" s="1">
        <v>1.04</v>
      </c>
      <c r="FF169" s="136">
        <f t="shared" si="72"/>
        <v>0.41408487651842457</v>
      </c>
      <c r="FG169" s="136">
        <f t="shared" si="61"/>
        <v>1.0003071611997139</v>
      </c>
      <c r="FH169" s="136">
        <f t="shared" si="62"/>
        <v>0.62596647673042849</v>
      </c>
      <c r="FI169" s="136">
        <f t="shared" si="63"/>
        <v>0.64171990916488664</v>
      </c>
      <c r="FJ169" s="136"/>
      <c r="FK169" s="136">
        <f t="shared" si="55"/>
        <v>0.55259410350716587</v>
      </c>
      <c r="FL169" s="136">
        <f t="shared" si="56"/>
        <v>0.30010332514227284</v>
      </c>
      <c r="FM169" s="136">
        <v>3.5</v>
      </c>
      <c r="FN169" s="136">
        <f t="shared" si="70"/>
        <v>1.7815989911064527</v>
      </c>
      <c r="FO169" s="136">
        <f t="shared" si="70"/>
        <v>2.274061304575048</v>
      </c>
      <c r="FP169" s="136">
        <f t="shared" si="71"/>
        <v>1.2137465848217661</v>
      </c>
      <c r="FQ169" s="136">
        <f t="shared" si="71"/>
        <v>7.0865559730609826</v>
      </c>
      <c r="FR169" s="136">
        <f>'east Allen-Studer'!DR169</f>
        <v>3.0295206028257451</v>
      </c>
      <c r="FS169" s="136">
        <f t="shared" si="64"/>
        <v>0.89079949555322635</v>
      </c>
      <c r="FT169" s="136">
        <f t="shared" si="65"/>
        <v>1.7815989911064527</v>
      </c>
      <c r="FU169" s="136"/>
      <c r="FV169" s="198">
        <f t="shared" si="66"/>
        <v>418.5524573825665</v>
      </c>
      <c r="FW169" s="198">
        <f t="shared" si="67"/>
        <v>165.36616301243137</v>
      </c>
      <c r="FX169" s="198">
        <f t="shared" si="68"/>
        <v>144.06074864248436</v>
      </c>
      <c r="FY169" s="6"/>
      <c r="FZ169" s="1"/>
      <c r="GA169" s="60">
        <f t="shared" si="73"/>
        <v>1.9632420000000002</v>
      </c>
      <c r="GB169" s="60"/>
      <c r="GC169" s="1"/>
      <c r="GD169" s="1"/>
      <c r="GE169" s="1"/>
    </row>
    <row r="170" spans="1:187" x14ac:dyDescent="0.15">
      <c r="A170">
        <f t="shared" si="69"/>
        <v>1750</v>
      </c>
      <c r="AZ170" s="1">
        <v>1.25</v>
      </c>
      <c r="BA170">
        <f t="shared" si="50"/>
        <v>0.36070111194984716</v>
      </c>
      <c r="CC170" s="1">
        <v>0.91</v>
      </c>
      <c r="CD170">
        <f t="shared" si="51"/>
        <v>0.2625904094994887</v>
      </c>
      <c r="CN170" s="1">
        <v>1.0649999999999999</v>
      </c>
      <c r="CO170">
        <f t="shared" si="52"/>
        <v>0.30731734738126976</v>
      </c>
      <c r="CY170" s="1">
        <v>0.86599999999999999</v>
      </c>
      <c r="CZ170">
        <f t="shared" si="53"/>
        <v>0.24989373035885409</v>
      </c>
      <c r="DE170" s="1">
        <v>1.153</v>
      </c>
      <c r="DF170" s="136">
        <f t="shared" si="54"/>
        <v>0.33271070566253902</v>
      </c>
      <c r="DS170" s="1">
        <v>1.17</v>
      </c>
      <c r="FF170" s="136">
        <f t="shared" si="72"/>
        <v>0.36070111194984716</v>
      </c>
      <c r="FG170" s="136">
        <f t="shared" si="61"/>
        <v>0.5993614238525824</v>
      </c>
      <c r="FH170" s="136">
        <f t="shared" si="62"/>
        <v>0.48027404580569522</v>
      </c>
      <c r="FI170" s="136">
        <f t="shared" si="63"/>
        <v>0.35969039334757397</v>
      </c>
      <c r="FJ170" s="136"/>
      <c r="FK170" s="136">
        <f t="shared" si="55"/>
        <v>0.30731734738126976</v>
      </c>
      <c r="FL170" s="136">
        <f t="shared" si="56"/>
        <v>0.33761624078505692</v>
      </c>
      <c r="FM170" s="136">
        <v>3.5</v>
      </c>
      <c r="FN170" s="136">
        <f t="shared" si="70"/>
        <v>1.7875923477829678</v>
      </c>
      <c r="FO170" s="136">
        <f t="shared" si="70"/>
        <v>2.2849251088641962</v>
      </c>
      <c r="FP170" s="136">
        <f t="shared" si="71"/>
        <v>1.2178646152915624</v>
      </c>
      <c r="FQ170" s="136">
        <f t="shared" si="71"/>
        <v>7.1130920508081319</v>
      </c>
      <c r="FR170" s="136">
        <f>'east Allen-Studer'!DR170</f>
        <v>3.4781460094191519</v>
      </c>
      <c r="FS170" s="136">
        <f t="shared" si="64"/>
        <v>0.89379617389148391</v>
      </c>
      <c r="FT170" s="136">
        <f t="shared" si="65"/>
        <v>1.7875923477829678</v>
      </c>
      <c r="FU170" s="136"/>
      <c r="FV170" s="198">
        <f t="shared" si="66"/>
        <v>298.23649462316979</v>
      </c>
      <c r="FW170" s="198">
        <f t="shared" si="67"/>
        <v>139.75751728683144</v>
      </c>
      <c r="FX170" s="198">
        <f t="shared" si="68"/>
        <v>95.534100712871393</v>
      </c>
      <c r="FY170" s="6"/>
      <c r="FZ170" s="1"/>
      <c r="GA170" s="60">
        <f t="shared" si="73"/>
        <v>1.967049</v>
      </c>
      <c r="GB170" s="60"/>
      <c r="GC170" s="1"/>
      <c r="GD170" s="1"/>
      <c r="GE170" s="1"/>
    </row>
    <row r="171" spans="1:187" x14ac:dyDescent="0.15">
      <c r="A171">
        <f t="shared" si="69"/>
        <v>1751</v>
      </c>
      <c r="FF171" s="136"/>
      <c r="FG171" s="136">
        <f t="shared" si="61"/>
        <v>0.6032922644148091</v>
      </c>
      <c r="FH171" s="136">
        <f t="shared" si="62"/>
        <v>0.48170240297162398</v>
      </c>
      <c r="FI171" s="136">
        <f t="shared" si="63"/>
        <v>0.36245538860068488</v>
      </c>
      <c r="FJ171" s="136"/>
      <c r="FK171" s="136">
        <f t="shared" ref="FK171:FK202" si="74">FK$170+(A171-A$170)*(FK$233-FK$170)/(A$233-A$170)</f>
        <v>0.30972202146093541</v>
      </c>
      <c r="FL171" s="136">
        <f t="shared" ref="FL171:FL202" si="75">FL$170+($A171-$A$170)*(FL$243-FL$170)/($A$243-$A$170)</f>
        <v>0.33785191142946808</v>
      </c>
      <c r="FM171" s="136">
        <v>3.5</v>
      </c>
      <c r="FN171" s="136">
        <f t="shared" si="70"/>
        <v>1.793585704459483</v>
      </c>
      <c r="FO171" s="136">
        <f t="shared" si="70"/>
        <v>2.2957889131533449</v>
      </c>
      <c r="FP171" s="136">
        <f t="shared" si="71"/>
        <v>1.2219826457613587</v>
      </c>
      <c r="FQ171" s="136">
        <f t="shared" si="71"/>
        <v>7.1396281285552812</v>
      </c>
      <c r="FR171" s="136">
        <f>'east Allen-Studer'!DR171</f>
        <v>3.4781460094191519</v>
      </c>
      <c r="FS171" s="136">
        <f t="shared" si="64"/>
        <v>0.89679285222974148</v>
      </c>
      <c r="FT171" s="136">
        <f t="shared" si="65"/>
        <v>1.793585704459483</v>
      </c>
      <c r="FU171" s="136"/>
      <c r="FV171" s="198">
        <f t="shared" si="66"/>
        <v>299.72434630279054</v>
      </c>
      <c r="FW171" s="198">
        <f t="shared" si="67"/>
        <v>140.25651615407361</v>
      </c>
      <c r="FX171" s="198">
        <f t="shared" si="68"/>
        <v>96.063497305634669</v>
      </c>
      <c r="FY171" s="6"/>
      <c r="FZ171" s="1"/>
      <c r="GA171" s="60">
        <f t="shared" si="73"/>
        <v>1.9708559999999999</v>
      </c>
      <c r="GB171" s="60"/>
      <c r="GC171" s="1"/>
      <c r="GD171" s="1"/>
      <c r="GE171" s="1"/>
    </row>
    <row r="172" spans="1:187" x14ac:dyDescent="0.15">
      <c r="A172">
        <f t="shared" si="69"/>
        <v>1752</v>
      </c>
      <c r="FF172" s="136"/>
      <c r="FG172" s="136">
        <f t="shared" si="61"/>
        <v>0.6072231049770358</v>
      </c>
      <c r="FH172" s="136">
        <f t="shared" si="62"/>
        <v>0.48313076013755274</v>
      </c>
      <c r="FI172" s="136">
        <f t="shared" si="63"/>
        <v>0.36522038385379585</v>
      </c>
      <c r="FJ172" s="136"/>
      <c r="FK172" s="136">
        <f t="shared" si="74"/>
        <v>0.31212669554060107</v>
      </c>
      <c r="FL172" s="136">
        <f t="shared" si="75"/>
        <v>0.33808758207387923</v>
      </c>
      <c r="FM172" s="136">
        <v>3.5</v>
      </c>
      <c r="FN172" s="136">
        <f t="shared" si="70"/>
        <v>1.7995790611359976</v>
      </c>
      <c r="FO172" s="136">
        <f t="shared" si="70"/>
        <v>2.3066527174424936</v>
      </c>
      <c r="FP172" s="136">
        <f t="shared" si="71"/>
        <v>1.2261006762311553</v>
      </c>
      <c r="FQ172" s="136">
        <f t="shared" si="71"/>
        <v>7.1661642063024305</v>
      </c>
      <c r="FR172" s="136">
        <f>'east Allen-Studer'!DR172</f>
        <v>3.4781460094191519</v>
      </c>
      <c r="FS172" s="136">
        <f t="shared" si="64"/>
        <v>0.89978953056799882</v>
      </c>
      <c r="FT172" s="136">
        <f t="shared" si="65"/>
        <v>1.7995790611359976</v>
      </c>
      <c r="FU172" s="136"/>
      <c r="FV172" s="198">
        <f t="shared" si="66"/>
        <v>301.21219798241134</v>
      </c>
      <c r="FW172" s="198">
        <f t="shared" si="67"/>
        <v>140.75551502131577</v>
      </c>
      <c r="FX172" s="198">
        <f t="shared" si="68"/>
        <v>96.592893898397932</v>
      </c>
      <c r="FY172" s="6"/>
      <c r="FZ172" s="1"/>
      <c r="GA172" s="60">
        <f t="shared" si="73"/>
        <v>1.9746630000000001</v>
      </c>
      <c r="GB172" s="60"/>
      <c r="GC172" s="1"/>
      <c r="GD172" s="1"/>
      <c r="GE172" s="1"/>
    </row>
    <row r="173" spans="1:187" x14ac:dyDescent="0.15">
      <c r="A173">
        <f t="shared" si="69"/>
        <v>1753</v>
      </c>
      <c r="FF173" s="136"/>
      <c r="FG173" s="136">
        <f t="shared" si="61"/>
        <v>0.61115394553926272</v>
      </c>
      <c r="FH173" s="136">
        <f t="shared" si="62"/>
        <v>0.48455911730348145</v>
      </c>
      <c r="FI173" s="136">
        <f t="shared" si="63"/>
        <v>0.36798537910690671</v>
      </c>
      <c r="FJ173" s="136"/>
      <c r="FK173" s="136">
        <f t="shared" si="74"/>
        <v>0.31453136962026668</v>
      </c>
      <c r="FL173" s="136">
        <f t="shared" si="75"/>
        <v>0.33832325271829039</v>
      </c>
      <c r="FM173" s="136">
        <v>3.5</v>
      </c>
      <c r="FN173" s="136">
        <f t="shared" si="70"/>
        <v>1.8055724178125128</v>
      </c>
      <c r="FO173" s="136">
        <f t="shared" si="70"/>
        <v>2.3175165217316418</v>
      </c>
      <c r="FP173" s="136">
        <f t="shared" si="71"/>
        <v>1.2302187067009516</v>
      </c>
      <c r="FQ173" s="136">
        <f t="shared" si="71"/>
        <v>7.1927002840495797</v>
      </c>
      <c r="FR173" s="136">
        <f>'east Allen-Studer'!DR173</f>
        <v>3.4781460094191519</v>
      </c>
      <c r="FS173" s="136">
        <f t="shared" si="64"/>
        <v>0.90278620890625638</v>
      </c>
      <c r="FT173" s="136">
        <f t="shared" si="65"/>
        <v>1.8055724178125128</v>
      </c>
      <c r="FU173" s="136"/>
      <c r="FV173" s="198">
        <f t="shared" si="66"/>
        <v>302.70004966203214</v>
      </c>
      <c r="FW173" s="198">
        <f t="shared" si="67"/>
        <v>141.25451388855791</v>
      </c>
      <c r="FX173" s="198">
        <f t="shared" si="68"/>
        <v>97.122290491161166</v>
      </c>
      <c r="FY173" s="6"/>
      <c r="FZ173" s="1"/>
      <c r="GA173" s="60">
        <f t="shared" si="73"/>
        <v>1.97847</v>
      </c>
      <c r="GB173" s="60"/>
      <c r="GC173" s="1"/>
      <c r="GD173" s="1"/>
      <c r="GE173" s="1"/>
    </row>
    <row r="174" spans="1:187" x14ac:dyDescent="0.15">
      <c r="A174">
        <f t="shared" si="69"/>
        <v>1754</v>
      </c>
      <c r="FF174" s="136"/>
      <c r="FG174" s="136">
        <f t="shared" si="61"/>
        <v>0.61508478610148942</v>
      </c>
      <c r="FH174" s="136">
        <f t="shared" si="62"/>
        <v>0.48598747446941026</v>
      </c>
      <c r="FI174" s="136">
        <f t="shared" si="63"/>
        <v>0.37075037436001762</v>
      </c>
      <c r="FJ174" s="136"/>
      <c r="FK174" s="136">
        <f t="shared" si="74"/>
        <v>0.31693604369993233</v>
      </c>
      <c r="FL174" s="136">
        <f t="shared" si="75"/>
        <v>0.3385589233627016</v>
      </c>
      <c r="FM174" s="136">
        <v>3.5</v>
      </c>
      <c r="FN174" s="136">
        <f t="shared" si="70"/>
        <v>1.8115657744890279</v>
      </c>
      <c r="FO174" s="136">
        <f t="shared" si="70"/>
        <v>2.32838032602079</v>
      </c>
      <c r="FP174" s="136">
        <f t="shared" si="71"/>
        <v>1.2343367371707481</v>
      </c>
      <c r="FQ174" s="136">
        <f t="shared" si="71"/>
        <v>7.219236361796729</v>
      </c>
      <c r="FR174" s="136">
        <f>'east Allen-Studer'!DR174</f>
        <v>3.4781460094191519</v>
      </c>
      <c r="FS174" s="136">
        <f t="shared" si="64"/>
        <v>0.90578288724451395</v>
      </c>
      <c r="FT174" s="136">
        <f t="shared" si="65"/>
        <v>1.8115657744890279</v>
      </c>
      <c r="FU174" s="136"/>
      <c r="FV174" s="198">
        <f t="shared" si="66"/>
        <v>304.187901341653</v>
      </c>
      <c r="FW174" s="198">
        <f t="shared" si="67"/>
        <v>141.7535127558001</v>
      </c>
      <c r="FX174" s="198">
        <f t="shared" si="68"/>
        <v>97.651687083924443</v>
      </c>
      <c r="FY174" s="6"/>
      <c r="FZ174" s="1"/>
      <c r="GA174" s="60">
        <f t="shared" si="73"/>
        <v>1.9822770000000001</v>
      </c>
      <c r="GB174" s="60"/>
      <c r="GC174" s="1"/>
      <c r="GD174" s="1"/>
      <c r="GE174" s="1"/>
    </row>
    <row r="175" spans="1:187" x14ac:dyDescent="0.15">
      <c r="A175">
        <f t="shared" si="69"/>
        <v>1755</v>
      </c>
      <c r="FF175" s="136"/>
      <c r="FG175" s="136">
        <f t="shared" si="61"/>
        <v>0.61901562666371612</v>
      </c>
      <c r="FH175" s="136">
        <f t="shared" si="62"/>
        <v>0.48741583163533897</v>
      </c>
      <c r="FI175" s="136">
        <f t="shared" si="63"/>
        <v>0.37351536961312853</v>
      </c>
      <c r="FJ175" s="136"/>
      <c r="FK175" s="136">
        <f t="shared" si="74"/>
        <v>0.31934071777959799</v>
      </c>
      <c r="FL175" s="136">
        <f t="shared" si="75"/>
        <v>0.33879459400711276</v>
      </c>
      <c r="FM175" s="136">
        <v>3.5</v>
      </c>
      <c r="FN175" s="136">
        <f t="shared" si="70"/>
        <v>1.817559131165543</v>
      </c>
      <c r="FO175" s="136">
        <f t="shared" si="70"/>
        <v>2.3392441303099387</v>
      </c>
      <c r="FP175" s="136">
        <f t="shared" si="71"/>
        <v>1.2384547676405444</v>
      </c>
      <c r="FQ175" s="136">
        <f t="shared" si="71"/>
        <v>7.2457724395438783</v>
      </c>
      <c r="FR175" s="136">
        <f>'east Allen-Studer'!DR175</f>
        <v>3.4781460094191519</v>
      </c>
      <c r="FS175" s="136">
        <f t="shared" si="64"/>
        <v>0.90877956558277151</v>
      </c>
      <c r="FT175" s="136">
        <f t="shared" si="65"/>
        <v>1.817559131165543</v>
      </c>
      <c r="FU175" s="136"/>
      <c r="FV175" s="198">
        <f t="shared" si="66"/>
        <v>305.67575302127375</v>
      </c>
      <c r="FW175" s="198">
        <f t="shared" si="67"/>
        <v>142.25251162304227</v>
      </c>
      <c r="FX175" s="198">
        <f t="shared" si="68"/>
        <v>98.181083676687678</v>
      </c>
      <c r="FY175" s="6"/>
      <c r="FZ175" s="1"/>
      <c r="GA175" s="60">
        <f t="shared" si="73"/>
        <v>1.986084</v>
      </c>
      <c r="GB175" s="60"/>
      <c r="GC175" s="1"/>
      <c r="GD175" s="1"/>
      <c r="GE175" s="1"/>
    </row>
    <row r="176" spans="1:187" x14ac:dyDescent="0.15">
      <c r="A176">
        <f t="shared" si="69"/>
        <v>1756</v>
      </c>
      <c r="FF176" s="136"/>
      <c r="FG176" s="136">
        <f t="shared" si="61"/>
        <v>0.62294646722594305</v>
      </c>
      <c r="FH176" s="136">
        <f t="shared" si="62"/>
        <v>0.48884418880126779</v>
      </c>
      <c r="FI176" s="136">
        <f t="shared" si="63"/>
        <v>0.37628036486623945</v>
      </c>
      <c r="FJ176" s="136"/>
      <c r="FK176" s="136">
        <f t="shared" si="74"/>
        <v>0.32174539185926365</v>
      </c>
      <c r="FL176" s="136">
        <f t="shared" si="75"/>
        <v>0.33903026465152392</v>
      </c>
      <c r="FM176" s="136">
        <v>3.5</v>
      </c>
      <c r="FN176" s="136">
        <f t="shared" ref="FN176:FO195" si="76">FN$15+($A176-$A$15)*(FN$243-FN$15)/($A$243-$A$15)</f>
        <v>1.8235524878420579</v>
      </c>
      <c r="FO176" s="136">
        <f t="shared" si="76"/>
        <v>2.350107934599087</v>
      </c>
      <c r="FP176" s="136">
        <f t="shared" ref="FP176:FQ195" si="77">FP$15+($A176-$A$15)*(FP$244-FP$15)/($A$244-$A$15)</f>
        <v>1.2425727981103409</v>
      </c>
      <c r="FQ176" s="136">
        <f t="shared" si="77"/>
        <v>7.2723085172910276</v>
      </c>
      <c r="FR176" s="136">
        <f>'east Allen-Studer'!DR176</f>
        <v>3.4781460094191519</v>
      </c>
      <c r="FS176" s="136">
        <f t="shared" si="64"/>
        <v>0.91177624392102896</v>
      </c>
      <c r="FT176" s="136">
        <f t="shared" si="65"/>
        <v>1.8235524878420579</v>
      </c>
      <c r="FU176" s="136"/>
      <c r="FV176" s="198">
        <f t="shared" si="66"/>
        <v>307.16360470089461</v>
      </c>
      <c r="FW176" s="198">
        <f t="shared" si="67"/>
        <v>142.75151049028446</v>
      </c>
      <c r="FX176" s="198">
        <f t="shared" si="68"/>
        <v>98.71048026945094</v>
      </c>
      <c r="FY176" s="6"/>
      <c r="FZ176" s="1"/>
      <c r="GA176" s="60">
        <f t="shared" si="73"/>
        <v>1.9898910000000001</v>
      </c>
      <c r="GB176" s="60"/>
      <c r="GC176" s="1"/>
      <c r="GD176" s="1"/>
      <c r="GE176" s="1"/>
    </row>
    <row r="177" spans="1:187" x14ac:dyDescent="0.15">
      <c r="A177">
        <f t="shared" si="69"/>
        <v>1757</v>
      </c>
      <c r="FF177" s="136"/>
      <c r="FG177" s="136">
        <f t="shared" si="61"/>
        <v>0.62687730778816975</v>
      </c>
      <c r="FH177" s="136">
        <f t="shared" si="62"/>
        <v>0.49027254596719655</v>
      </c>
      <c r="FI177" s="136">
        <f t="shared" si="63"/>
        <v>0.37904536011935036</v>
      </c>
      <c r="FJ177" s="136"/>
      <c r="FK177" s="136">
        <f t="shared" si="74"/>
        <v>0.32415006593892931</v>
      </c>
      <c r="FL177" s="136">
        <f t="shared" si="75"/>
        <v>0.33926593529593507</v>
      </c>
      <c r="FM177" s="136">
        <v>3.5</v>
      </c>
      <c r="FN177" s="136">
        <f t="shared" si="76"/>
        <v>1.8295458445185728</v>
      </c>
      <c r="FO177" s="136">
        <f t="shared" si="76"/>
        <v>2.3609717388882352</v>
      </c>
      <c r="FP177" s="136">
        <f t="shared" si="77"/>
        <v>1.2466908285801372</v>
      </c>
      <c r="FQ177" s="136">
        <f t="shared" si="77"/>
        <v>7.2988445950381768</v>
      </c>
      <c r="FR177" s="136">
        <f>'east Allen-Studer'!DR177</f>
        <v>3.4781460094191519</v>
      </c>
      <c r="FS177" s="136">
        <f t="shared" si="64"/>
        <v>0.91477292225928641</v>
      </c>
      <c r="FT177" s="136">
        <f t="shared" si="65"/>
        <v>1.8295458445185728</v>
      </c>
      <c r="FU177" s="136"/>
      <c r="FV177" s="198">
        <f t="shared" si="66"/>
        <v>308.6514563805153</v>
      </c>
      <c r="FW177" s="198">
        <f t="shared" si="67"/>
        <v>143.2505093575266</v>
      </c>
      <c r="FX177" s="198">
        <f t="shared" si="68"/>
        <v>99.239876862214217</v>
      </c>
      <c r="FY177" s="6"/>
      <c r="FZ177" s="1"/>
      <c r="GA177" s="60">
        <f t="shared" si="73"/>
        <v>1.993698</v>
      </c>
      <c r="GB177" s="60"/>
      <c r="GC177" s="1"/>
      <c r="GD177" s="1"/>
      <c r="GE177" s="1"/>
    </row>
    <row r="178" spans="1:187" x14ac:dyDescent="0.15">
      <c r="A178">
        <f t="shared" si="69"/>
        <v>1758</v>
      </c>
      <c r="FF178" s="136"/>
      <c r="FG178" s="136">
        <f t="shared" si="61"/>
        <v>0.63080814835039667</v>
      </c>
      <c r="FH178" s="136">
        <f t="shared" si="62"/>
        <v>0.49170090313312531</v>
      </c>
      <c r="FI178" s="136">
        <f t="shared" si="63"/>
        <v>0.38181035537246127</v>
      </c>
      <c r="FJ178" s="136"/>
      <c r="FK178" s="136">
        <f t="shared" si="74"/>
        <v>0.32655474001859497</v>
      </c>
      <c r="FL178" s="136">
        <f t="shared" si="75"/>
        <v>0.33950160594034623</v>
      </c>
      <c r="FM178" s="136">
        <v>3.5</v>
      </c>
      <c r="FN178" s="136">
        <f t="shared" si="76"/>
        <v>1.835539201195088</v>
      </c>
      <c r="FO178" s="136">
        <f t="shared" si="76"/>
        <v>2.3718355431773839</v>
      </c>
      <c r="FP178" s="136">
        <f t="shared" si="77"/>
        <v>1.2508088590499336</v>
      </c>
      <c r="FQ178" s="136">
        <f t="shared" si="77"/>
        <v>7.3253806727853261</v>
      </c>
      <c r="FR178" s="136">
        <f>'east Allen-Studer'!DR178</f>
        <v>3.4781460094191519</v>
      </c>
      <c r="FS178" s="136">
        <f t="shared" si="64"/>
        <v>0.91776960059754398</v>
      </c>
      <c r="FT178" s="136">
        <f t="shared" si="65"/>
        <v>1.835539201195088</v>
      </c>
      <c r="FU178" s="136"/>
      <c r="FV178" s="198">
        <f t="shared" si="66"/>
        <v>310.13930806013616</v>
      </c>
      <c r="FW178" s="198">
        <f t="shared" si="67"/>
        <v>143.74950822476876</v>
      </c>
      <c r="FX178" s="198">
        <f t="shared" si="68"/>
        <v>99.769273454977466</v>
      </c>
      <c r="FY178" s="6"/>
      <c r="FZ178" s="1"/>
      <c r="GA178" s="60">
        <f t="shared" si="73"/>
        <v>1.9975050000000001</v>
      </c>
      <c r="GB178" s="60"/>
      <c r="GC178" s="1"/>
      <c r="GD178" s="1"/>
      <c r="GE178" s="1"/>
    </row>
    <row r="179" spans="1:187" x14ac:dyDescent="0.15">
      <c r="A179">
        <f t="shared" si="69"/>
        <v>1759</v>
      </c>
      <c r="FF179" s="136"/>
      <c r="FG179" s="136">
        <f t="shared" si="61"/>
        <v>0.63473898891262337</v>
      </c>
      <c r="FH179" s="136">
        <f t="shared" si="62"/>
        <v>0.49312926029905402</v>
      </c>
      <c r="FI179" s="136">
        <f t="shared" si="63"/>
        <v>0.38457535062557213</v>
      </c>
      <c r="FJ179" s="136"/>
      <c r="FK179" s="136">
        <f t="shared" si="74"/>
        <v>0.32895941409826057</v>
      </c>
      <c r="FL179" s="136">
        <f t="shared" si="75"/>
        <v>0.33973727658475739</v>
      </c>
      <c r="FM179" s="136">
        <v>3.5</v>
      </c>
      <c r="FN179" s="136">
        <f t="shared" si="76"/>
        <v>1.8415325578716031</v>
      </c>
      <c r="FO179" s="136">
        <f t="shared" si="76"/>
        <v>2.3826993474665317</v>
      </c>
      <c r="FP179" s="136">
        <f t="shared" si="77"/>
        <v>1.2549268895197301</v>
      </c>
      <c r="FQ179" s="136">
        <f t="shared" si="77"/>
        <v>7.3519167505324754</v>
      </c>
      <c r="FR179" s="136">
        <f>'east Allen-Studer'!DR179</f>
        <v>3.4781460094191519</v>
      </c>
      <c r="FS179" s="136">
        <f t="shared" si="64"/>
        <v>0.92076627893580154</v>
      </c>
      <c r="FT179" s="136">
        <f t="shared" si="65"/>
        <v>1.8415325578716031</v>
      </c>
      <c r="FU179" s="136"/>
      <c r="FV179" s="198">
        <f t="shared" si="66"/>
        <v>311.62715973975691</v>
      </c>
      <c r="FW179" s="198">
        <f t="shared" si="67"/>
        <v>144.24850709201095</v>
      </c>
      <c r="FX179" s="198">
        <f t="shared" si="68"/>
        <v>100.29867004774073</v>
      </c>
      <c r="FY179" s="6"/>
      <c r="FZ179" s="1"/>
      <c r="GA179" s="60">
        <f t="shared" si="73"/>
        <v>2.001312</v>
      </c>
      <c r="GB179" s="60"/>
      <c r="GC179" s="1"/>
      <c r="GD179" s="1"/>
      <c r="GE179" s="1"/>
    </row>
    <row r="180" spans="1:187" x14ac:dyDescent="0.15">
      <c r="A180">
        <f t="shared" si="69"/>
        <v>1760</v>
      </c>
      <c r="FF180" s="136"/>
      <c r="FG180" s="136">
        <f t="shared" si="61"/>
        <v>0.63866982947485007</v>
      </c>
      <c r="FH180" s="136">
        <f t="shared" si="62"/>
        <v>0.49455761746498283</v>
      </c>
      <c r="FI180" s="136">
        <f t="shared" si="63"/>
        <v>0.38734034587868305</v>
      </c>
      <c r="FJ180" s="136"/>
      <c r="FK180" s="136">
        <f t="shared" si="74"/>
        <v>0.33136408817792623</v>
      </c>
      <c r="FL180" s="136">
        <f t="shared" si="75"/>
        <v>0.33997294722916854</v>
      </c>
      <c r="FM180" s="136">
        <v>3.5</v>
      </c>
      <c r="FN180" s="136">
        <f t="shared" si="76"/>
        <v>1.847525914548118</v>
      </c>
      <c r="FO180" s="136">
        <f t="shared" si="76"/>
        <v>2.3935631517556804</v>
      </c>
      <c r="FP180" s="136">
        <f t="shared" si="77"/>
        <v>1.2590449199895266</v>
      </c>
      <c r="FQ180" s="136">
        <f t="shared" si="77"/>
        <v>7.3784528282796247</v>
      </c>
      <c r="FR180" s="136">
        <f>'east Allen-Studer'!DR180</f>
        <v>3.4781460094191519</v>
      </c>
      <c r="FS180" s="136">
        <f t="shared" si="64"/>
        <v>0.92376295727405899</v>
      </c>
      <c r="FT180" s="136">
        <f t="shared" si="65"/>
        <v>1.847525914548118</v>
      </c>
      <c r="FU180" s="136"/>
      <c r="FV180" s="198">
        <f t="shared" si="66"/>
        <v>313.11501141937771</v>
      </c>
      <c r="FW180" s="198">
        <f t="shared" si="67"/>
        <v>144.74750595925309</v>
      </c>
      <c r="FX180" s="198">
        <f t="shared" si="68"/>
        <v>100.82806664050395</v>
      </c>
      <c r="FY180" s="6"/>
      <c r="FZ180" s="1"/>
      <c r="GA180" s="60">
        <f t="shared" si="73"/>
        <v>2.0051190000000001</v>
      </c>
      <c r="GB180" s="60"/>
      <c r="GC180" s="1"/>
      <c r="GD180" s="1"/>
      <c r="GE180" s="1"/>
    </row>
    <row r="181" spans="1:187" x14ac:dyDescent="0.15">
      <c r="A181">
        <f t="shared" ref="A181:A212" si="78">+A180+1</f>
        <v>1761</v>
      </c>
      <c r="FF181" s="136"/>
      <c r="FG181" s="136">
        <f t="shared" si="61"/>
        <v>0.64260067003707699</v>
      </c>
      <c r="FH181" s="136">
        <f t="shared" si="62"/>
        <v>0.49598597463091154</v>
      </c>
      <c r="FI181" s="136">
        <f t="shared" si="63"/>
        <v>0.39010534113179396</v>
      </c>
      <c r="FJ181" s="136"/>
      <c r="FK181" s="136">
        <f t="shared" si="74"/>
        <v>0.33376876225759189</v>
      </c>
      <c r="FL181" s="136">
        <f t="shared" si="75"/>
        <v>0.34020861787357976</v>
      </c>
      <c r="FM181" s="136">
        <v>3.5</v>
      </c>
      <c r="FN181" s="136">
        <f t="shared" si="76"/>
        <v>1.8535192712246331</v>
      </c>
      <c r="FO181" s="136">
        <f t="shared" si="76"/>
        <v>2.404426956044829</v>
      </c>
      <c r="FP181" s="136">
        <f t="shared" si="77"/>
        <v>1.2631629504593229</v>
      </c>
      <c r="FQ181" s="136">
        <f t="shared" si="77"/>
        <v>7.404988906026774</v>
      </c>
      <c r="FR181" s="136">
        <f>'east Allen-Studer'!DR181</f>
        <v>3.4781460094191519</v>
      </c>
      <c r="FS181" s="136">
        <f t="shared" si="64"/>
        <v>0.92675963561231656</v>
      </c>
      <c r="FT181" s="136">
        <f t="shared" si="65"/>
        <v>1.8535192712246331</v>
      </c>
      <c r="FU181" s="136"/>
      <c r="FV181" s="198">
        <f t="shared" si="66"/>
        <v>314.60286309899857</v>
      </c>
      <c r="FW181" s="198">
        <f t="shared" si="67"/>
        <v>145.24650482649528</v>
      </c>
      <c r="FX181" s="198">
        <f t="shared" si="68"/>
        <v>101.35746323326723</v>
      </c>
      <c r="FY181" s="6"/>
      <c r="FZ181" s="1"/>
      <c r="GA181" s="60">
        <f t="shared" si="73"/>
        <v>2.0089260000000002</v>
      </c>
      <c r="GB181" s="60"/>
      <c r="GC181" s="1"/>
      <c r="GD181" s="1"/>
      <c r="GE181" s="1"/>
    </row>
    <row r="182" spans="1:187" x14ac:dyDescent="0.15">
      <c r="A182">
        <f t="shared" si="78"/>
        <v>1762</v>
      </c>
      <c r="FF182" s="136"/>
      <c r="FG182" s="136">
        <f t="shared" si="61"/>
        <v>0.64653151059930369</v>
      </c>
      <c r="FH182" s="136">
        <f t="shared" si="62"/>
        <v>0.49741433179684036</v>
      </c>
      <c r="FI182" s="136">
        <f t="shared" si="63"/>
        <v>0.39287033638490487</v>
      </c>
      <c r="FJ182" s="136"/>
      <c r="FK182" s="136">
        <f t="shared" si="74"/>
        <v>0.33617343633725755</v>
      </c>
      <c r="FL182" s="136">
        <f t="shared" si="75"/>
        <v>0.34044428851799091</v>
      </c>
      <c r="FM182" s="136">
        <v>3.5</v>
      </c>
      <c r="FN182" s="136">
        <f t="shared" si="76"/>
        <v>1.859512627901148</v>
      </c>
      <c r="FO182" s="136">
        <f t="shared" si="76"/>
        <v>2.4152907603339768</v>
      </c>
      <c r="FP182" s="136">
        <f t="shared" si="77"/>
        <v>1.2672809809291192</v>
      </c>
      <c r="FQ182" s="136">
        <f t="shared" si="77"/>
        <v>7.4315249837739232</v>
      </c>
      <c r="FR182" s="136">
        <f>'east Allen-Studer'!DR182</f>
        <v>3.4781460094191519</v>
      </c>
      <c r="FS182" s="136">
        <f t="shared" si="64"/>
        <v>0.92975631395057401</v>
      </c>
      <c r="FT182" s="136">
        <f t="shared" si="65"/>
        <v>1.859512627901148</v>
      </c>
      <c r="FU182" s="136"/>
      <c r="FV182" s="198">
        <f t="shared" si="66"/>
        <v>316.09071477861931</v>
      </c>
      <c r="FW182" s="198">
        <f t="shared" si="67"/>
        <v>145.74550369373742</v>
      </c>
      <c r="FX182" s="198">
        <f t="shared" si="68"/>
        <v>101.88685982603047</v>
      </c>
      <c r="FY182" s="6"/>
      <c r="FZ182" s="1"/>
      <c r="GA182" s="60">
        <f t="shared" si="73"/>
        <v>2.0127330000000003</v>
      </c>
      <c r="GB182" s="60"/>
      <c r="GC182" s="1"/>
      <c r="GD182" s="1"/>
      <c r="GE182" s="1"/>
    </row>
    <row r="183" spans="1:187" x14ac:dyDescent="0.15">
      <c r="A183">
        <f t="shared" si="78"/>
        <v>1763</v>
      </c>
      <c r="AV183">
        <v>2</v>
      </c>
      <c r="AW183" s="2">
        <f t="shared" ref="AW183:AW214" si="79">(AV183*10.78)/37.357</f>
        <v>0.57713413818026071</v>
      </c>
      <c r="BT183" s="259">
        <v>2</v>
      </c>
      <c r="BU183" s="259"/>
      <c r="BV183" s="259"/>
      <c r="BW183" s="259"/>
      <c r="BX183" s="259"/>
      <c r="BY183" s="259"/>
      <c r="BZ183" s="259"/>
      <c r="FF183" s="136">
        <f t="shared" ref="FF183:FF214" si="80">AW183</f>
        <v>0.57713413818026071</v>
      </c>
      <c r="FG183" s="136">
        <f t="shared" si="61"/>
        <v>0.65046235116153039</v>
      </c>
      <c r="FH183" s="136">
        <f t="shared" si="62"/>
        <v>0.49884268896276907</v>
      </c>
      <c r="FI183" s="136">
        <f t="shared" si="63"/>
        <v>0.39563533163801584</v>
      </c>
      <c r="FJ183" s="136"/>
      <c r="FK183" s="136">
        <f t="shared" si="74"/>
        <v>0.33857811041692321</v>
      </c>
      <c r="FL183" s="136">
        <f t="shared" si="75"/>
        <v>0.34067995916240207</v>
      </c>
      <c r="FM183" s="136">
        <v>3.5</v>
      </c>
      <c r="FN183" s="136">
        <f t="shared" si="76"/>
        <v>1.8655059845776631</v>
      </c>
      <c r="FO183" s="136">
        <f t="shared" si="76"/>
        <v>2.4261545646231255</v>
      </c>
      <c r="FP183" s="136">
        <f t="shared" si="77"/>
        <v>1.2713990113989158</v>
      </c>
      <c r="FQ183" s="136">
        <f t="shared" si="77"/>
        <v>7.4580610615210725</v>
      </c>
      <c r="FR183" s="136">
        <f>'east Allen-Studer'!DR183</f>
        <v>3.4781460094191519</v>
      </c>
      <c r="FS183" s="136">
        <f t="shared" si="64"/>
        <v>0.93275299228883157</v>
      </c>
      <c r="FT183" s="136">
        <f t="shared" si="65"/>
        <v>1.8655059845776631</v>
      </c>
      <c r="FU183" s="136"/>
      <c r="FV183" s="198">
        <f t="shared" si="66"/>
        <v>317.57856645824006</v>
      </c>
      <c r="FW183" s="198">
        <f t="shared" si="67"/>
        <v>146.24450256097961</v>
      </c>
      <c r="FX183" s="198">
        <f t="shared" si="68"/>
        <v>102.41625641879374</v>
      </c>
      <c r="FY183" s="6"/>
      <c r="FZ183" s="1"/>
      <c r="GA183" s="60">
        <f t="shared" si="73"/>
        <v>2.01654</v>
      </c>
      <c r="GB183" s="60"/>
      <c r="GC183" s="1"/>
      <c r="GD183" s="1"/>
      <c r="GE183" s="1"/>
    </row>
    <row r="184" spans="1:187" x14ac:dyDescent="0.15">
      <c r="A184">
        <f t="shared" si="78"/>
        <v>1764</v>
      </c>
      <c r="AV184">
        <v>1.4</v>
      </c>
      <c r="AW184" s="2">
        <f t="shared" si="79"/>
        <v>0.40399389672618247</v>
      </c>
      <c r="BT184" s="259">
        <v>1.4</v>
      </c>
      <c r="BU184" s="259"/>
      <c r="BV184" s="259"/>
      <c r="BW184" s="259"/>
      <c r="BX184" s="259"/>
      <c r="BY184" s="259"/>
      <c r="BZ184" s="259"/>
      <c r="FF184" s="136">
        <f t="shared" si="80"/>
        <v>0.40399389672618247</v>
      </c>
      <c r="FG184" s="136">
        <f t="shared" si="61"/>
        <v>0.65439319172375709</v>
      </c>
      <c r="FH184" s="136">
        <f t="shared" si="62"/>
        <v>0.50027104612869777</v>
      </c>
      <c r="FI184" s="136">
        <f t="shared" si="63"/>
        <v>0.3984003268911267</v>
      </c>
      <c r="FJ184" s="136"/>
      <c r="FK184" s="136">
        <f t="shared" si="74"/>
        <v>0.34098278449658881</v>
      </c>
      <c r="FL184" s="136">
        <f t="shared" si="75"/>
        <v>0.34091562980681323</v>
      </c>
      <c r="FM184" s="136">
        <v>3.5</v>
      </c>
      <c r="FN184" s="136">
        <f t="shared" si="76"/>
        <v>1.8714993412541783</v>
      </c>
      <c r="FO184" s="136">
        <f t="shared" si="76"/>
        <v>2.4370183689122742</v>
      </c>
      <c r="FP184" s="136">
        <f t="shared" si="77"/>
        <v>1.2755170418687123</v>
      </c>
      <c r="FQ184" s="136">
        <f t="shared" si="77"/>
        <v>7.4845971392682218</v>
      </c>
      <c r="FR184" s="136">
        <f>'east Allen-Studer'!DR184</f>
        <v>3.4781460094191519</v>
      </c>
      <c r="FS184" s="136">
        <f t="shared" si="64"/>
        <v>0.93574967062708914</v>
      </c>
      <c r="FT184" s="136">
        <f t="shared" si="65"/>
        <v>1.8714993412541783</v>
      </c>
      <c r="FU184" s="136"/>
      <c r="FV184" s="198">
        <f t="shared" si="66"/>
        <v>319.06641813786086</v>
      </c>
      <c r="FW184" s="198">
        <f t="shared" si="67"/>
        <v>146.74350142822178</v>
      </c>
      <c r="FX184" s="198">
        <f t="shared" si="68"/>
        <v>102.94565301155697</v>
      </c>
      <c r="FY184" s="6"/>
      <c r="FZ184" s="1"/>
      <c r="GA184" s="60">
        <f t="shared" si="73"/>
        <v>2.0203470000000001</v>
      </c>
      <c r="GB184" s="60"/>
      <c r="GC184" s="1"/>
      <c r="GD184" s="1"/>
      <c r="GE184" s="1"/>
    </row>
    <row r="185" spans="1:187" x14ac:dyDescent="0.15">
      <c r="A185">
        <f t="shared" si="78"/>
        <v>1765</v>
      </c>
      <c r="AV185">
        <v>1.08</v>
      </c>
      <c r="AW185" s="2">
        <f t="shared" si="79"/>
        <v>0.31165243461734082</v>
      </c>
      <c r="BT185" s="259">
        <v>1.08</v>
      </c>
      <c r="BU185" s="259"/>
      <c r="BV185" s="259"/>
      <c r="BW185" s="259"/>
      <c r="BX185" s="259"/>
      <c r="BY185" s="259"/>
      <c r="BZ185" s="259"/>
      <c r="FF185" s="136">
        <f t="shared" si="80"/>
        <v>0.31165243461734082</v>
      </c>
      <c r="FG185" s="136">
        <f t="shared" si="61"/>
        <v>0.65832403228598402</v>
      </c>
      <c r="FH185" s="136">
        <f t="shared" si="62"/>
        <v>0.50169940329462659</v>
      </c>
      <c r="FI185" s="136">
        <f t="shared" si="63"/>
        <v>0.40116532214423761</v>
      </c>
      <c r="FJ185" s="136"/>
      <c r="FK185" s="136">
        <f t="shared" si="74"/>
        <v>0.34338745857625447</v>
      </c>
      <c r="FL185" s="136">
        <f t="shared" si="75"/>
        <v>0.34115130045122438</v>
      </c>
      <c r="FM185" s="136">
        <v>3.5</v>
      </c>
      <c r="FN185" s="136">
        <f t="shared" si="76"/>
        <v>1.877492697930693</v>
      </c>
      <c r="FO185" s="136">
        <f t="shared" si="76"/>
        <v>2.447882173201422</v>
      </c>
      <c r="FP185" s="136">
        <f t="shared" si="77"/>
        <v>1.2796350723385086</v>
      </c>
      <c r="FQ185" s="136">
        <f t="shared" si="77"/>
        <v>7.5111332170153711</v>
      </c>
      <c r="FR185" s="136">
        <f>'east Allen-Studer'!DR185</f>
        <v>3.4781460094191519</v>
      </c>
      <c r="FS185" s="136">
        <f t="shared" si="64"/>
        <v>0.93874634896534648</v>
      </c>
      <c r="FT185" s="136">
        <f t="shared" si="65"/>
        <v>1.877492697930693</v>
      </c>
      <c r="FU185" s="136"/>
      <c r="FV185" s="198">
        <f t="shared" si="66"/>
        <v>320.55426981748172</v>
      </c>
      <c r="FW185" s="198">
        <f t="shared" si="67"/>
        <v>147.24250029546391</v>
      </c>
      <c r="FX185" s="198">
        <f t="shared" si="68"/>
        <v>103.47504960432023</v>
      </c>
      <c r="FY185" s="6"/>
      <c r="FZ185" s="1"/>
      <c r="GA185" s="60">
        <f t="shared" si="73"/>
        <v>2.0241540000000002</v>
      </c>
      <c r="GB185" s="60"/>
      <c r="GC185" s="1"/>
      <c r="GD185" s="1"/>
      <c r="GE185" s="1"/>
    </row>
    <row r="186" spans="1:187" x14ac:dyDescent="0.15">
      <c r="A186">
        <f t="shared" si="78"/>
        <v>1766</v>
      </c>
      <c r="AV186">
        <v>0.96</v>
      </c>
      <c r="AW186" s="2">
        <f t="shared" si="79"/>
        <v>0.27702438632652515</v>
      </c>
      <c r="BT186" s="259">
        <v>0.96</v>
      </c>
      <c r="BU186" s="259"/>
      <c r="BV186" s="259"/>
      <c r="BW186" s="259"/>
      <c r="BX186" s="259"/>
      <c r="BY186" s="259"/>
      <c r="BZ186" s="259"/>
      <c r="FF186" s="136">
        <f t="shared" si="80"/>
        <v>0.27702438632652515</v>
      </c>
      <c r="FG186" s="136">
        <f t="shared" si="61"/>
        <v>0.66225487284821072</v>
      </c>
      <c r="FH186" s="136">
        <f t="shared" si="62"/>
        <v>0.5031277604605553</v>
      </c>
      <c r="FI186" s="136">
        <f t="shared" si="63"/>
        <v>0.40393031739734853</v>
      </c>
      <c r="FJ186" s="136"/>
      <c r="FK186" s="136">
        <f t="shared" si="74"/>
        <v>0.34579213265592013</v>
      </c>
      <c r="FL186" s="136">
        <f t="shared" si="75"/>
        <v>0.34138697109563554</v>
      </c>
      <c r="FM186" s="136">
        <v>3.5</v>
      </c>
      <c r="FN186" s="136">
        <f t="shared" si="76"/>
        <v>1.8834860546072081</v>
      </c>
      <c r="FO186" s="136">
        <f t="shared" si="76"/>
        <v>2.4587459774905707</v>
      </c>
      <c r="FP186" s="136">
        <f t="shared" si="77"/>
        <v>1.2837531028083049</v>
      </c>
      <c r="FQ186" s="136">
        <f t="shared" si="77"/>
        <v>7.5376692947625195</v>
      </c>
      <c r="FR186" s="136">
        <f>'east Allen-Studer'!DR186</f>
        <v>3</v>
      </c>
      <c r="FS186" s="136">
        <f t="shared" si="64"/>
        <v>0.94174302730360404</v>
      </c>
      <c r="FT186" s="136">
        <f t="shared" si="65"/>
        <v>1.8834860546072081</v>
      </c>
      <c r="FU186" s="136"/>
      <c r="FV186" s="198">
        <f t="shared" si="66"/>
        <v>319.65139145000671</v>
      </c>
      <c r="FW186" s="198">
        <f t="shared" si="67"/>
        <v>145.35076911561032</v>
      </c>
      <c r="FX186" s="198">
        <f t="shared" si="68"/>
        <v>102.57000816882605</v>
      </c>
      <c r="FY186" s="6"/>
      <c r="FZ186" s="1"/>
      <c r="GA186" s="60">
        <f t="shared" si="73"/>
        <v>2.0279610000000003</v>
      </c>
      <c r="GB186" s="60"/>
      <c r="GC186" s="1"/>
      <c r="GD186" s="1"/>
      <c r="GE186" s="1"/>
    </row>
    <row r="187" spans="1:187" x14ac:dyDescent="0.15">
      <c r="A187">
        <f t="shared" si="78"/>
        <v>1767</v>
      </c>
      <c r="AV187">
        <v>0.92</v>
      </c>
      <c r="AW187" s="2">
        <f t="shared" si="79"/>
        <v>0.26548170356291995</v>
      </c>
      <c r="BT187" s="259">
        <v>0.92</v>
      </c>
      <c r="BU187" s="259"/>
      <c r="BV187" s="259"/>
      <c r="BW187" s="259"/>
      <c r="BX187" s="259"/>
      <c r="BY187" s="259"/>
      <c r="BZ187" s="259"/>
      <c r="FF187" s="136">
        <f t="shared" si="80"/>
        <v>0.26548170356291995</v>
      </c>
      <c r="FG187" s="136">
        <f t="shared" si="61"/>
        <v>0.66618571341043764</v>
      </c>
      <c r="FH187" s="136">
        <f t="shared" si="62"/>
        <v>0.50455611762648411</v>
      </c>
      <c r="FI187" s="136">
        <f t="shared" si="63"/>
        <v>0.40669531265045944</v>
      </c>
      <c r="FJ187" s="136"/>
      <c r="FK187" s="136">
        <f t="shared" si="74"/>
        <v>0.34819680673558578</v>
      </c>
      <c r="FL187" s="136">
        <f t="shared" si="75"/>
        <v>0.3416226417400467</v>
      </c>
      <c r="FM187" s="136">
        <v>3.5</v>
      </c>
      <c r="FN187" s="136">
        <f t="shared" si="76"/>
        <v>1.8894794112837232</v>
      </c>
      <c r="FO187" s="136">
        <f t="shared" si="76"/>
        <v>2.4696097817797193</v>
      </c>
      <c r="FP187" s="136">
        <f t="shared" si="77"/>
        <v>1.2878711332781014</v>
      </c>
      <c r="FQ187" s="136">
        <f t="shared" si="77"/>
        <v>7.5642053725096696</v>
      </c>
      <c r="FR187" s="136">
        <f>'east Allen-Studer'!DR187</f>
        <v>3</v>
      </c>
      <c r="FS187" s="136">
        <f t="shared" si="64"/>
        <v>0.9447397056418616</v>
      </c>
      <c r="FT187" s="136">
        <f t="shared" si="65"/>
        <v>1.8894794112837232</v>
      </c>
      <c r="FU187" s="136"/>
      <c r="FV187" s="198">
        <f t="shared" si="66"/>
        <v>321.13924312962752</v>
      </c>
      <c r="FW187" s="198">
        <f t="shared" si="67"/>
        <v>145.84976798285251</v>
      </c>
      <c r="FX187" s="198">
        <f t="shared" si="68"/>
        <v>103.0994047615893</v>
      </c>
      <c r="FY187" s="6"/>
      <c r="FZ187" s="1"/>
      <c r="GA187" s="60">
        <f t="shared" si="73"/>
        <v>2.031768</v>
      </c>
      <c r="GB187" s="60"/>
      <c r="GC187" s="1"/>
      <c r="GD187" s="1"/>
      <c r="GE187" s="1"/>
    </row>
    <row r="188" spans="1:187" x14ac:dyDescent="0.15">
      <c r="A188">
        <f t="shared" si="78"/>
        <v>1768</v>
      </c>
      <c r="AV188">
        <v>0.84</v>
      </c>
      <c r="AW188" s="2">
        <f t="shared" si="79"/>
        <v>0.24239633803570948</v>
      </c>
      <c r="BT188" s="259">
        <v>0.84</v>
      </c>
      <c r="BU188" s="259"/>
      <c r="BV188" s="259"/>
      <c r="BW188" s="259"/>
      <c r="BX188" s="259"/>
      <c r="BY188" s="259"/>
      <c r="BZ188" s="259"/>
      <c r="FF188" s="136">
        <f t="shared" si="80"/>
        <v>0.24239633803570948</v>
      </c>
      <c r="FG188" s="136">
        <f t="shared" si="61"/>
        <v>0.67011655397266434</v>
      </c>
      <c r="FH188" s="136">
        <f t="shared" si="62"/>
        <v>0.50598447479241282</v>
      </c>
      <c r="FI188" s="136">
        <f t="shared" si="63"/>
        <v>0.40946030790357035</v>
      </c>
      <c r="FJ188" s="136"/>
      <c r="FK188" s="136">
        <f t="shared" si="74"/>
        <v>0.35060148081525144</v>
      </c>
      <c r="FL188" s="136">
        <f t="shared" si="75"/>
        <v>0.34185831238445785</v>
      </c>
      <c r="FM188" s="136">
        <v>3.5</v>
      </c>
      <c r="FN188" s="136">
        <f t="shared" si="76"/>
        <v>1.8954727679602383</v>
      </c>
      <c r="FO188" s="136">
        <f t="shared" si="76"/>
        <v>2.4804735860688671</v>
      </c>
      <c r="FP188" s="136">
        <f t="shared" si="77"/>
        <v>1.2919891637478977</v>
      </c>
      <c r="FQ188" s="136">
        <f t="shared" si="77"/>
        <v>7.590741450256818</v>
      </c>
      <c r="FR188" s="136">
        <f>'east Allen-Studer'!DR188</f>
        <v>3</v>
      </c>
      <c r="FS188" s="136">
        <f t="shared" si="64"/>
        <v>0.94773638398011917</v>
      </c>
      <c r="FT188" s="136">
        <f t="shared" si="65"/>
        <v>1.8954727679602383</v>
      </c>
      <c r="FU188" s="136"/>
      <c r="FV188" s="198">
        <f t="shared" si="66"/>
        <v>322.62709480924838</v>
      </c>
      <c r="FW188" s="198">
        <f t="shared" si="67"/>
        <v>146.34876685009471</v>
      </c>
      <c r="FX188" s="198">
        <f t="shared" si="68"/>
        <v>103.62880135435256</v>
      </c>
      <c r="FY188" s="6"/>
      <c r="FZ188" s="1"/>
      <c r="GA188" s="60">
        <f t="shared" si="73"/>
        <v>2.0355750000000001</v>
      </c>
      <c r="GB188" s="60"/>
      <c r="GC188" s="1"/>
      <c r="GD188" s="1"/>
      <c r="GE188" s="1"/>
    </row>
    <row r="189" spans="1:187" x14ac:dyDescent="0.15">
      <c r="A189">
        <f t="shared" si="78"/>
        <v>1769</v>
      </c>
      <c r="AV189">
        <v>0.96</v>
      </c>
      <c r="AW189" s="2">
        <f t="shared" si="79"/>
        <v>0.27702438632652515</v>
      </c>
      <c r="BT189" s="259">
        <v>0.96</v>
      </c>
      <c r="BU189" s="259"/>
      <c r="BV189" s="259"/>
      <c r="BW189" s="259"/>
      <c r="BX189" s="259"/>
      <c r="BY189" s="259"/>
      <c r="BZ189" s="259"/>
      <c r="FF189" s="136">
        <f t="shared" si="80"/>
        <v>0.27702438632652515</v>
      </c>
      <c r="FG189" s="136">
        <f t="shared" si="61"/>
        <v>0.67404739453489126</v>
      </c>
      <c r="FH189" s="136">
        <f t="shared" si="62"/>
        <v>0.50741283195834164</v>
      </c>
      <c r="FI189" s="136">
        <f t="shared" si="63"/>
        <v>0.41222530315668127</v>
      </c>
      <c r="FJ189" s="136"/>
      <c r="FK189" s="136">
        <f t="shared" si="74"/>
        <v>0.3530061548949171</v>
      </c>
      <c r="FL189" s="136">
        <f t="shared" si="75"/>
        <v>0.34209398302886906</v>
      </c>
      <c r="FM189" s="136">
        <v>3.5</v>
      </c>
      <c r="FN189" s="136">
        <f t="shared" si="76"/>
        <v>1.9014661246367535</v>
      </c>
      <c r="FO189" s="136">
        <f t="shared" si="76"/>
        <v>2.4913373903580158</v>
      </c>
      <c r="FP189" s="136">
        <f t="shared" si="77"/>
        <v>1.2961071942176943</v>
      </c>
      <c r="FQ189" s="136">
        <f t="shared" si="77"/>
        <v>7.6172775280039673</v>
      </c>
      <c r="FR189" s="136">
        <f>'east Allen-Studer'!DR189</f>
        <v>3</v>
      </c>
      <c r="FS189" s="136">
        <f t="shared" si="64"/>
        <v>0.95073306231837673</v>
      </c>
      <c r="FT189" s="136">
        <f t="shared" si="65"/>
        <v>1.9014661246367535</v>
      </c>
      <c r="FU189" s="136"/>
      <c r="FV189" s="198">
        <f t="shared" si="66"/>
        <v>324.11494648886918</v>
      </c>
      <c r="FW189" s="198">
        <f t="shared" si="67"/>
        <v>146.84776571733684</v>
      </c>
      <c r="FX189" s="198">
        <f t="shared" si="68"/>
        <v>104.15819794711581</v>
      </c>
      <c r="FY189" s="6"/>
      <c r="FZ189" s="1"/>
      <c r="GA189" s="60">
        <f t="shared" si="73"/>
        <v>2.0393820000000003</v>
      </c>
      <c r="GB189" s="60"/>
      <c r="GC189" s="1"/>
      <c r="GD189" s="1"/>
      <c r="GE189" s="1"/>
    </row>
    <row r="190" spans="1:187" x14ac:dyDescent="0.15">
      <c r="A190">
        <f t="shared" si="78"/>
        <v>1770</v>
      </c>
      <c r="AV190">
        <v>1.1200000000000001</v>
      </c>
      <c r="AW190" s="2">
        <f t="shared" si="79"/>
        <v>0.32319511738094603</v>
      </c>
      <c r="BT190" s="259">
        <v>1.1200000000000001</v>
      </c>
      <c r="BU190" s="259"/>
      <c r="BV190" s="259"/>
      <c r="BW190" s="259"/>
      <c r="BX190" s="259"/>
      <c r="BY190" s="259"/>
      <c r="BZ190" s="259"/>
      <c r="FF190" s="136">
        <f t="shared" si="80"/>
        <v>0.32319511738094603</v>
      </c>
      <c r="FG190" s="136">
        <f t="shared" si="61"/>
        <v>0.67797823509711796</v>
      </c>
      <c r="FH190" s="136">
        <f t="shared" si="62"/>
        <v>0.50884118912427034</v>
      </c>
      <c r="FI190" s="136">
        <f t="shared" si="63"/>
        <v>0.41499029840979218</v>
      </c>
      <c r="FJ190" s="136"/>
      <c r="FK190" s="136">
        <f t="shared" si="74"/>
        <v>0.35541082897458276</v>
      </c>
      <c r="FL190" s="136">
        <f t="shared" si="75"/>
        <v>0.34232965367328022</v>
      </c>
      <c r="FM190" s="136">
        <v>3.5</v>
      </c>
      <c r="FN190" s="136">
        <f t="shared" si="76"/>
        <v>1.9074594813132681</v>
      </c>
      <c r="FO190" s="136">
        <f t="shared" si="76"/>
        <v>2.5022011946471641</v>
      </c>
      <c r="FP190" s="136">
        <f t="shared" si="77"/>
        <v>1.3002252246874906</v>
      </c>
      <c r="FQ190" s="136">
        <f t="shared" si="77"/>
        <v>7.6438136057511175</v>
      </c>
      <c r="FR190" s="136">
        <f>'east Allen-Studer'!DR190</f>
        <v>3</v>
      </c>
      <c r="FS190" s="136">
        <f t="shared" si="64"/>
        <v>0.95372974065663407</v>
      </c>
      <c r="FT190" s="136">
        <f t="shared" si="65"/>
        <v>1.9074594813132681</v>
      </c>
      <c r="FU190" s="136"/>
      <c r="FV190" s="198">
        <f t="shared" si="66"/>
        <v>325.60279816848993</v>
      </c>
      <c r="FW190" s="198">
        <f t="shared" si="67"/>
        <v>147.34676458457903</v>
      </c>
      <c r="FX190" s="198">
        <f t="shared" si="68"/>
        <v>104.68759453987907</v>
      </c>
      <c r="FY190" s="6"/>
      <c r="FZ190" s="1"/>
      <c r="GA190" s="60">
        <f t="shared" si="73"/>
        <v>2.0431890000000004</v>
      </c>
      <c r="GB190" s="60"/>
      <c r="GC190" s="1"/>
      <c r="GD190" s="1"/>
      <c r="GE190" s="1"/>
    </row>
    <row r="191" spans="1:187" x14ac:dyDescent="0.15">
      <c r="A191">
        <f t="shared" si="78"/>
        <v>1771</v>
      </c>
      <c r="AV191">
        <v>1.32</v>
      </c>
      <c r="AW191" s="2">
        <f t="shared" si="79"/>
        <v>0.38090853119897206</v>
      </c>
      <c r="BT191" s="259">
        <v>1.32</v>
      </c>
      <c r="BU191" s="259"/>
      <c r="BV191" s="259"/>
      <c r="BW191" s="259"/>
      <c r="BX191" s="259"/>
      <c r="BY191" s="259"/>
      <c r="BZ191" s="259"/>
      <c r="FF191" s="136">
        <f t="shared" si="80"/>
        <v>0.38090853119897206</v>
      </c>
      <c r="FG191" s="136">
        <f t="shared" si="61"/>
        <v>0.68190907565934467</v>
      </c>
      <c r="FH191" s="136">
        <f t="shared" si="62"/>
        <v>0.51026954629019916</v>
      </c>
      <c r="FI191" s="136">
        <f t="shared" si="63"/>
        <v>0.41775529366290304</v>
      </c>
      <c r="FJ191" s="136"/>
      <c r="FK191" s="136">
        <f t="shared" si="74"/>
        <v>0.35781550305424836</v>
      </c>
      <c r="FL191" s="136">
        <f t="shared" si="75"/>
        <v>0.34256532431769138</v>
      </c>
      <c r="FM191" s="136">
        <v>3.5</v>
      </c>
      <c r="FN191" s="136">
        <f t="shared" si="76"/>
        <v>1.9134528379897833</v>
      </c>
      <c r="FO191" s="136">
        <f t="shared" si="76"/>
        <v>2.5130649989363123</v>
      </c>
      <c r="FP191" s="136">
        <f t="shared" si="77"/>
        <v>1.3043432551572871</v>
      </c>
      <c r="FQ191" s="136">
        <f t="shared" si="77"/>
        <v>7.6703496834982658</v>
      </c>
      <c r="FR191" s="136">
        <f>'east Allen-Studer'!DR191</f>
        <v>3</v>
      </c>
      <c r="FS191" s="136">
        <f t="shared" si="64"/>
        <v>0.95672641899489164</v>
      </c>
      <c r="FT191" s="136">
        <f t="shared" si="65"/>
        <v>1.9134528379897833</v>
      </c>
      <c r="FU191" s="136"/>
      <c r="FV191" s="198">
        <f t="shared" si="66"/>
        <v>327.09064984811073</v>
      </c>
      <c r="FW191" s="198">
        <f t="shared" si="67"/>
        <v>147.8457634518212</v>
      </c>
      <c r="FX191" s="198">
        <f t="shared" si="68"/>
        <v>105.21699113264232</v>
      </c>
      <c r="FY191" s="6"/>
      <c r="FZ191" s="1"/>
      <c r="GA191" s="60">
        <f t="shared" si="73"/>
        <v>2.046996</v>
      </c>
      <c r="GB191" s="60"/>
      <c r="GC191" s="1"/>
      <c r="GD191" s="1"/>
      <c r="GE191" s="1"/>
    </row>
    <row r="192" spans="1:187" x14ac:dyDescent="0.15">
      <c r="A192">
        <f t="shared" si="78"/>
        <v>1772</v>
      </c>
      <c r="AV192">
        <v>0.66</v>
      </c>
      <c r="AW192" s="2">
        <f t="shared" si="79"/>
        <v>0.19045426559948603</v>
      </c>
      <c r="BT192" s="259">
        <v>0.66</v>
      </c>
      <c r="BU192" s="259"/>
      <c r="BV192" s="259"/>
      <c r="BW192" s="259"/>
      <c r="BX192" s="259"/>
      <c r="BY192" s="259"/>
      <c r="BZ192" s="259"/>
      <c r="FF192" s="136">
        <f t="shared" si="80"/>
        <v>0.19045426559948603</v>
      </c>
      <c r="FG192" s="136">
        <f t="shared" si="61"/>
        <v>0.68583991622157137</v>
      </c>
      <c r="FH192" s="136">
        <f t="shared" si="62"/>
        <v>0.51169790345612787</v>
      </c>
      <c r="FI192" s="136">
        <f t="shared" si="63"/>
        <v>0.42052028891601395</v>
      </c>
      <c r="FJ192" s="136"/>
      <c r="FK192" s="136">
        <f t="shared" si="74"/>
        <v>0.36022017713391402</v>
      </c>
      <c r="FL192" s="136">
        <f t="shared" si="75"/>
        <v>0.34280099496210253</v>
      </c>
      <c r="FM192" s="136">
        <v>3.5</v>
      </c>
      <c r="FN192" s="136">
        <f t="shared" si="76"/>
        <v>1.9194461946662984</v>
      </c>
      <c r="FO192" s="136">
        <f t="shared" si="76"/>
        <v>2.523928803225461</v>
      </c>
      <c r="FP192" s="136">
        <f t="shared" si="77"/>
        <v>1.3084612856270836</v>
      </c>
      <c r="FQ192" s="136">
        <f t="shared" si="77"/>
        <v>7.6968857612454151</v>
      </c>
      <c r="FR192" s="136">
        <f>'east Allen-Studer'!DR192</f>
        <v>3</v>
      </c>
      <c r="FS192" s="136">
        <f t="shared" si="64"/>
        <v>0.9597230973331492</v>
      </c>
      <c r="FT192" s="136">
        <f t="shared" si="65"/>
        <v>1.9194461946662984</v>
      </c>
      <c r="FU192" s="136"/>
      <c r="FV192" s="198">
        <f t="shared" si="66"/>
        <v>328.57850152773148</v>
      </c>
      <c r="FW192" s="198">
        <f t="shared" si="67"/>
        <v>148.34476231906334</v>
      </c>
      <c r="FX192" s="198">
        <f t="shared" si="68"/>
        <v>105.74638772540557</v>
      </c>
      <c r="FY192" s="6"/>
      <c r="FZ192" s="1"/>
      <c r="GA192" s="60">
        <f t="shared" si="73"/>
        <v>2.0508030000000002</v>
      </c>
      <c r="GB192" s="60"/>
      <c r="GC192" s="1"/>
      <c r="GD192" s="1"/>
      <c r="GE192" s="1"/>
    </row>
    <row r="193" spans="1:187" x14ac:dyDescent="0.15">
      <c r="A193">
        <f t="shared" si="78"/>
        <v>1773</v>
      </c>
      <c r="AV193">
        <v>4</v>
      </c>
      <c r="AW193" s="2">
        <f t="shared" si="79"/>
        <v>1.1542682763605214</v>
      </c>
      <c r="BT193" s="259">
        <v>4</v>
      </c>
      <c r="BU193" s="259"/>
      <c r="BV193" s="259"/>
      <c r="BW193" s="259"/>
      <c r="BX193" s="259"/>
      <c r="BY193" s="259"/>
      <c r="BZ193" s="259"/>
      <c r="FF193" s="136">
        <f t="shared" si="80"/>
        <v>1.1542682763605214</v>
      </c>
      <c r="FG193" s="136">
        <f t="shared" si="61"/>
        <v>0.68977075678379829</v>
      </c>
      <c r="FH193" s="136">
        <f t="shared" si="62"/>
        <v>0.51312626062205668</v>
      </c>
      <c r="FI193" s="136">
        <f t="shared" si="63"/>
        <v>0.42328528416912492</v>
      </c>
      <c r="FJ193" s="136"/>
      <c r="FK193" s="136">
        <f t="shared" si="74"/>
        <v>0.36262485121357968</v>
      </c>
      <c r="FL193" s="136">
        <f t="shared" si="75"/>
        <v>0.34303666560651369</v>
      </c>
      <c r="FM193" s="136">
        <v>3.5</v>
      </c>
      <c r="FN193" s="136">
        <f t="shared" si="76"/>
        <v>1.9254395513428135</v>
      </c>
      <c r="FO193" s="136">
        <f t="shared" si="76"/>
        <v>2.5347926075146092</v>
      </c>
      <c r="FP193" s="136">
        <f t="shared" si="77"/>
        <v>1.3125793160968797</v>
      </c>
      <c r="FQ193" s="136">
        <f t="shared" si="77"/>
        <v>7.7234218389925653</v>
      </c>
      <c r="FR193" s="136">
        <f>'east Allen-Studer'!DR193</f>
        <v>3</v>
      </c>
      <c r="FS193" s="136">
        <f t="shared" si="64"/>
        <v>0.96271977567140676</v>
      </c>
      <c r="FT193" s="136">
        <f t="shared" si="65"/>
        <v>1.9254395513428135</v>
      </c>
      <c r="FU193" s="136"/>
      <c r="FV193" s="198">
        <f t="shared" si="66"/>
        <v>330.06635320735234</v>
      </c>
      <c r="FW193" s="198">
        <f t="shared" si="67"/>
        <v>148.84376118630553</v>
      </c>
      <c r="FX193" s="198">
        <f t="shared" si="68"/>
        <v>106.27578431816883</v>
      </c>
      <c r="FY193" s="6"/>
      <c r="FZ193" s="1"/>
      <c r="GA193" s="60">
        <f t="shared" si="73"/>
        <v>2.0546100000000003</v>
      </c>
      <c r="GB193" s="60"/>
      <c r="GC193" s="1"/>
      <c r="GD193" s="1"/>
      <c r="GE193" s="1"/>
    </row>
    <row r="194" spans="1:187" x14ac:dyDescent="0.15">
      <c r="A194">
        <f t="shared" si="78"/>
        <v>1774</v>
      </c>
      <c r="AV194">
        <v>2.12</v>
      </c>
      <c r="AW194" s="2">
        <f t="shared" si="79"/>
        <v>0.61176218647107639</v>
      </c>
      <c r="BT194" s="259">
        <v>2.12</v>
      </c>
      <c r="BU194" s="259"/>
      <c r="BV194" s="259"/>
      <c r="BW194" s="259"/>
      <c r="BX194" s="259"/>
      <c r="BY194" s="259"/>
      <c r="BZ194" s="259"/>
      <c r="FF194" s="136">
        <f t="shared" si="80"/>
        <v>0.61176218647107639</v>
      </c>
      <c r="FG194" s="136">
        <f t="shared" si="61"/>
        <v>0.69370159734602499</v>
      </c>
      <c r="FH194" s="136">
        <f t="shared" si="62"/>
        <v>0.51455461778798539</v>
      </c>
      <c r="FI194" s="136">
        <f t="shared" si="63"/>
        <v>0.42605027942223583</v>
      </c>
      <c r="FJ194" s="136"/>
      <c r="FK194" s="136">
        <f t="shared" si="74"/>
        <v>0.36502952529324534</v>
      </c>
      <c r="FL194" s="136">
        <f t="shared" si="75"/>
        <v>0.34327233625092485</v>
      </c>
      <c r="FM194" s="136">
        <v>3.5</v>
      </c>
      <c r="FN194" s="136">
        <f t="shared" si="76"/>
        <v>1.9314329080193282</v>
      </c>
      <c r="FO194" s="136">
        <f t="shared" si="76"/>
        <v>2.5456564118037575</v>
      </c>
      <c r="FP194" s="136">
        <f t="shared" si="77"/>
        <v>1.3166973465666763</v>
      </c>
      <c r="FQ194" s="136">
        <f t="shared" si="77"/>
        <v>7.7499579167397137</v>
      </c>
      <c r="FR194" s="136">
        <f>'east Allen-Studer'!DR194</f>
        <v>3</v>
      </c>
      <c r="FS194" s="136">
        <f t="shared" si="64"/>
        <v>0.9657164540096641</v>
      </c>
      <c r="FT194" s="136">
        <f t="shared" si="65"/>
        <v>1.9314329080193282</v>
      </c>
      <c r="FU194" s="136"/>
      <c r="FV194" s="198">
        <f t="shared" si="66"/>
        <v>331.55420488697308</v>
      </c>
      <c r="FW194" s="198">
        <f t="shared" si="67"/>
        <v>149.34276005354769</v>
      </c>
      <c r="FX194" s="198">
        <f t="shared" si="68"/>
        <v>106.80518091093208</v>
      </c>
      <c r="FY194" s="6"/>
      <c r="FZ194" s="1"/>
      <c r="GA194" s="60">
        <f t="shared" si="73"/>
        <v>2.0584169999999999</v>
      </c>
      <c r="GB194" s="60"/>
      <c r="GC194" s="1"/>
      <c r="GD194" s="1"/>
      <c r="GE194" s="1"/>
    </row>
    <row r="195" spans="1:187" x14ac:dyDescent="0.15">
      <c r="A195">
        <f t="shared" si="78"/>
        <v>1775</v>
      </c>
      <c r="AV195">
        <v>1.6</v>
      </c>
      <c r="AW195" s="2">
        <f t="shared" si="79"/>
        <v>0.4617073105442086</v>
      </c>
      <c r="BT195" s="259">
        <v>1.6</v>
      </c>
      <c r="BU195" s="259"/>
      <c r="BV195" s="259"/>
      <c r="BW195" s="259"/>
      <c r="BX195" s="259"/>
      <c r="BY195" s="259"/>
      <c r="BZ195" s="259"/>
      <c r="FF195" s="136">
        <f t="shared" si="80"/>
        <v>0.4617073105442086</v>
      </c>
      <c r="FG195" s="136">
        <f t="shared" si="61"/>
        <v>0.69763243790825191</v>
      </c>
      <c r="FH195" s="136">
        <f t="shared" si="62"/>
        <v>0.51598297495391421</v>
      </c>
      <c r="FI195" s="136">
        <f t="shared" si="63"/>
        <v>0.42881527467534675</v>
      </c>
      <c r="FJ195" s="136"/>
      <c r="FK195" s="136">
        <f t="shared" si="74"/>
        <v>0.367434199372911</v>
      </c>
      <c r="FL195" s="136">
        <f t="shared" si="75"/>
        <v>0.343508006895336</v>
      </c>
      <c r="FM195" s="136">
        <v>3.5</v>
      </c>
      <c r="FN195" s="136">
        <f t="shared" si="76"/>
        <v>1.9374262646958433</v>
      </c>
      <c r="FO195" s="136">
        <f t="shared" si="76"/>
        <v>2.5565202160929061</v>
      </c>
      <c r="FP195" s="136">
        <f t="shared" si="77"/>
        <v>1.3208153770364728</v>
      </c>
      <c r="FQ195" s="136">
        <f t="shared" si="77"/>
        <v>7.776493994486863</v>
      </c>
      <c r="FR195" s="136">
        <f>'east Allen-Studer'!DR195</f>
        <v>3</v>
      </c>
      <c r="FS195" s="136">
        <f t="shared" si="64"/>
        <v>0.96871313234792167</v>
      </c>
      <c r="FT195" s="136">
        <f t="shared" si="65"/>
        <v>1.9374262646958433</v>
      </c>
      <c r="FU195" s="136"/>
      <c r="FV195" s="198">
        <f t="shared" si="66"/>
        <v>333.04205656659394</v>
      </c>
      <c r="FW195" s="198">
        <f t="shared" si="67"/>
        <v>149.84175892078986</v>
      </c>
      <c r="FX195" s="198">
        <f t="shared" si="68"/>
        <v>107.33457750369534</v>
      </c>
      <c r="FY195" s="6"/>
      <c r="FZ195" s="1"/>
      <c r="GA195" s="60">
        <f t="shared" si="73"/>
        <v>2.0622240000000001</v>
      </c>
      <c r="GB195" s="60"/>
      <c r="GC195" s="1"/>
      <c r="GD195" s="1"/>
      <c r="GE195" s="1"/>
    </row>
    <row r="196" spans="1:187" x14ac:dyDescent="0.15">
      <c r="A196">
        <f t="shared" si="78"/>
        <v>1776</v>
      </c>
      <c r="AV196">
        <v>1</v>
      </c>
      <c r="AW196" s="2">
        <f t="shared" si="79"/>
        <v>0.28856706909013036</v>
      </c>
      <c r="BT196" s="259">
        <v>1</v>
      </c>
      <c r="BU196" s="259"/>
      <c r="BV196" s="259"/>
      <c r="BW196" s="259"/>
      <c r="BX196" s="259"/>
      <c r="BY196" s="259"/>
      <c r="BZ196" s="259"/>
      <c r="FF196" s="136">
        <f t="shared" si="80"/>
        <v>0.28856706909013036</v>
      </c>
      <c r="FG196" s="136">
        <f t="shared" si="61"/>
        <v>0.70156327847047861</v>
      </c>
      <c r="FH196" s="136">
        <f t="shared" si="62"/>
        <v>0.51741133211984291</v>
      </c>
      <c r="FI196" s="136">
        <f t="shared" si="63"/>
        <v>0.4315802699284576</v>
      </c>
      <c r="FJ196" s="136"/>
      <c r="FK196" s="136">
        <f t="shared" si="74"/>
        <v>0.3698388734525766</v>
      </c>
      <c r="FL196" s="136">
        <f t="shared" si="75"/>
        <v>0.34374367753974722</v>
      </c>
      <c r="FM196" s="136">
        <v>3.5</v>
      </c>
      <c r="FN196" s="136">
        <f t="shared" ref="FN196:FO215" si="81">FN$15+($A196-$A$15)*(FN$243-FN$15)/($A$243-$A$15)</f>
        <v>1.9434196213723585</v>
      </c>
      <c r="FO196" s="136">
        <f t="shared" si="81"/>
        <v>2.5673840203820548</v>
      </c>
      <c r="FP196" s="136">
        <f t="shared" ref="FP196:FQ215" si="82">FP$15+($A196-$A$15)*(FP$244-FP$15)/($A$244-$A$15)</f>
        <v>1.3249334075062693</v>
      </c>
      <c r="FQ196" s="136">
        <f t="shared" si="82"/>
        <v>7.8030300722340131</v>
      </c>
      <c r="FR196" s="136">
        <f>'east Allen-Studer'!DR196</f>
        <v>3</v>
      </c>
      <c r="FS196" s="136">
        <f t="shared" si="64"/>
        <v>0.97170981068617923</v>
      </c>
      <c r="FT196" s="136">
        <f t="shared" si="65"/>
        <v>1.9434196213723585</v>
      </c>
      <c r="FU196" s="136"/>
      <c r="FV196" s="198">
        <f t="shared" si="66"/>
        <v>334.52990824621475</v>
      </c>
      <c r="FW196" s="198">
        <f t="shared" si="67"/>
        <v>150.34075778803205</v>
      </c>
      <c r="FX196" s="198">
        <f t="shared" si="68"/>
        <v>107.86397409645861</v>
      </c>
      <c r="FY196" s="6"/>
      <c r="FZ196" s="1"/>
      <c r="GA196" s="60">
        <f t="shared" si="73"/>
        <v>2.0660310000000002</v>
      </c>
      <c r="GB196" s="60"/>
      <c r="GC196" s="1"/>
      <c r="GD196" s="1"/>
      <c r="GE196" s="1"/>
    </row>
    <row r="197" spans="1:187" x14ac:dyDescent="0.15">
      <c r="A197">
        <f t="shared" si="78"/>
        <v>1777</v>
      </c>
      <c r="AV197">
        <v>0.68</v>
      </c>
      <c r="AW197" s="2">
        <f t="shared" si="79"/>
        <v>0.19622560698128866</v>
      </c>
      <c r="BT197" s="259">
        <v>0.68</v>
      </c>
      <c r="BU197" s="259"/>
      <c r="BV197" s="259"/>
      <c r="BW197" s="259"/>
      <c r="BX197" s="259"/>
      <c r="BY197" s="259"/>
      <c r="BZ197" s="259"/>
      <c r="FF197" s="136">
        <f t="shared" si="80"/>
        <v>0.19622560698128866</v>
      </c>
      <c r="FG197" s="136">
        <f t="shared" si="61"/>
        <v>0.70549411903270554</v>
      </c>
      <c r="FH197" s="136">
        <f t="shared" si="62"/>
        <v>0.51883968928577173</v>
      </c>
      <c r="FI197" s="136">
        <f t="shared" si="63"/>
        <v>0.43434526518156857</v>
      </c>
      <c r="FJ197" s="136"/>
      <c r="FK197" s="136">
        <f t="shared" si="74"/>
        <v>0.37224354753224231</v>
      </c>
      <c r="FL197" s="136">
        <f t="shared" si="75"/>
        <v>0.34397934818415837</v>
      </c>
      <c r="FM197" s="136">
        <v>3.5</v>
      </c>
      <c r="FN197" s="136">
        <f t="shared" si="81"/>
        <v>1.9494129780488736</v>
      </c>
      <c r="FO197" s="136">
        <f t="shared" si="81"/>
        <v>2.5782478246712031</v>
      </c>
      <c r="FP197" s="136">
        <f t="shared" si="82"/>
        <v>1.3290514379760654</v>
      </c>
      <c r="FQ197" s="136">
        <f t="shared" si="82"/>
        <v>7.8295661499811615</v>
      </c>
      <c r="FR197" s="136">
        <f>'east Allen-Studer'!DR197</f>
        <v>3</v>
      </c>
      <c r="FS197" s="136">
        <f t="shared" si="64"/>
        <v>0.9747064890244368</v>
      </c>
      <c r="FT197" s="136">
        <f t="shared" si="65"/>
        <v>1.9494129780488736</v>
      </c>
      <c r="FU197" s="136"/>
      <c r="FV197" s="198">
        <f t="shared" si="66"/>
        <v>336.01775992583555</v>
      </c>
      <c r="FW197" s="198">
        <f t="shared" si="67"/>
        <v>150.83975665527419</v>
      </c>
      <c r="FX197" s="198">
        <f t="shared" si="68"/>
        <v>108.39337068922187</v>
      </c>
      <c r="FY197" s="6"/>
      <c r="FZ197" s="1"/>
      <c r="GA197" s="60">
        <f t="shared" si="73"/>
        <v>2.0698380000000003</v>
      </c>
      <c r="GB197" s="60"/>
      <c r="GC197" s="1"/>
      <c r="GD197" s="1"/>
      <c r="GE197" s="1"/>
    </row>
    <row r="198" spans="1:187" x14ac:dyDescent="0.15">
      <c r="A198">
        <f t="shared" si="78"/>
        <v>1778</v>
      </c>
      <c r="AV198">
        <v>1</v>
      </c>
      <c r="AW198" s="2">
        <f t="shared" si="79"/>
        <v>0.28856706909013036</v>
      </c>
      <c r="BT198" s="259">
        <v>1</v>
      </c>
      <c r="BU198" s="259"/>
      <c r="BV198" s="259"/>
      <c r="BW198" s="259"/>
      <c r="BX198" s="259"/>
      <c r="BY198" s="259"/>
      <c r="BZ198" s="259"/>
      <c r="FF198" s="136">
        <f t="shared" si="80"/>
        <v>0.28856706909013036</v>
      </c>
      <c r="FG198" s="136">
        <f t="shared" si="61"/>
        <v>0.70942495959493224</v>
      </c>
      <c r="FH198" s="136">
        <f t="shared" si="62"/>
        <v>0.52026804645170044</v>
      </c>
      <c r="FI198" s="136">
        <f t="shared" si="63"/>
        <v>0.43711026043467943</v>
      </c>
      <c r="FJ198" s="136"/>
      <c r="FK198" s="136">
        <f t="shared" si="74"/>
        <v>0.37464822161190792</v>
      </c>
      <c r="FL198" s="136">
        <f t="shared" si="75"/>
        <v>0.34421501882856953</v>
      </c>
      <c r="FM198" s="136">
        <v>3.5</v>
      </c>
      <c r="FN198" s="136">
        <f t="shared" si="81"/>
        <v>1.9554063347253887</v>
      </c>
      <c r="FO198" s="136">
        <f t="shared" si="81"/>
        <v>2.5891116289603513</v>
      </c>
      <c r="FP198" s="136">
        <f t="shared" si="82"/>
        <v>1.3331694684458619</v>
      </c>
      <c r="FQ198" s="136">
        <f t="shared" si="82"/>
        <v>7.8561022277283108</v>
      </c>
      <c r="FR198" s="136">
        <f>'east Allen-Studer'!DR198</f>
        <v>3</v>
      </c>
      <c r="FS198" s="136">
        <f t="shared" si="64"/>
        <v>0.97770316736269436</v>
      </c>
      <c r="FT198" s="136">
        <f t="shared" si="65"/>
        <v>1.9554063347253887</v>
      </c>
      <c r="FU198" s="136"/>
      <c r="FV198" s="198">
        <f t="shared" si="66"/>
        <v>337.50561160545624</v>
      </c>
      <c r="FW198" s="198">
        <f t="shared" si="67"/>
        <v>151.33875552251638</v>
      </c>
      <c r="FX198" s="198">
        <f t="shared" si="68"/>
        <v>108.9227672819851</v>
      </c>
      <c r="FY198" s="6"/>
      <c r="FZ198" s="1"/>
      <c r="GA198" s="60">
        <f t="shared" ref="GA198:GA219" si="83">1.682276+0.003807*(A198-1750)+0.284773</f>
        <v>2.073645</v>
      </c>
      <c r="GB198" s="60"/>
      <c r="GC198" s="1"/>
      <c r="GD198" s="1"/>
      <c r="GE198" s="1"/>
    </row>
    <row r="199" spans="1:187" x14ac:dyDescent="0.15">
      <c r="A199">
        <f t="shared" si="78"/>
        <v>1779</v>
      </c>
      <c r="AV199">
        <v>1.32</v>
      </c>
      <c r="AW199" s="2">
        <f t="shared" si="79"/>
        <v>0.38090853119897206</v>
      </c>
      <c r="BT199" s="259">
        <v>1.32</v>
      </c>
      <c r="BU199" s="259"/>
      <c r="BV199" s="259"/>
      <c r="BW199" s="259"/>
      <c r="BX199" s="259"/>
      <c r="BY199" s="259"/>
      <c r="BZ199" s="259"/>
      <c r="FF199" s="136">
        <f t="shared" si="80"/>
        <v>0.38090853119897206</v>
      </c>
      <c r="FG199" s="136">
        <f t="shared" si="61"/>
        <v>0.71335580015715894</v>
      </c>
      <c r="FH199" s="136">
        <f t="shared" si="62"/>
        <v>0.52169640361762915</v>
      </c>
      <c r="FI199" s="136">
        <f t="shared" si="63"/>
        <v>0.43987525568779035</v>
      </c>
      <c r="FJ199" s="136"/>
      <c r="FK199" s="136">
        <f t="shared" si="74"/>
        <v>0.37705289569157358</v>
      </c>
      <c r="FL199" s="136">
        <f t="shared" si="75"/>
        <v>0.34445068947298069</v>
      </c>
      <c r="FM199" s="136">
        <v>3.5</v>
      </c>
      <c r="FN199" s="136">
        <f t="shared" si="81"/>
        <v>1.9613996914019034</v>
      </c>
      <c r="FO199" s="136">
        <f t="shared" si="81"/>
        <v>2.5999754332495</v>
      </c>
      <c r="FP199" s="136">
        <f t="shared" si="82"/>
        <v>1.3372874989156585</v>
      </c>
      <c r="FQ199" s="136">
        <f t="shared" si="82"/>
        <v>7.8826383054754592</v>
      </c>
      <c r="FR199" s="136">
        <f>'east Allen-Studer'!DR199</f>
        <v>3</v>
      </c>
      <c r="FS199" s="136">
        <f t="shared" si="64"/>
        <v>0.9806998457009517</v>
      </c>
      <c r="FT199" s="136">
        <f t="shared" si="65"/>
        <v>1.9613996914019034</v>
      </c>
      <c r="FU199" s="136"/>
      <c r="FV199" s="198">
        <f t="shared" si="66"/>
        <v>338.9934632850771</v>
      </c>
      <c r="FW199" s="198">
        <f t="shared" si="67"/>
        <v>151.83775438975852</v>
      </c>
      <c r="FX199" s="198">
        <f t="shared" si="68"/>
        <v>109.45216387474836</v>
      </c>
      <c r="FY199" s="6"/>
      <c r="FZ199" s="1"/>
      <c r="GA199" s="60">
        <f t="shared" si="83"/>
        <v>2.0774520000000001</v>
      </c>
      <c r="GB199" s="60"/>
      <c r="GC199" s="1"/>
      <c r="GD199" s="1"/>
      <c r="GE199" s="1"/>
    </row>
    <row r="200" spans="1:187" x14ac:dyDescent="0.15">
      <c r="A200">
        <f t="shared" si="78"/>
        <v>1780</v>
      </c>
      <c r="AV200">
        <v>1.8</v>
      </c>
      <c r="AW200" s="2">
        <f t="shared" si="79"/>
        <v>0.51942072436223463</v>
      </c>
      <c r="BT200" s="259">
        <v>1.8</v>
      </c>
      <c r="BU200" s="259"/>
      <c r="BV200" s="259"/>
      <c r="BW200" s="259"/>
      <c r="BX200" s="259"/>
      <c r="BY200" s="259"/>
      <c r="BZ200" s="259"/>
      <c r="FF200" s="136">
        <f t="shared" si="80"/>
        <v>0.51942072436223463</v>
      </c>
      <c r="FG200" s="136">
        <f t="shared" si="61"/>
        <v>0.71728664071938586</v>
      </c>
      <c r="FH200" s="136">
        <f t="shared" si="62"/>
        <v>0.52312476078355796</v>
      </c>
      <c r="FI200" s="136">
        <f t="shared" si="63"/>
        <v>0.44264025094090126</v>
      </c>
      <c r="FJ200" s="136"/>
      <c r="FK200" s="136">
        <f t="shared" si="74"/>
        <v>0.37945756977123923</v>
      </c>
      <c r="FL200" s="136">
        <f t="shared" si="75"/>
        <v>0.34468636011739184</v>
      </c>
      <c r="FM200" s="136">
        <v>3.5</v>
      </c>
      <c r="FN200" s="136">
        <f t="shared" si="81"/>
        <v>1.9673930480784185</v>
      </c>
      <c r="FO200" s="136">
        <f t="shared" si="81"/>
        <v>2.6108392375386482</v>
      </c>
      <c r="FP200" s="136">
        <f t="shared" si="82"/>
        <v>1.3414055293854548</v>
      </c>
      <c r="FQ200" s="136">
        <f t="shared" si="82"/>
        <v>7.9091743832226094</v>
      </c>
      <c r="FR200" s="136">
        <f>'east Allen-Studer'!DR200</f>
        <v>3</v>
      </c>
      <c r="FS200" s="136">
        <f t="shared" si="64"/>
        <v>0.98369652403920926</v>
      </c>
      <c r="FT200" s="136">
        <f t="shared" si="65"/>
        <v>1.9673930480784185</v>
      </c>
      <c r="FU200" s="136"/>
      <c r="FV200" s="198">
        <f t="shared" si="66"/>
        <v>340.4813149646979</v>
      </c>
      <c r="FW200" s="198">
        <f t="shared" si="67"/>
        <v>152.33675325700068</v>
      </c>
      <c r="FX200" s="198">
        <f t="shared" si="68"/>
        <v>109.98156046751161</v>
      </c>
      <c r="FY200" s="6"/>
      <c r="FZ200" s="1"/>
      <c r="GA200" s="60">
        <f t="shared" si="83"/>
        <v>2.0812590000000002</v>
      </c>
      <c r="GB200" s="60"/>
      <c r="GC200" s="1"/>
      <c r="GD200" s="1"/>
      <c r="GE200" s="1"/>
    </row>
    <row r="201" spans="1:187" x14ac:dyDescent="0.15">
      <c r="A201">
        <f t="shared" si="78"/>
        <v>1781</v>
      </c>
      <c r="AV201">
        <v>2.2000000000000002</v>
      </c>
      <c r="AW201" s="2">
        <f t="shared" si="79"/>
        <v>0.6348475519982868</v>
      </c>
      <c r="BT201" s="259">
        <v>2.2000000000000002</v>
      </c>
      <c r="BU201" s="259"/>
      <c r="BV201" s="259"/>
      <c r="BW201" s="259"/>
      <c r="BX201" s="259"/>
      <c r="BY201" s="259"/>
      <c r="BZ201" s="259"/>
      <c r="FF201" s="136">
        <f t="shared" si="80"/>
        <v>0.6348475519982868</v>
      </c>
      <c r="FG201" s="136">
        <f t="shared" si="61"/>
        <v>0.72121748128161234</v>
      </c>
      <c r="FH201" s="136">
        <f t="shared" si="62"/>
        <v>0.52455311794948667</v>
      </c>
      <c r="FI201" s="136">
        <f t="shared" si="63"/>
        <v>0.44540524619401212</v>
      </c>
      <c r="FJ201" s="136"/>
      <c r="FK201" s="136">
        <f t="shared" si="74"/>
        <v>0.38186224385090484</v>
      </c>
      <c r="FL201" s="136">
        <f t="shared" si="75"/>
        <v>0.344922030761803</v>
      </c>
      <c r="FM201" s="136">
        <v>3.5</v>
      </c>
      <c r="FN201" s="136">
        <f t="shared" si="81"/>
        <v>1.9733864047549337</v>
      </c>
      <c r="FO201" s="136">
        <f t="shared" si="81"/>
        <v>2.6217030418277965</v>
      </c>
      <c r="FP201" s="136">
        <f t="shared" si="82"/>
        <v>1.3455235598552513</v>
      </c>
      <c r="FQ201" s="136">
        <f t="shared" si="82"/>
        <v>7.9357104609697586</v>
      </c>
      <c r="FR201" s="136">
        <f>'east Allen-Studer'!DR201</f>
        <v>3</v>
      </c>
      <c r="FS201" s="136">
        <f t="shared" si="64"/>
        <v>0.98669320237746683</v>
      </c>
      <c r="FT201" s="136">
        <f t="shared" si="65"/>
        <v>1.9733864047549337</v>
      </c>
      <c r="FU201" s="136"/>
      <c r="FV201" s="198">
        <f t="shared" si="66"/>
        <v>341.96916664431865</v>
      </c>
      <c r="FW201" s="198">
        <f t="shared" si="67"/>
        <v>152.83575212424284</v>
      </c>
      <c r="FX201" s="198">
        <f t="shared" si="68"/>
        <v>110.51095706027488</v>
      </c>
      <c r="FY201" s="6"/>
      <c r="FZ201" s="1"/>
      <c r="GA201" s="60">
        <f t="shared" si="83"/>
        <v>2.0850660000000003</v>
      </c>
      <c r="GB201" s="60"/>
      <c r="GC201" s="1"/>
      <c r="GD201" s="1"/>
      <c r="GE201" s="1"/>
    </row>
    <row r="202" spans="1:187" x14ac:dyDescent="0.15">
      <c r="A202">
        <f t="shared" si="78"/>
        <v>1782</v>
      </c>
      <c r="AV202">
        <v>3.64</v>
      </c>
      <c r="AW202" s="2">
        <f t="shared" si="79"/>
        <v>1.0503841314880744</v>
      </c>
      <c r="BT202" s="259">
        <v>3.64</v>
      </c>
      <c r="BU202" s="259"/>
      <c r="BV202" s="259"/>
      <c r="BW202" s="259"/>
      <c r="BX202" s="259"/>
      <c r="BY202" s="259"/>
      <c r="BZ202" s="259"/>
      <c r="FF202" s="136">
        <f t="shared" si="80"/>
        <v>1.0503841314880744</v>
      </c>
      <c r="FG202" s="136">
        <f t="shared" si="61"/>
        <v>0.72514832184383926</v>
      </c>
      <c r="FH202" s="136">
        <f t="shared" si="62"/>
        <v>0.52598147511541549</v>
      </c>
      <c r="FI202" s="136">
        <f t="shared" si="63"/>
        <v>0.44817024144712309</v>
      </c>
      <c r="FJ202" s="136"/>
      <c r="FK202" s="136">
        <f t="shared" si="74"/>
        <v>0.38426691793057055</v>
      </c>
      <c r="FL202" s="136">
        <f t="shared" si="75"/>
        <v>0.34515770140621416</v>
      </c>
      <c r="FM202" s="136">
        <v>3.5</v>
      </c>
      <c r="FN202" s="136">
        <f t="shared" si="81"/>
        <v>1.9793797614314488</v>
      </c>
      <c r="FO202" s="136">
        <f t="shared" si="81"/>
        <v>2.6325668461169447</v>
      </c>
      <c r="FP202" s="136">
        <f t="shared" si="82"/>
        <v>1.3496415903250476</v>
      </c>
      <c r="FQ202" s="136">
        <f t="shared" si="82"/>
        <v>7.962246538716907</v>
      </c>
      <c r="FR202" s="136">
        <f>'east Allen-Studer'!DR202</f>
        <v>3</v>
      </c>
      <c r="FS202" s="136">
        <f t="shared" si="64"/>
        <v>0.98968988071572439</v>
      </c>
      <c r="FT202" s="136">
        <f t="shared" si="65"/>
        <v>1.9793797614314488</v>
      </c>
      <c r="FU202" s="136"/>
      <c r="FV202" s="198">
        <f t="shared" si="66"/>
        <v>343.45701832393956</v>
      </c>
      <c r="FW202" s="198">
        <f t="shared" si="67"/>
        <v>153.33475099148504</v>
      </c>
      <c r="FX202" s="198">
        <f t="shared" si="68"/>
        <v>111.04035365303814</v>
      </c>
      <c r="FY202" s="6"/>
      <c r="FZ202" s="1"/>
      <c r="GA202" s="60">
        <f t="shared" si="83"/>
        <v>2.088873</v>
      </c>
      <c r="GB202" s="60"/>
      <c r="GC202" s="1"/>
      <c r="GD202" s="1"/>
      <c r="GE202" s="1"/>
    </row>
    <row r="203" spans="1:187" x14ac:dyDescent="0.15">
      <c r="A203">
        <f t="shared" si="78"/>
        <v>1783</v>
      </c>
      <c r="AV203">
        <v>6.68</v>
      </c>
      <c r="AW203" s="2">
        <f t="shared" si="79"/>
        <v>1.9276280215220707</v>
      </c>
      <c r="BT203" s="259">
        <v>6.68</v>
      </c>
      <c r="BU203" s="259"/>
      <c r="BV203" s="259"/>
      <c r="BW203" s="259"/>
      <c r="BX203" s="259"/>
      <c r="BY203" s="259"/>
      <c r="BZ203" s="259"/>
      <c r="FF203" s="136">
        <f t="shared" si="80"/>
        <v>1.9276280215220707</v>
      </c>
      <c r="FG203" s="136">
        <f t="shared" si="61"/>
        <v>0.72907916240606596</v>
      </c>
      <c r="FH203" s="136">
        <f t="shared" si="62"/>
        <v>0.52740983228134419</v>
      </c>
      <c r="FI203" s="136">
        <f t="shared" si="63"/>
        <v>0.45093523670023394</v>
      </c>
      <c r="FJ203" s="136"/>
      <c r="FK203" s="136">
        <f t="shared" ref="FK203:FK232" si="84">FK$170+(A203-A$170)*(FK$233-FK$170)/(A$233-A$170)</f>
        <v>0.38667159201023615</v>
      </c>
      <c r="FL203" s="136">
        <f t="shared" ref="FL203:FL234" si="85">FL$170+($A203-$A$170)*(FL$243-FL$170)/($A$243-$A$170)</f>
        <v>0.34539337205062537</v>
      </c>
      <c r="FM203" s="136">
        <v>3.5</v>
      </c>
      <c r="FN203" s="136">
        <f t="shared" si="81"/>
        <v>1.9853731181079639</v>
      </c>
      <c r="FO203" s="136">
        <f t="shared" si="81"/>
        <v>2.6434306504060934</v>
      </c>
      <c r="FP203" s="136">
        <f t="shared" si="82"/>
        <v>1.3537596207948441</v>
      </c>
      <c r="FQ203" s="136">
        <f t="shared" si="82"/>
        <v>7.9887826164640572</v>
      </c>
      <c r="FR203" s="136">
        <f>'east Allen-Studer'!DR203</f>
        <v>3</v>
      </c>
      <c r="FS203" s="136">
        <f t="shared" si="64"/>
        <v>0.99268655905398195</v>
      </c>
      <c r="FT203" s="136">
        <f t="shared" si="65"/>
        <v>1.9853731181079639</v>
      </c>
      <c r="FU203" s="136"/>
      <c r="FV203" s="198">
        <f t="shared" si="66"/>
        <v>344.94487000356031</v>
      </c>
      <c r="FW203" s="198">
        <f t="shared" si="67"/>
        <v>153.83374985872723</v>
      </c>
      <c r="FX203" s="198">
        <f t="shared" si="68"/>
        <v>111.56975024580139</v>
      </c>
      <c r="FY203" s="6"/>
      <c r="FZ203" s="1"/>
      <c r="GA203" s="60">
        <f t="shared" si="83"/>
        <v>2.0926800000000001</v>
      </c>
      <c r="GB203" s="60"/>
      <c r="GC203" s="1"/>
      <c r="GD203" s="1"/>
      <c r="GE203" s="1"/>
    </row>
    <row r="204" spans="1:187" x14ac:dyDescent="0.15">
      <c r="A204">
        <f t="shared" si="78"/>
        <v>1784</v>
      </c>
      <c r="AV204">
        <v>1.6</v>
      </c>
      <c r="AW204" s="2">
        <f t="shared" si="79"/>
        <v>0.4617073105442086</v>
      </c>
      <c r="BT204" s="259">
        <v>1.6</v>
      </c>
      <c r="BU204" s="259"/>
      <c r="BV204" s="259"/>
      <c r="BW204" s="259"/>
      <c r="BX204" s="259"/>
      <c r="BY204" s="259"/>
      <c r="BZ204" s="259"/>
      <c r="FF204" s="136">
        <f t="shared" si="80"/>
        <v>0.4617073105442086</v>
      </c>
      <c r="FG204" s="136">
        <f t="shared" si="61"/>
        <v>0.73301000296829288</v>
      </c>
      <c r="FH204" s="136">
        <f t="shared" si="62"/>
        <v>0.52883818944727301</v>
      </c>
      <c r="FI204" s="136">
        <f t="shared" si="63"/>
        <v>0.45370023195334491</v>
      </c>
      <c r="FJ204" s="136"/>
      <c r="FK204" s="136">
        <f t="shared" si="84"/>
        <v>0.38907626608990181</v>
      </c>
      <c r="FL204" s="136">
        <f t="shared" si="85"/>
        <v>0.34562904269503653</v>
      </c>
      <c r="FM204" s="136">
        <v>3.5</v>
      </c>
      <c r="FN204" s="136">
        <f t="shared" si="81"/>
        <v>1.9913664747844786</v>
      </c>
      <c r="FO204" s="136">
        <f t="shared" si="81"/>
        <v>2.6542944546952416</v>
      </c>
      <c r="FP204" s="136">
        <f t="shared" si="82"/>
        <v>1.3578776512646404</v>
      </c>
      <c r="FQ204" s="136">
        <f t="shared" si="82"/>
        <v>8.0153186942112065</v>
      </c>
      <c r="FR204" s="136">
        <f>'east Allen-Studer'!DR204</f>
        <v>3</v>
      </c>
      <c r="FS204" s="136">
        <f t="shared" si="64"/>
        <v>0.9956832373922393</v>
      </c>
      <c r="FT204" s="136">
        <f t="shared" si="65"/>
        <v>1.9913664747844786</v>
      </c>
      <c r="FU204" s="136"/>
      <c r="FV204" s="198">
        <f t="shared" si="66"/>
        <v>346.43272168318111</v>
      </c>
      <c r="FW204" s="198">
        <f t="shared" si="67"/>
        <v>154.33274872596934</v>
      </c>
      <c r="FX204" s="198">
        <f t="shared" si="68"/>
        <v>112.09914683856464</v>
      </c>
      <c r="FY204" s="6"/>
      <c r="FZ204" s="1"/>
      <c r="GA204" s="60">
        <f t="shared" si="83"/>
        <v>2.0964870000000002</v>
      </c>
      <c r="GB204" s="60"/>
      <c r="GC204" s="1"/>
      <c r="GD204" s="1"/>
      <c r="GE204" s="1"/>
    </row>
    <row r="205" spans="1:187" x14ac:dyDescent="0.15">
      <c r="A205">
        <f t="shared" si="78"/>
        <v>1785</v>
      </c>
      <c r="AV205">
        <v>1</v>
      </c>
      <c r="AW205" s="2">
        <f t="shared" si="79"/>
        <v>0.28856706909013036</v>
      </c>
      <c r="BT205" s="259">
        <v>1</v>
      </c>
      <c r="BU205" s="259"/>
      <c r="BV205" s="259"/>
      <c r="BW205" s="259"/>
      <c r="BX205" s="259"/>
      <c r="BY205" s="259"/>
      <c r="BZ205" s="259"/>
      <c r="FF205" s="136">
        <f t="shared" si="80"/>
        <v>0.28856706909013036</v>
      </c>
      <c r="FG205" s="136">
        <f t="shared" si="61"/>
        <v>0.73694084353051958</v>
      </c>
      <c r="FH205" s="136">
        <f t="shared" si="62"/>
        <v>0.53026654661320172</v>
      </c>
      <c r="FI205" s="136">
        <f t="shared" si="63"/>
        <v>0.45646522720645583</v>
      </c>
      <c r="FJ205" s="136"/>
      <c r="FK205" s="136">
        <f t="shared" si="84"/>
        <v>0.39148094016956747</v>
      </c>
      <c r="FL205" s="136">
        <f t="shared" si="85"/>
        <v>0.34586471333944768</v>
      </c>
      <c r="FM205" s="136">
        <v>3.5</v>
      </c>
      <c r="FN205" s="136">
        <f t="shared" si="81"/>
        <v>1.9973598314609937</v>
      </c>
      <c r="FO205" s="136">
        <f t="shared" si="81"/>
        <v>2.6651582589843898</v>
      </c>
      <c r="FP205" s="136">
        <f t="shared" si="82"/>
        <v>1.3619956817344367</v>
      </c>
      <c r="FQ205" s="136">
        <f t="shared" si="82"/>
        <v>8.0418547719583557</v>
      </c>
      <c r="FR205" s="136">
        <f>'east Allen-Studer'!DR205</f>
        <v>3</v>
      </c>
      <c r="FS205" s="136">
        <f t="shared" si="64"/>
        <v>0.99867991573049686</v>
      </c>
      <c r="FT205" s="136">
        <f t="shared" si="65"/>
        <v>1.9973598314609937</v>
      </c>
      <c r="FU205" s="136"/>
      <c r="FV205" s="198">
        <f t="shared" si="66"/>
        <v>347.92057336280186</v>
      </c>
      <c r="FW205" s="198">
        <f t="shared" si="67"/>
        <v>154.83174759321153</v>
      </c>
      <c r="FX205" s="198">
        <f t="shared" si="68"/>
        <v>112.6285434313279</v>
      </c>
      <c r="FY205" s="6"/>
      <c r="FZ205" s="1"/>
      <c r="GA205" s="60">
        <f t="shared" si="83"/>
        <v>2.1002940000000003</v>
      </c>
      <c r="GB205" s="60"/>
      <c r="GC205" s="1"/>
      <c r="GD205" s="1"/>
      <c r="GE205" s="1"/>
    </row>
    <row r="206" spans="1:187" x14ac:dyDescent="0.15">
      <c r="A206">
        <f t="shared" si="78"/>
        <v>1786</v>
      </c>
      <c r="AV206">
        <v>0.92</v>
      </c>
      <c r="AW206" s="2">
        <f t="shared" si="79"/>
        <v>0.26548170356291995</v>
      </c>
      <c r="BT206" s="259">
        <v>0.92</v>
      </c>
      <c r="BU206" s="259"/>
      <c r="BV206" s="259"/>
      <c r="BW206" s="259"/>
      <c r="BX206" s="259"/>
      <c r="BY206" s="259"/>
      <c r="BZ206" s="259"/>
      <c r="FF206" s="136">
        <f t="shared" si="80"/>
        <v>0.26548170356291995</v>
      </c>
      <c r="FG206" s="136">
        <f t="shared" si="61"/>
        <v>0.74087168409274651</v>
      </c>
      <c r="FH206" s="136">
        <f t="shared" si="62"/>
        <v>0.53169490377913053</v>
      </c>
      <c r="FI206" s="136">
        <f t="shared" si="63"/>
        <v>0.45923022245956674</v>
      </c>
      <c r="FJ206" s="136"/>
      <c r="FK206" s="136">
        <f t="shared" si="84"/>
        <v>0.39388561424923313</v>
      </c>
      <c r="FL206" s="136">
        <f t="shared" si="85"/>
        <v>0.34610038398385884</v>
      </c>
      <c r="FM206" s="136">
        <v>3.5</v>
      </c>
      <c r="FN206" s="136">
        <f t="shared" si="81"/>
        <v>2.0033531881375088</v>
      </c>
      <c r="FO206" s="136">
        <f t="shared" si="81"/>
        <v>2.6760220632735381</v>
      </c>
      <c r="FP206" s="136">
        <f t="shared" si="82"/>
        <v>1.3661137122042333</v>
      </c>
      <c r="FQ206" s="136">
        <f t="shared" si="82"/>
        <v>8.068390849705505</v>
      </c>
      <c r="FR206" s="136">
        <f>'east Allen-Studer'!DR206</f>
        <v>3</v>
      </c>
      <c r="FS206" s="136">
        <f t="shared" si="64"/>
        <v>1.0016765940687544</v>
      </c>
      <c r="FT206" s="136">
        <f t="shared" si="65"/>
        <v>2.0033531881375088</v>
      </c>
      <c r="FU206" s="136"/>
      <c r="FV206" s="198">
        <f t="shared" si="66"/>
        <v>349.40842504242278</v>
      </c>
      <c r="FW206" s="198">
        <f t="shared" si="67"/>
        <v>155.3307464604537</v>
      </c>
      <c r="FX206" s="198">
        <f t="shared" si="68"/>
        <v>113.15794002409115</v>
      </c>
      <c r="FY206" s="6"/>
      <c r="FZ206" s="1"/>
      <c r="GA206" s="60">
        <f t="shared" si="83"/>
        <v>2.104101</v>
      </c>
      <c r="GB206" s="60"/>
      <c r="GC206" s="1"/>
      <c r="GD206" s="1"/>
      <c r="GE206" s="1"/>
    </row>
    <row r="207" spans="1:187" x14ac:dyDescent="0.15">
      <c r="A207">
        <f t="shared" si="78"/>
        <v>1787</v>
      </c>
      <c r="AV207">
        <v>0.88</v>
      </c>
      <c r="AW207" s="2">
        <f t="shared" si="79"/>
        <v>0.25393902079931474</v>
      </c>
      <c r="BT207" s="259">
        <v>0.88</v>
      </c>
      <c r="BU207" s="259"/>
      <c r="BV207" s="259"/>
      <c r="BW207" s="259"/>
      <c r="BX207" s="259"/>
      <c r="BY207" s="259"/>
      <c r="BZ207" s="259"/>
      <c r="FF207" s="136">
        <f t="shared" si="80"/>
        <v>0.25393902079931474</v>
      </c>
      <c r="FG207" s="136">
        <f t="shared" ref="FG207:FG270" si="86">0.063+1.226*(FK207*4/3)+0.017*2</f>
        <v>0.74480252465497321</v>
      </c>
      <c r="FH207" s="136">
        <f t="shared" ref="FH207:FH270" si="87">0.254966+0.593992*FK207+0.021382*2</f>
        <v>0.53312326094505924</v>
      </c>
      <c r="FI207" s="136">
        <f t="shared" ref="FI207:FI270" si="88">1.149842*FK207+0.003162*2</f>
        <v>0.46199521771267765</v>
      </c>
      <c r="FJ207" s="136"/>
      <c r="FK207" s="136">
        <f t="shared" si="84"/>
        <v>0.39629028832889879</v>
      </c>
      <c r="FL207" s="136">
        <f t="shared" si="85"/>
        <v>0.34633605462827</v>
      </c>
      <c r="FM207" s="136">
        <v>3.5</v>
      </c>
      <c r="FN207" s="136">
        <f t="shared" si="81"/>
        <v>2.009346544814024</v>
      </c>
      <c r="FO207" s="136">
        <f t="shared" si="81"/>
        <v>2.6868858675626868</v>
      </c>
      <c r="FP207" s="136">
        <f t="shared" si="82"/>
        <v>1.3702317426740298</v>
      </c>
      <c r="FQ207" s="136">
        <f t="shared" si="82"/>
        <v>8.0949269274526543</v>
      </c>
      <c r="FR207" s="136">
        <f>'east Allen-Studer'!DR207</f>
        <v>3</v>
      </c>
      <c r="FS207" s="136">
        <f t="shared" ref="FS207:FS270" si="89">0.5*FN207</f>
        <v>1.004673272407012</v>
      </c>
      <c r="FT207" s="136">
        <f t="shared" ref="FT207:FT270" si="90">FN207</f>
        <v>2.009346544814024</v>
      </c>
      <c r="FU207" s="136"/>
      <c r="FV207" s="198">
        <f t="shared" ref="FV207:FV270" si="91">$FG$10*$FG207+$FI$10*$FI207+$FL$10*$FL207+$FM$10*$FM207+$FN$10*$FN207+$FO$10*$FO207+$FP$10*$FP207+$FQ$10*$FQ207+$FR$10*$FR207+$FS$10*$FS207+$FT$10*$FT207</f>
        <v>350.89627672204358</v>
      </c>
      <c r="FW207" s="198">
        <f t="shared" ref="FW207:FW270" si="92">$FK$14*$FK207+$FL$14*$FL207+$FM$14*$FM207+$FN$14*$FN207+$FO$14*$FO207+$FP$14*$FP207+$FQ$14*$FQ207+$FR$14*$FR207+$FT$14*$FT207</f>
        <v>155.82974532769586</v>
      </c>
      <c r="FX207" s="198">
        <f t="shared" ref="FX207:FX270" si="93">$FK$11*$FK207+$FL$11*$FL207+$FM$11*$FM207+$FN$11*$FN207+$FO$11*$FO207+$FP$11*$FP207+$FQ$11*$FQ207+$FR$11*$FR207+$FT$11*$FT207</f>
        <v>113.68733661685442</v>
      </c>
      <c r="FY207" s="6"/>
      <c r="FZ207" s="1"/>
      <c r="GA207" s="60">
        <f t="shared" si="83"/>
        <v>2.1079080000000001</v>
      </c>
      <c r="GB207" s="60"/>
      <c r="GC207" s="1"/>
      <c r="GD207" s="1"/>
      <c r="GE207" s="1"/>
    </row>
    <row r="208" spans="1:187" x14ac:dyDescent="0.15">
      <c r="A208">
        <f t="shared" si="78"/>
        <v>1788</v>
      </c>
      <c r="AV208">
        <v>0.92</v>
      </c>
      <c r="AW208" s="2">
        <f t="shared" si="79"/>
        <v>0.26548170356291995</v>
      </c>
      <c r="BT208" s="259">
        <v>0.92</v>
      </c>
      <c r="BU208" s="259"/>
      <c r="BV208" s="259"/>
      <c r="BW208" s="259"/>
      <c r="BX208" s="259"/>
      <c r="BY208" s="259"/>
      <c r="BZ208" s="259"/>
      <c r="FF208" s="136">
        <f t="shared" si="80"/>
        <v>0.26548170356291995</v>
      </c>
      <c r="FG208" s="136">
        <f t="shared" si="86"/>
        <v>0.74873336521719991</v>
      </c>
      <c r="FH208" s="136">
        <f t="shared" si="87"/>
        <v>0.53455161811098795</v>
      </c>
      <c r="FI208" s="136">
        <f t="shared" si="88"/>
        <v>0.46476021296578851</v>
      </c>
      <c r="FJ208" s="136"/>
      <c r="FK208" s="136">
        <f t="shared" si="84"/>
        <v>0.39869496240856439</v>
      </c>
      <c r="FL208" s="136">
        <f t="shared" si="85"/>
        <v>0.34657172527268115</v>
      </c>
      <c r="FM208" s="136">
        <v>3.5</v>
      </c>
      <c r="FN208" s="136">
        <f t="shared" si="81"/>
        <v>2.0153399014905387</v>
      </c>
      <c r="FO208" s="136">
        <f t="shared" si="81"/>
        <v>2.6977496718518355</v>
      </c>
      <c r="FP208" s="136">
        <f t="shared" si="82"/>
        <v>1.3743497731438259</v>
      </c>
      <c r="FQ208" s="136">
        <f t="shared" si="82"/>
        <v>8.1214630051998036</v>
      </c>
      <c r="FR208" s="136">
        <f>'east Allen-Studer'!DR208</f>
        <v>3</v>
      </c>
      <c r="FS208" s="136">
        <f t="shared" si="89"/>
        <v>1.0076699507452693</v>
      </c>
      <c r="FT208" s="136">
        <f t="shared" si="90"/>
        <v>2.0153399014905387</v>
      </c>
      <c r="FU208" s="136"/>
      <c r="FV208" s="198">
        <f t="shared" si="91"/>
        <v>352.38412840166427</v>
      </c>
      <c r="FW208" s="198">
        <f t="shared" si="92"/>
        <v>156.328744194938</v>
      </c>
      <c r="FX208" s="198">
        <f t="shared" si="93"/>
        <v>114.21673320961766</v>
      </c>
      <c r="FY208" s="6"/>
      <c r="FZ208" s="1"/>
      <c r="GA208" s="60">
        <f t="shared" si="83"/>
        <v>2.1117150000000002</v>
      </c>
      <c r="GB208" s="60"/>
      <c r="GC208" s="1"/>
      <c r="GD208" s="1"/>
      <c r="GE208" s="1"/>
    </row>
    <row r="209" spans="1:187" x14ac:dyDescent="0.15">
      <c r="A209">
        <f t="shared" si="78"/>
        <v>1789</v>
      </c>
      <c r="AV209">
        <v>0.96</v>
      </c>
      <c r="AW209" s="2">
        <f t="shared" si="79"/>
        <v>0.27702438632652515</v>
      </c>
      <c r="BT209" s="259">
        <v>0.96</v>
      </c>
      <c r="BU209" s="259"/>
      <c r="BV209" s="259"/>
      <c r="BW209" s="259"/>
      <c r="BX209" s="259"/>
      <c r="BY209" s="259"/>
      <c r="BZ209" s="259"/>
      <c r="FF209" s="136">
        <f t="shared" si="80"/>
        <v>0.27702438632652515</v>
      </c>
      <c r="FG209" s="136">
        <f t="shared" si="86"/>
        <v>0.75266420577942661</v>
      </c>
      <c r="FH209" s="136">
        <f t="shared" si="87"/>
        <v>0.53597997527691676</v>
      </c>
      <c r="FI209" s="136">
        <f t="shared" si="88"/>
        <v>0.46752520821889942</v>
      </c>
      <c r="FJ209" s="136"/>
      <c r="FK209" s="136">
        <f t="shared" si="84"/>
        <v>0.40109963648823005</v>
      </c>
      <c r="FL209" s="136">
        <f t="shared" si="85"/>
        <v>0.34680739591709231</v>
      </c>
      <c r="FM209" s="136">
        <v>3.5</v>
      </c>
      <c r="FN209" s="136">
        <f t="shared" si="81"/>
        <v>2.0213332581670538</v>
      </c>
      <c r="FO209" s="136">
        <f t="shared" si="81"/>
        <v>2.7086134761409837</v>
      </c>
      <c r="FP209" s="136">
        <f t="shared" si="82"/>
        <v>1.3784678036136224</v>
      </c>
      <c r="FQ209" s="136">
        <f t="shared" si="82"/>
        <v>8.1479990829469529</v>
      </c>
      <c r="FR209" s="136">
        <f>'east Allen-Studer'!DR209</f>
        <v>3</v>
      </c>
      <c r="FS209" s="136">
        <f t="shared" si="89"/>
        <v>1.0106666290835269</v>
      </c>
      <c r="FT209" s="136">
        <f t="shared" si="90"/>
        <v>2.0213332581670538</v>
      </c>
      <c r="FU209" s="136"/>
      <c r="FV209" s="198">
        <f t="shared" si="91"/>
        <v>353.87198008128496</v>
      </c>
      <c r="FW209" s="198">
        <f t="shared" si="92"/>
        <v>156.82774306218022</v>
      </c>
      <c r="FX209" s="198">
        <f t="shared" si="93"/>
        <v>114.74612980238091</v>
      </c>
      <c r="FY209" s="6"/>
      <c r="FZ209" s="1"/>
      <c r="GA209" s="60">
        <f t="shared" si="83"/>
        <v>2.1155220000000003</v>
      </c>
      <c r="GB209" s="60"/>
      <c r="GC209" s="1"/>
      <c r="GD209" s="1"/>
      <c r="GE209" s="1"/>
    </row>
    <row r="210" spans="1:187" x14ac:dyDescent="0.15">
      <c r="A210">
        <f t="shared" si="78"/>
        <v>1790</v>
      </c>
      <c r="AV210">
        <v>1.04</v>
      </c>
      <c r="AW210" s="2">
        <f t="shared" si="79"/>
        <v>0.30010975185373556</v>
      </c>
      <c r="BT210" s="259">
        <v>1.04</v>
      </c>
      <c r="BU210" s="259"/>
      <c r="BV210" s="259"/>
      <c r="BW210" s="259"/>
      <c r="BX210" s="259"/>
      <c r="BY210" s="259"/>
      <c r="BZ210" s="259"/>
      <c r="FF210" s="136">
        <f t="shared" si="80"/>
        <v>0.30010975185373556</v>
      </c>
      <c r="FG210" s="136">
        <f t="shared" si="86"/>
        <v>0.75659504634165353</v>
      </c>
      <c r="FH210" s="136">
        <f t="shared" si="87"/>
        <v>0.53740833244284558</v>
      </c>
      <c r="FI210" s="136">
        <f t="shared" si="88"/>
        <v>0.47029020347201034</v>
      </c>
      <c r="FJ210" s="136"/>
      <c r="FK210" s="136">
        <f t="shared" si="84"/>
        <v>0.40350431056789571</v>
      </c>
      <c r="FL210" s="136">
        <f t="shared" si="85"/>
        <v>0.34704306656150347</v>
      </c>
      <c r="FM210" s="136">
        <v>3.5</v>
      </c>
      <c r="FN210" s="136">
        <f t="shared" si="81"/>
        <v>2.0273266148435689</v>
      </c>
      <c r="FO210" s="136">
        <f t="shared" si="81"/>
        <v>2.7194772804301319</v>
      </c>
      <c r="FP210" s="136">
        <f t="shared" si="82"/>
        <v>1.382585834083419</v>
      </c>
      <c r="FQ210" s="136">
        <f t="shared" si="82"/>
        <v>8.1745351606941021</v>
      </c>
      <c r="FR210" s="136">
        <f>'east Allen-Studer'!DR210</f>
        <v>3</v>
      </c>
      <c r="FS210" s="136">
        <f t="shared" si="89"/>
        <v>1.0136633074217845</v>
      </c>
      <c r="FT210" s="136">
        <f t="shared" si="90"/>
        <v>2.0273266148435689</v>
      </c>
      <c r="FU210" s="136"/>
      <c r="FV210" s="198">
        <f t="shared" si="91"/>
        <v>355.35983176090588</v>
      </c>
      <c r="FW210" s="198">
        <f t="shared" si="92"/>
        <v>157.32674192942238</v>
      </c>
      <c r="FX210" s="198">
        <f t="shared" si="93"/>
        <v>115.27552639514418</v>
      </c>
      <c r="FY210" s="6"/>
      <c r="FZ210" s="1"/>
      <c r="GA210" s="60">
        <f t="shared" si="83"/>
        <v>2.119329</v>
      </c>
      <c r="GB210" s="60"/>
      <c r="GC210" s="1"/>
      <c r="GD210" s="1"/>
      <c r="GE210" s="1"/>
    </row>
    <row r="211" spans="1:187" x14ac:dyDescent="0.15">
      <c r="A211">
        <f t="shared" si="78"/>
        <v>1791</v>
      </c>
      <c r="AV211">
        <v>1.32</v>
      </c>
      <c r="AW211" s="2">
        <f t="shared" si="79"/>
        <v>0.38090853119897206</v>
      </c>
      <c r="BT211" s="259">
        <v>1.32</v>
      </c>
      <c r="BU211" s="259"/>
      <c r="BV211" s="259"/>
      <c r="BW211" s="259"/>
      <c r="BX211" s="259"/>
      <c r="BY211" s="259"/>
      <c r="BZ211" s="259"/>
      <c r="FF211" s="136">
        <f t="shared" si="80"/>
        <v>0.38090853119897206</v>
      </c>
      <c r="FG211" s="136">
        <f t="shared" si="86"/>
        <v>0.76052588690388023</v>
      </c>
      <c r="FH211" s="136">
        <f t="shared" si="87"/>
        <v>0.53883668960877429</v>
      </c>
      <c r="FI211" s="136">
        <f t="shared" si="88"/>
        <v>0.47305519872512125</v>
      </c>
      <c r="FJ211" s="136"/>
      <c r="FK211" s="136">
        <f t="shared" si="84"/>
        <v>0.40590898464756137</v>
      </c>
      <c r="FL211" s="136">
        <f t="shared" si="85"/>
        <v>0.34727873720591468</v>
      </c>
      <c r="FM211" s="136">
        <v>3.5</v>
      </c>
      <c r="FN211" s="136">
        <f t="shared" si="81"/>
        <v>2.033319971520084</v>
      </c>
      <c r="FO211" s="136">
        <f t="shared" si="81"/>
        <v>2.7303410847192802</v>
      </c>
      <c r="FP211" s="136">
        <f t="shared" si="82"/>
        <v>1.3867038645532155</v>
      </c>
      <c r="FQ211" s="136">
        <f t="shared" si="82"/>
        <v>8.2010712384412514</v>
      </c>
      <c r="FR211" s="136">
        <f>'east Allen-Studer'!DR211</f>
        <v>3</v>
      </c>
      <c r="FS211" s="136">
        <f t="shared" si="89"/>
        <v>1.016659985760042</v>
      </c>
      <c r="FT211" s="136">
        <f t="shared" si="90"/>
        <v>2.033319971520084</v>
      </c>
      <c r="FU211" s="136"/>
      <c r="FV211" s="198">
        <f t="shared" si="91"/>
        <v>356.84768344052668</v>
      </c>
      <c r="FW211" s="198">
        <f t="shared" si="92"/>
        <v>157.82574079666452</v>
      </c>
      <c r="FX211" s="198">
        <f t="shared" si="93"/>
        <v>115.80492298790743</v>
      </c>
      <c r="FY211" s="6"/>
      <c r="FZ211" s="1"/>
      <c r="GA211" s="60">
        <f t="shared" si="83"/>
        <v>2.1231360000000001</v>
      </c>
      <c r="GB211" s="60"/>
      <c r="GC211" s="1"/>
      <c r="GD211" s="1"/>
      <c r="GE211" s="1"/>
    </row>
    <row r="212" spans="1:187" x14ac:dyDescent="0.15">
      <c r="A212">
        <f t="shared" si="78"/>
        <v>1792</v>
      </c>
      <c r="AV212">
        <v>3.24</v>
      </c>
      <c r="AW212" s="2">
        <f t="shared" si="79"/>
        <v>0.93495730385202236</v>
      </c>
      <c r="BT212" s="259">
        <v>3.24</v>
      </c>
      <c r="BU212" s="259"/>
      <c r="BV212" s="259"/>
      <c r="BW212" s="259"/>
      <c r="BX212" s="259"/>
      <c r="BY212" s="259"/>
      <c r="BZ212" s="259"/>
      <c r="FF212" s="136">
        <f t="shared" si="80"/>
        <v>0.93495730385202236</v>
      </c>
      <c r="FG212" s="136">
        <f t="shared" si="86"/>
        <v>0.76445672746610716</v>
      </c>
      <c r="FH212" s="136">
        <f t="shared" si="87"/>
        <v>0.54026504677470311</v>
      </c>
      <c r="FI212" s="136">
        <f t="shared" si="88"/>
        <v>0.47582019397823216</v>
      </c>
      <c r="FJ212" s="136"/>
      <c r="FK212" s="136">
        <f t="shared" si="84"/>
        <v>0.40831365872722702</v>
      </c>
      <c r="FL212" s="136">
        <f t="shared" si="85"/>
        <v>0.34751440785032583</v>
      </c>
      <c r="FM212" s="136">
        <v>3.5</v>
      </c>
      <c r="FN212" s="136">
        <f t="shared" si="81"/>
        <v>2.0393133281965987</v>
      </c>
      <c r="FO212" s="136">
        <f t="shared" si="81"/>
        <v>2.7412048890084288</v>
      </c>
      <c r="FP212" s="136">
        <f t="shared" si="82"/>
        <v>1.3908218950230118</v>
      </c>
      <c r="FQ212" s="136">
        <f t="shared" si="82"/>
        <v>8.2276073161884007</v>
      </c>
      <c r="FR212" s="136">
        <f>'east Allen-Studer'!DR212</f>
        <v>2.4934795613160516</v>
      </c>
      <c r="FS212" s="136">
        <f t="shared" si="89"/>
        <v>1.0196566640982994</v>
      </c>
      <c r="FT212" s="136">
        <f t="shared" si="90"/>
        <v>2.0393133281965987</v>
      </c>
      <c r="FU212" s="136"/>
      <c r="FV212" s="198">
        <f t="shared" si="91"/>
        <v>355.80293292672781</v>
      </c>
      <c r="FW212" s="198">
        <f t="shared" si="92"/>
        <v>155.79213747048695</v>
      </c>
      <c r="FX212" s="198">
        <f t="shared" si="93"/>
        <v>114.81475826461885</v>
      </c>
      <c r="FY212" s="6"/>
      <c r="FZ212" s="1"/>
      <c r="GA212" s="60">
        <f t="shared" si="83"/>
        <v>2.1269430000000003</v>
      </c>
      <c r="GB212" s="60"/>
      <c r="GC212" s="1"/>
      <c r="GD212" s="1"/>
      <c r="GE212" s="1"/>
    </row>
    <row r="213" spans="1:187" x14ac:dyDescent="0.15">
      <c r="A213">
        <f t="shared" ref="A213:A219" si="94">+A212+1</f>
        <v>1793</v>
      </c>
      <c r="AV213">
        <v>2.16</v>
      </c>
      <c r="AW213" s="2">
        <f t="shared" si="79"/>
        <v>0.62330486923468165</v>
      </c>
      <c r="BT213" s="259">
        <v>2.16</v>
      </c>
      <c r="BU213" s="259"/>
      <c r="BV213" s="259"/>
      <c r="BW213" s="259"/>
      <c r="BX213" s="259"/>
      <c r="BY213" s="259"/>
      <c r="BZ213" s="259"/>
      <c r="FF213" s="136">
        <f t="shared" si="80"/>
        <v>0.62330486923468165</v>
      </c>
      <c r="FG213" s="136">
        <f t="shared" si="86"/>
        <v>0.76838756802833386</v>
      </c>
      <c r="FH213" s="136">
        <f t="shared" si="87"/>
        <v>0.54169340394063181</v>
      </c>
      <c r="FI213" s="136">
        <f t="shared" si="88"/>
        <v>0.47858518923134302</v>
      </c>
      <c r="FJ213" s="136"/>
      <c r="FK213" s="136">
        <f t="shared" si="84"/>
        <v>0.41071833280689263</v>
      </c>
      <c r="FL213" s="136">
        <f t="shared" si="85"/>
        <v>0.34775007849473699</v>
      </c>
      <c r="FM213" s="136">
        <v>3.5</v>
      </c>
      <c r="FN213" s="136">
        <f t="shared" si="81"/>
        <v>2.0453066848731138</v>
      </c>
      <c r="FO213" s="136">
        <f t="shared" si="81"/>
        <v>2.7520686932975771</v>
      </c>
      <c r="FP213" s="136">
        <f t="shared" si="82"/>
        <v>1.3949399254928081</v>
      </c>
      <c r="FQ213" s="136">
        <f t="shared" si="82"/>
        <v>8.25414339393555</v>
      </c>
      <c r="FR213" s="136">
        <f>'east Allen-Studer'!DR213</f>
        <v>2.4934795613160516</v>
      </c>
      <c r="FS213" s="136">
        <f t="shared" si="89"/>
        <v>1.0226533424365569</v>
      </c>
      <c r="FT213" s="136">
        <f t="shared" si="90"/>
        <v>2.0453066848731138</v>
      </c>
      <c r="FU213" s="136"/>
      <c r="FV213" s="198">
        <f t="shared" si="91"/>
        <v>357.29078460634844</v>
      </c>
      <c r="FW213" s="198">
        <f t="shared" si="92"/>
        <v>156.29113633772911</v>
      </c>
      <c r="FX213" s="198">
        <f t="shared" si="93"/>
        <v>115.34415485738208</v>
      </c>
      <c r="FY213" s="6"/>
      <c r="FZ213" s="1"/>
      <c r="GA213" s="60">
        <f t="shared" si="83"/>
        <v>2.1307500000000004</v>
      </c>
      <c r="GB213" s="60"/>
      <c r="GC213" s="1"/>
      <c r="GD213" s="1"/>
      <c r="GE213" s="1"/>
    </row>
    <row r="214" spans="1:187" x14ac:dyDescent="0.15">
      <c r="A214">
        <f t="shared" si="94"/>
        <v>1794</v>
      </c>
      <c r="AV214">
        <v>1.28</v>
      </c>
      <c r="AW214" s="2">
        <f t="shared" si="79"/>
        <v>0.36936584843536685</v>
      </c>
      <c r="BT214" s="259">
        <v>1.28</v>
      </c>
      <c r="BU214" s="259"/>
      <c r="BV214" s="259"/>
      <c r="BW214" s="259"/>
      <c r="BX214" s="259"/>
      <c r="BY214" s="259"/>
      <c r="BZ214" s="259"/>
      <c r="FF214" s="136">
        <f t="shared" si="80"/>
        <v>0.36936584843536685</v>
      </c>
      <c r="FG214" s="136">
        <f t="shared" si="86"/>
        <v>0.77231840859056056</v>
      </c>
      <c r="FH214" s="136">
        <f t="shared" si="87"/>
        <v>0.54312176110656063</v>
      </c>
      <c r="FI214" s="136">
        <f t="shared" si="88"/>
        <v>0.48135018448445394</v>
      </c>
      <c r="FJ214" s="136"/>
      <c r="FK214" s="136">
        <f t="shared" si="84"/>
        <v>0.41312300688655829</v>
      </c>
      <c r="FL214" s="136">
        <f t="shared" si="85"/>
        <v>0.34798574913914815</v>
      </c>
      <c r="FM214" s="136">
        <v>3.5</v>
      </c>
      <c r="FN214" s="136">
        <f t="shared" si="81"/>
        <v>2.051300041549629</v>
      </c>
      <c r="FO214" s="136">
        <f t="shared" si="81"/>
        <v>2.7629324975867253</v>
      </c>
      <c r="FP214" s="136">
        <f t="shared" si="82"/>
        <v>1.3990579559626046</v>
      </c>
      <c r="FQ214" s="136">
        <f t="shared" si="82"/>
        <v>8.2806794716826992</v>
      </c>
      <c r="FR214" s="136">
        <f>'east Allen-Studer'!DR214</f>
        <v>2.5</v>
      </c>
      <c r="FS214" s="136">
        <f t="shared" si="89"/>
        <v>1.0256500207748145</v>
      </c>
      <c r="FT214" s="136">
        <f t="shared" si="90"/>
        <v>2.051300041549629</v>
      </c>
      <c r="FU214" s="136"/>
      <c r="FV214" s="198">
        <f t="shared" si="91"/>
        <v>358.81123847938903</v>
      </c>
      <c r="FW214" s="198">
        <f t="shared" si="92"/>
        <v>156.82273739839104</v>
      </c>
      <c r="FX214" s="198">
        <f t="shared" si="93"/>
        <v>115.89311276619719</v>
      </c>
      <c r="FY214" s="6"/>
      <c r="FZ214" s="1"/>
      <c r="GA214" s="60">
        <f t="shared" si="83"/>
        <v>2.134557</v>
      </c>
      <c r="GB214" s="60"/>
      <c r="GC214" s="1"/>
      <c r="GD214" s="1"/>
      <c r="GE214" s="1"/>
    </row>
    <row r="215" spans="1:187" x14ac:dyDescent="0.15">
      <c r="A215">
        <f t="shared" si="94"/>
        <v>1795</v>
      </c>
      <c r="AV215">
        <v>0.56000000000000005</v>
      </c>
      <c r="AW215" s="2">
        <f t="shared" ref="AW215:AW246" si="95">(AV215*10.78)/37.357</f>
        <v>0.16159755869047301</v>
      </c>
      <c r="BT215" s="259">
        <v>0.56000000000000005</v>
      </c>
      <c r="BU215" s="259"/>
      <c r="BV215" s="259"/>
      <c r="BW215" s="259"/>
      <c r="BX215" s="259"/>
      <c r="BY215" s="259"/>
      <c r="BZ215" s="259"/>
      <c r="FF215" s="136">
        <f t="shared" ref="FF215:FF246" si="96">AW215</f>
        <v>0.16159755869047301</v>
      </c>
      <c r="FG215" s="136">
        <f t="shared" si="86"/>
        <v>0.77624924915278748</v>
      </c>
      <c r="FH215" s="136">
        <f t="shared" si="87"/>
        <v>0.54455011827248934</v>
      </c>
      <c r="FI215" s="136">
        <f t="shared" si="88"/>
        <v>0.4841151797375649</v>
      </c>
      <c r="FJ215" s="136"/>
      <c r="FK215" s="136">
        <f t="shared" si="84"/>
        <v>0.41552768096622394</v>
      </c>
      <c r="FL215" s="136">
        <f t="shared" si="85"/>
        <v>0.34822141978355931</v>
      </c>
      <c r="FM215" s="136">
        <v>3.5</v>
      </c>
      <c r="FN215" s="136">
        <f t="shared" si="81"/>
        <v>2.0572933982261441</v>
      </c>
      <c r="FO215" s="136">
        <f t="shared" si="81"/>
        <v>2.773796301875874</v>
      </c>
      <c r="FP215" s="136">
        <f t="shared" si="82"/>
        <v>1.4031759864324009</v>
      </c>
      <c r="FQ215" s="136">
        <f t="shared" si="82"/>
        <v>8.3072155494298485</v>
      </c>
      <c r="FR215" s="136">
        <f>'east Allen-Studer'!DR215</f>
        <v>2.5</v>
      </c>
      <c r="FS215" s="136">
        <f t="shared" si="89"/>
        <v>1.028646699113072</v>
      </c>
      <c r="FT215" s="136">
        <f t="shared" si="90"/>
        <v>2.0572933982261441</v>
      </c>
      <c r="FU215" s="136"/>
      <c r="FV215" s="198">
        <f t="shared" si="91"/>
        <v>360.29909015900984</v>
      </c>
      <c r="FW215" s="198">
        <f t="shared" si="92"/>
        <v>157.32173626563321</v>
      </c>
      <c r="FX215" s="198">
        <f t="shared" si="93"/>
        <v>116.42250935896045</v>
      </c>
      <c r="FY215" s="6"/>
      <c r="FZ215" s="1"/>
      <c r="GA215" s="60">
        <f t="shared" si="83"/>
        <v>2.1383640000000002</v>
      </c>
      <c r="GB215" s="60"/>
      <c r="GC215" s="1"/>
      <c r="GD215" s="1"/>
      <c r="GE215" s="1"/>
    </row>
    <row r="216" spans="1:187" x14ac:dyDescent="0.15">
      <c r="A216">
        <f t="shared" si="94"/>
        <v>1796</v>
      </c>
      <c r="AV216">
        <v>0.56000000000000005</v>
      </c>
      <c r="AW216" s="2">
        <f t="shared" si="95"/>
        <v>0.16159755869047301</v>
      </c>
      <c r="BT216" s="259">
        <v>0.56000000000000005</v>
      </c>
      <c r="BU216" s="259"/>
      <c r="BV216" s="259"/>
      <c r="BW216" s="259"/>
      <c r="BX216" s="259"/>
      <c r="BY216" s="259"/>
      <c r="BZ216" s="259"/>
      <c r="FF216" s="136">
        <f t="shared" si="96"/>
        <v>0.16159755869047301</v>
      </c>
      <c r="FG216" s="136">
        <f t="shared" si="86"/>
        <v>0.78018008971501418</v>
      </c>
      <c r="FH216" s="136">
        <f t="shared" si="87"/>
        <v>0.54597847543841804</v>
      </c>
      <c r="FI216" s="136">
        <f t="shared" si="88"/>
        <v>0.48688017499067582</v>
      </c>
      <c r="FJ216" s="136"/>
      <c r="FK216" s="136">
        <f t="shared" si="84"/>
        <v>0.4179323550458896</v>
      </c>
      <c r="FL216" s="136">
        <f t="shared" si="85"/>
        <v>0.34845709042797046</v>
      </c>
      <c r="FM216" s="136">
        <v>3.5</v>
      </c>
      <c r="FN216" s="136">
        <f t="shared" ref="FN216:FO235" si="97">FN$15+($A216-$A$15)*(FN$243-FN$15)/($A$243-$A$15)</f>
        <v>2.0632867549026592</v>
      </c>
      <c r="FO216" s="136">
        <f t="shared" si="97"/>
        <v>2.7846601061650222</v>
      </c>
      <c r="FP216" s="136">
        <f t="shared" ref="FP216:FQ235" si="98">FP$15+($A216-$A$15)*(FP$244-FP$15)/($A$244-$A$15)</f>
        <v>1.4072940169021975</v>
      </c>
      <c r="FQ216" s="136">
        <f t="shared" si="98"/>
        <v>8.3337516271769978</v>
      </c>
      <c r="FR216" s="136">
        <f>'east Allen-Studer'!DR216</f>
        <v>2.5</v>
      </c>
      <c r="FS216" s="136">
        <f t="shared" si="89"/>
        <v>1.0316433774513296</v>
      </c>
      <c r="FT216" s="136">
        <f t="shared" si="90"/>
        <v>2.0632867549026592</v>
      </c>
      <c r="FU216" s="136"/>
      <c r="FV216" s="198">
        <f t="shared" si="91"/>
        <v>361.7869418386307</v>
      </c>
      <c r="FW216" s="198">
        <f t="shared" si="92"/>
        <v>157.82073513287537</v>
      </c>
      <c r="FX216" s="198">
        <f t="shared" si="93"/>
        <v>116.95190595172372</v>
      </c>
      <c r="FY216" s="6"/>
      <c r="FZ216" s="1"/>
      <c r="GA216" s="60">
        <f t="shared" si="83"/>
        <v>2.1421710000000003</v>
      </c>
      <c r="GB216" s="60"/>
      <c r="GC216" s="1"/>
      <c r="GD216" s="1"/>
      <c r="GE216" s="1"/>
    </row>
    <row r="217" spans="1:187" x14ac:dyDescent="0.15">
      <c r="A217">
        <f t="shared" si="94"/>
        <v>1797</v>
      </c>
      <c r="AV217">
        <v>0.6</v>
      </c>
      <c r="AW217" s="2">
        <f t="shared" si="95"/>
        <v>0.17314024145407819</v>
      </c>
      <c r="BT217" s="259">
        <v>0.6</v>
      </c>
      <c r="BU217" s="259"/>
      <c r="BV217" s="259"/>
      <c r="BW217" s="259"/>
      <c r="BX217" s="259"/>
      <c r="BY217" s="259"/>
      <c r="BZ217" s="259"/>
      <c r="FF217" s="136">
        <f t="shared" si="96"/>
        <v>0.17314024145407819</v>
      </c>
      <c r="FG217" s="136">
        <f t="shared" si="86"/>
        <v>0.78411093027724088</v>
      </c>
      <c r="FH217" s="136">
        <f t="shared" si="87"/>
        <v>0.54740683260434686</v>
      </c>
      <c r="FI217" s="136">
        <f t="shared" si="88"/>
        <v>0.48964517024378673</v>
      </c>
      <c r="FJ217" s="136"/>
      <c r="FK217" s="136">
        <f t="shared" si="84"/>
        <v>0.42033702912555526</v>
      </c>
      <c r="FL217" s="136">
        <f t="shared" si="85"/>
        <v>0.34869276107238162</v>
      </c>
      <c r="FM217" s="136">
        <v>3.5</v>
      </c>
      <c r="FN217" s="136">
        <f t="shared" si="97"/>
        <v>2.0692801115791739</v>
      </c>
      <c r="FO217" s="136">
        <f t="shared" si="97"/>
        <v>2.7955239104541705</v>
      </c>
      <c r="FP217" s="136">
        <f t="shared" si="98"/>
        <v>1.4114120473719938</v>
      </c>
      <c r="FQ217" s="136">
        <f t="shared" si="98"/>
        <v>8.3602877049241471</v>
      </c>
      <c r="FR217" s="136">
        <f>'east Allen-Studer'!DR217</f>
        <v>2.5</v>
      </c>
      <c r="FS217" s="136">
        <f t="shared" si="89"/>
        <v>1.034640055789587</v>
      </c>
      <c r="FT217" s="136">
        <f t="shared" si="90"/>
        <v>2.0692801115791739</v>
      </c>
      <c r="FU217" s="136"/>
      <c r="FV217" s="198">
        <f t="shared" si="91"/>
        <v>363.27479351825144</v>
      </c>
      <c r="FW217" s="198">
        <f t="shared" si="92"/>
        <v>158.31973400011753</v>
      </c>
      <c r="FX217" s="198">
        <f t="shared" si="93"/>
        <v>117.48130254448697</v>
      </c>
      <c r="FY217" s="6"/>
      <c r="FZ217" s="1"/>
      <c r="GA217" s="60">
        <f t="shared" si="83"/>
        <v>2.1459779999999999</v>
      </c>
      <c r="GB217" s="60"/>
      <c r="GC217" s="1"/>
      <c r="GD217" s="1"/>
      <c r="GE217" s="1"/>
    </row>
    <row r="218" spans="1:187" x14ac:dyDescent="0.15">
      <c r="A218">
        <f t="shared" si="94"/>
        <v>1798</v>
      </c>
      <c r="AV218">
        <v>0.32</v>
      </c>
      <c r="AW218" s="2">
        <f t="shared" si="95"/>
        <v>9.2341462108841713E-2</v>
      </c>
      <c r="BT218" s="259">
        <v>0.32</v>
      </c>
      <c r="BU218" s="259"/>
      <c r="BV218" s="259"/>
      <c r="BW218" s="259"/>
      <c r="BX218" s="259"/>
      <c r="BY218" s="259"/>
      <c r="BZ218" s="259"/>
      <c r="FF218" s="136">
        <f t="shared" si="96"/>
        <v>9.2341462108841713E-2</v>
      </c>
      <c r="FG218" s="136">
        <f t="shared" si="86"/>
        <v>0.7880417708394678</v>
      </c>
      <c r="FH218" s="136">
        <f t="shared" si="87"/>
        <v>0.54883518977027557</v>
      </c>
      <c r="FI218" s="136">
        <f t="shared" si="88"/>
        <v>0.49241016549689759</v>
      </c>
      <c r="FJ218" s="136"/>
      <c r="FK218" s="136">
        <f t="shared" si="84"/>
        <v>0.42274170320522086</v>
      </c>
      <c r="FL218" s="136">
        <f t="shared" si="85"/>
        <v>0.34892843171679283</v>
      </c>
      <c r="FM218" s="136">
        <v>3.5</v>
      </c>
      <c r="FN218" s="136">
        <f t="shared" si="97"/>
        <v>2.075273468255689</v>
      </c>
      <c r="FO218" s="136">
        <f t="shared" si="97"/>
        <v>2.8063877147433192</v>
      </c>
      <c r="FP218" s="136">
        <f t="shared" si="98"/>
        <v>1.4155300778417903</v>
      </c>
      <c r="FQ218" s="136">
        <f t="shared" si="98"/>
        <v>8.3868237826712964</v>
      </c>
      <c r="FR218" s="136">
        <f>'east Allen-Studer'!DR218</f>
        <v>2.5</v>
      </c>
      <c r="FS218" s="136">
        <f t="shared" si="89"/>
        <v>1.0376367341278445</v>
      </c>
      <c r="FT218" s="136">
        <f t="shared" si="90"/>
        <v>2.075273468255689</v>
      </c>
      <c r="FU218" s="136"/>
      <c r="FV218" s="198">
        <f t="shared" si="91"/>
        <v>364.7626451978723</v>
      </c>
      <c r="FW218" s="198">
        <f t="shared" si="92"/>
        <v>158.8187328673597</v>
      </c>
      <c r="FX218" s="198">
        <f t="shared" si="93"/>
        <v>118.0106991372502</v>
      </c>
      <c r="FY218" s="6"/>
      <c r="FZ218" s="1"/>
      <c r="GA218" s="60">
        <f t="shared" si="83"/>
        <v>2.1497850000000001</v>
      </c>
      <c r="GB218" s="60"/>
      <c r="GC218" s="1"/>
      <c r="GD218" s="1"/>
      <c r="GE218" s="1"/>
    </row>
    <row r="219" spans="1:187" x14ac:dyDescent="0.15">
      <c r="A219">
        <f t="shared" si="94"/>
        <v>1799</v>
      </c>
      <c r="AV219">
        <v>0.68</v>
      </c>
      <c r="AW219" s="2">
        <f t="shared" si="95"/>
        <v>0.19622560698128866</v>
      </c>
      <c r="BT219" s="259">
        <v>0.68</v>
      </c>
      <c r="BU219" s="259"/>
      <c r="BV219" s="259"/>
      <c r="BW219" s="259"/>
      <c r="BX219" s="259"/>
      <c r="BY219" s="259"/>
      <c r="BZ219" s="259"/>
      <c r="FF219" s="136">
        <f t="shared" si="96"/>
        <v>0.19622560698128866</v>
      </c>
      <c r="FG219" s="136">
        <f t="shared" si="86"/>
        <v>0.7919726114016945</v>
      </c>
      <c r="FH219" s="136">
        <f t="shared" si="87"/>
        <v>0.55026354693620438</v>
      </c>
      <c r="FI219" s="136">
        <f t="shared" si="88"/>
        <v>0.49517516075000856</v>
      </c>
      <c r="FJ219" s="136"/>
      <c r="FK219" s="136">
        <f t="shared" si="84"/>
        <v>0.42514637728488658</v>
      </c>
      <c r="FL219" s="136">
        <f t="shared" si="85"/>
        <v>0.34916410236120399</v>
      </c>
      <c r="FM219" s="136">
        <v>3.5</v>
      </c>
      <c r="FN219" s="136">
        <f t="shared" si="97"/>
        <v>2.0812668249322042</v>
      </c>
      <c r="FO219" s="136">
        <f t="shared" si="97"/>
        <v>2.8172515190324674</v>
      </c>
      <c r="FP219" s="136">
        <f t="shared" si="98"/>
        <v>1.4196481083115866</v>
      </c>
      <c r="FQ219" s="136">
        <f t="shared" si="98"/>
        <v>8.4133598604184456</v>
      </c>
      <c r="FR219" s="136">
        <f>'east Allen-Studer'!DR219</f>
        <v>2.5</v>
      </c>
      <c r="FS219" s="136">
        <f t="shared" si="89"/>
        <v>1.0406334124661021</v>
      </c>
      <c r="FT219" s="136">
        <f t="shared" si="90"/>
        <v>2.0812668249322042</v>
      </c>
      <c r="FU219" s="136"/>
      <c r="FV219" s="198">
        <f t="shared" si="91"/>
        <v>366.25049687749305</v>
      </c>
      <c r="FW219" s="198">
        <f t="shared" si="92"/>
        <v>159.31773173460186</v>
      </c>
      <c r="FX219" s="198">
        <f t="shared" si="93"/>
        <v>118.54009573001349</v>
      </c>
      <c r="FY219" s="6"/>
      <c r="FZ219" s="1"/>
      <c r="GA219" s="60">
        <f t="shared" si="83"/>
        <v>2.1535920000000002</v>
      </c>
      <c r="GB219" s="60"/>
      <c r="GC219" s="1"/>
      <c r="GD219" s="1"/>
      <c r="GE219" s="1"/>
    </row>
    <row r="220" spans="1:187" x14ac:dyDescent="0.15">
      <c r="A220">
        <f t="shared" ref="A220:A251" si="99">A219+1</f>
        <v>1800</v>
      </c>
      <c r="AV220">
        <v>0.88</v>
      </c>
      <c r="AW220" s="2">
        <f t="shared" si="95"/>
        <v>0.25393902079931474</v>
      </c>
      <c r="BT220" s="259">
        <v>0.88</v>
      </c>
      <c r="BU220" s="259"/>
      <c r="BV220" s="259"/>
      <c r="BW220" s="259"/>
      <c r="BX220" s="259"/>
      <c r="BY220" s="259"/>
      <c r="BZ220" s="259"/>
      <c r="FF220" s="136">
        <f t="shared" si="96"/>
        <v>0.25393902079931474</v>
      </c>
      <c r="FG220" s="136">
        <f t="shared" si="86"/>
        <v>0.79590345196392143</v>
      </c>
      <c r="FH220" s="136">
        <f t="shared" si="87"/>
        <v>0.55169190410213309</v>
      </c>
      <c r="FI220" s="136">
        <f t="shared" si="88"/>
        <v>0.49794015600311942</v>
      </c>
      <c r="FJ220" s="136"/>
      <c r="FK220" s="136">
        <f t="shared" si="84"/>
        <v>0.42755105136455218</v>
      </c>
      <c r="FL220" s="136">
        <f t="shared" si="85"/>
        <v>0.34939977300561514</v>
      </c>
      <c r="FM220" s="136">
        <v>3.5</v>
      </c>
      <c r="FN220" s="136">
        <f t="shared" si="97"/>
        <v>2.0872601816087193</v>
      </c>
      <c r="FO220" s="136">
        <f t="shared" si="97"/>
        <v>2.8281153233216156</v>
      </c>
      <c r="FP220" s="136">
        <f t="shared" si="98"/>
        <v>1.4237661387813829</v>
      </c>
      <c r="FQ220" s="136">
        <f t="shared" si="98"/>
        <v>8.4398959381655949</v>
      </c>
      <c r="FR220" s="136">
        <f>'east Allen-Studer'!DR220</f>
        <v>2.5</v>
      </c>
      <c r="FS220" s="136">
        <f t="shared" si="89"/>
        <v>1.0436300908043596</v>
      </c>
      <c r="FT220" s="136">
        <f t="shared" si="90"/>
        <v>2.0872601816087193</v>
      </c>
      <c r="FU220" s="136"/>
      <c r="FV220" s="198">
        <f t="shared" si="91"/>
        <v>367.73834855711397</v>
      </c>
      <c r="FW220" s="198">
        <f t="shared" si="92"/>
        <v>159.81673060184403</v>
      </c>
      <c r="FX220" s="198">
        <f t="shared" si="93"/>
        <v>119.06949232277674</v>
      </c>
      <c r="FY220" s="6"/>
      <c r="FZ220" s="1"/>
      <c r="GA220" s="60">
        <f t="shared" ref="GA220:GA251" si="100">1.048241+0.004748*(A220-1750)-0.435636</f>
        <v>0.85000500000000001</v>
      </c>
      <c r="GB220" s="60"/>
      <c r="GC220" s="1"/>
      <c r="GD220" s="1"/>
      <c r="GE220" s="1"/>
    </row>
    <row r="221" spans="1:187" x14ac:dyDescent="0.15">
      <c r="A221">
        <f t="shared" si="99"/>
        <v>1801</v>
      </c>
      <c r="AV221">
        <v>0.92</v>
      </c>
      <c r="AW221" s="2">
        <f t="shared" si="95"/>
        <v>0.26548170356291995</v>
      </c>
      <c r="BT221" s="259">
        <v>0.92</v>
      </c>
      <c r="BU221" s="259"/>
      <c r="BV221" s="259"/>
      <c r="BW221" s="259"/>
      <c r="BX221" s="259"/>
      <c r="BY221" s="259"/>
      <c r="BZ221" s="259"/>
      <c r="FF221" s="136">
        <f t="shared" si="96"/>
        <v>0.26548170356291995</v>
      </c>
      <c r="FG221" s="136">
        <f t="shared" si="86"/>
        <v>0.79983429252614813</v>
      </c>
      <c r="FH221" s="136">
        <f t="shared" si="87"/>
        <v>0.55312026126806191</v>
      </c>
      <c r="FI221" s="136">
        <f t="shared" si="88"/>
        <v>0.50070515125623039</v>
      </c>
      <c r="FJ221" s="136"/>
      <c r="FK221" s="136">
        <f t="shared" si="84"/>
        <v>0.42995572544421784</v>
      </c>
      <c r="FL221" s="136">
        <f t="shared" si="85"/>
        <v>0.3496354436500263</v>
      </c>
      <c r="FM221" s="136">
        <v>3.5</v>
      </c>
      <c r="FN221" s="136">
        <f t="shared" si="97"/>
        <v>2.093253538285234</v>
      </c>
      <c r="FO221" s="136">
        <f t="shared" si="97"/>
        <v>2.8389791276107643</v>
      </c>
      <c r="FP221" s="136">
        <f t="shared" si="98"/>
        <v>1.4278841692511794</v>
      </c>
      <c r="FQ221" s="136">
        <f t="shared" si="98"/>
        <v>8.4664320159127442</v>
      </c>
      <c r="FR221" s="136">
        <f>'east Allen-Studer'!DR221</f>
        <v>2.5</v>
      </c>
      <c r="FS221" s="136">
        <f t="shared" si="89"/>
        <v>1.046626769142617</v>
      </c>
      <c r="FT221" s="136">
        <f t="shared" si="90"/>
        <v>2.093253538285234</v>
      </c>
      <c r="FU221" s="136"/>
      <c r="FV221" s="198">
        <f t="shared" si="91"/>
        <v>369.22620023673466</v>
      </c>
      <c r="FW221" s="198">
        <f t="shared" si="92"/>
        <v>160.31572946908619</v>
      </c>
      <c r="FX221" s="198">
        <f t="shared" si="93"/>
        <v>119.59888891554</v>
      </c>
      <c r="FY221" s="6"/>
      <c r="FZ221" s="1"/>
      <c r="GA221" s="60">
        <f t="shared" si="100"/>
        <v>0.85475299999999999</v>
      </c>
      <c r="GB221" s="60"/>
      <c r="GC221" s="1"/>
      <c r="GD221" s="1"/>
      <c r="GE221" s="1"/>
    </row>
    <row r="222" spans="1:187" x14ac:dyDescent="0.15">
      <c r="A222">
        <f t="shared" si="99"/>
        <v>1802</v>
      </c>
      <c r="AV222">
        <v>1</v>
      </c>
      <c r="AW222" s="2">
        <f t="shared" si="95"/>
        <v>0.28856706909013036</v>
      </c>
      <c r="BT222" s="259">
        <v>1</v>
      </c>
      <c r="BU222" s="259"/>
      <c r="BV222" s="259"/>
      <c r="BW222" s="259"/>
      <c r="BX222" s="259"/>
      <c r="BY222" s="259"/>
      <c r="BZ222" s="259"/>
      <c r="FF222" s="136">
        <f t="shared" si="96"/>
        <v>0.28856706909013036</v>
      </c>
      <c r="FG222" s="136">
        <f t="shared" si="86"/>
        <v>0.80376513308837483</v>
      </c>
      <c r="FH222" s="136">
        <f t="shared" si="87"/>
        <v>0.55454861843399061</v>
      </c>
      <c r="FI222" s="136">
        <f t="shared" si="88"/>
        <v>0.5034701465093413</v>
      </c>
      <c r="FJ222" s="136"/>
      <c r="FK222" s="136">
        <f t="shared" si="84"/>
        <v>0.4323603995238835</v>
      </c>
      <c r="FL222" s="136">
        <f t="shared" si="85"/>
        <v>0.34987111429443746</v>
      </c>
      <c r="FM222" s="136">
        <v>3.5</v>
      </c>
      <c r="FN222" s="136">
        <f t="shared" si="97"/>
        <v>2.0992468949617491</v>
      </c>
      <c r="FO222" s="136">
        <f t="shared" si="97"/>
        <v>2.8498429318999126</v>
      </c>
      <c r="FP222" s="136">
        <f t="shared" si="98"/>
        <v>1.432002199720976</v>
      </c>
      <c r="FQ222" s="136">
        <f t="shared" si="98"/>
        <v>8.4929680936598935</v>
      </c>
      <c r="FR222" s="136">
        <f>'east Allen-Studer'!DR222</f>
        <v>2.5</v>
      </c>
      <c r="FS222" s="136">
        <f t="shared" si="89"/>
        <v>1.0496234474808745</v>
      </c>
      <c r="FT222" s="136">
        <f t="shared" si="90"/>
        <v>2.0992468949617491</v>
      </c>
      <c r="FU222" s="136"/>
      <c r="FV222" s="198">
        <f t="shared" si="91"/>
        <v>370.71405191635546</v>
      </c>
      <c r="FW222" s="198">
        <f t="shared" si="92"/>
        <v>160.81472833632836</v>
      </c>
      <c r="FX222" s="198">
        <f t="shared" si="93"/>
        <v>120.12828550830324</v>
      </c>
      <c r="FY222" s="6"/>
      <c r="FZ222" s="1"/>
      <c r="GA222" s="60">
        <f t="shared" si="100"/>
        <v>0.85950099999999996</v>
      </c>
      <c r="GB222" s="60"/>
      <c r="GC222" s="1"/>
      <c r="GD222" s="1"/>
      <c r="GE222" s="1"/>
    </row>
    <row r="223" spans="1:187" x14ac:dyDescent="0.15">
      <c r="A223">
        <f t="shared" si="99"/>
        <v>1803</v>
      </c>
      <c r="AV223">
        <v>2.6</v>
      </c>
      <c r="AW223" s="2">
        <f t="shared" si="95"/>
        <v>0.75027437963433896</v>
      </c>
      <c r="BT223" s="259">
        <v>2.6</v>
      </c>
      <c r="BU223" s="259"/>
      <c r="BV223" s="259"/>
      <c r="BW223" s="259"/>
      <c r="BX223" s="259"/>
      <c r="BY223" s="259"/>
      <c r="BZ223" s="259"/>
      <c r="FF223" s="136">
        <f t="shared" si="96"/>
        <v>0.75027437963433896</v>
      </c>
      <c r="FG223" s="136">
        <f t="shared" si="86"/>
        <v>0.80769597365060153</v>
      </c>
      <c r="FH223" s="136">
        <f t="shared" si="87"/>
        <v>0.55597697559991932</v>
      </c>
      <c r="FI223" s="136">
        <f t="shared" si="88"/>
        <v>0.5062351417624521</v>
      </c>
      <c r="FJ223" s="136"/>
      <c r="FK223" s="136">
        <f t="shared" si="84"/>
        <v>0.4347650736035491</v>
      </c>
      <c r="FL223" s="136">
        <f t="shared" si="85"/>
        <v>0.35010678493884861</v>
      </c>
      <c r="FM223" s="136">
        <v>3.5</v>
      </c>
      <c r="FN223" s="136">
        <f t="shared" si="97"/>
        <v>2.1052402516382642</v>
      </c>
      <c r="FO223" s="136">
        <f t="shared" si="97"/>
        <v>2.8607067361890608</v>
      </c>
      <c r="FP223" s="136">
        <f t="shared" si="98"/>
        <v>1.4361202301907721</v>
      </c>
      <c r="FQ223" s="136">
        <f t="shared" si="98"/>
        <v>8.5195041714070427</v>
      </c>
      <c r="FR223" s="136">
        <f>'east Allen-Studer'!DR223</f>
        <v>2.5</v>
      </c>
      <c r="FS223" s="136">
        <f t="shared" si="89"/>
        <v>1.0526201258191321</v>
      </c>
      <c r="FT223" s="136">
        <f t="shared" si="90"/>
        <v>2.1052402516382642</v>
      </c>
      <c r="FU223" s="136"/>
      <c r="FV223" s="198">
        <f t="shared" si="91"/>
        <v>372.2019035959762</v>
      </c>
      <c r="FW223" s="198">
        <f t="shared" si="92"/>
        <v>161.31372720357049</v>
      </c>
      <c r="FX223" s="198">
        <f t="shared" si="93"/>
        <v>120.65768210106648</v>
      </c>
      <c r="FY223" s="6"/>
      <c r="FZ223" s="1"/>
      <c r="GA223" s="60">
        <f t="shared" si="100"/>
        <v>0.86424899999999993</v>
      </c>
      <c r="GB223" s="60"/>
      <c r="GC223" s="1"/>
      <c r="GD223" s="1"/>
      <c r="GE223" s="1"/>
    </row>
    <row r="224" spans="1:187" x14ac:dyDescent="0.15">
      <c r="A224">
        <f t="shared" si="99"/>
        <v>1804</v>
      </c>
      <c r="AV224">
        <v>1.92</v>
      </c>
      <c r="AW224" s="2">
        <f t="shared" si="95"/>
        <v>0.5540487726530503</v>
      </c>
      <c r="BR224" s="8"/>
      <c r="BS224" s="8"/>
      <c r="BT224" s="259">
        <v>1.92</v>
      </c>
      <c r="BU224" s="259"/>
      <c r="BV224" s="259"/>
      <c r="BW224" s="259">
        <v>2.1053000000000002</v>
      </c>
      <c r="BX224" s="259"/>
      <c r="BY224" s="259"/>
      <c r="BZ224" s="259"/>
      <c r="FF224" s="136">
        <f t="shared" si="96"/>
        <v>0.5540487726530503</v>
      </c>
      <c r="FG224" s="136">
        <f t="shared" si="86"/>
        <v>0.81162681421282845</v>
      </c>
      <c r="FH224" s="136">
        <f t="shared" si="87"/>
        <v>0.55740533276584814</v>
      </c>
      <c r="FI224" s="136">
        <f t="shared" si="88"/>
        <v>0.50900013701556313</v>
      </c>
      <c r="FJ224" s="136"/>
      <c r="FK224" s="136">
        <f t="shared" si="84"/>
        <v>0.43716974768321482</v>
      </c>
      <c r="FL224" s="136">
        <f t="shared" si="85"/>
        <v>0.35034245558325977</v>
      </c>
      <c r="FM224" s="136">
        <v>3.5</v>
      </c>
      <c r="FN224" s="136">
        <f t="shared" si="97"/>
        <v>2.1112336083147794</v>
      </c>
      <c r="FO224" s="136">
        <f t="shared" si="97"/>
        <v>2.8715705404782095</v>
      </c>
      <c r="FP224" s="136">
        <f t="shared" si="98"/>
        <v>1.4402382606605686</v>
      </c>
      <c r="FQ224" s="136">
        <f t="shared" si="98"/>
        <v>8.546040249154192</v>
      </c>
      <c r="FR224" s="136">
        <f>'east Allen-Studer'!DR224</f>
        <v>2.5789473684210527</v>
      </c>
      <c r="FS224" s="136">
        <f t="shared" si="89"/>
        <v>1.0556168041573897</v>
      </c>
      <c r="FT224" s="136">
        <f t="shared" si="90"/>
        <v>2.1112336083147794</v>
      </c>
      <c r="FU224" s="136"/>
      <c r="FV224" s="198">
        <f t="shared" si="91"/>
        <v>374.08449211770227</v>
      </c>
      <c r="FW224" s="198">
        <f t="shared" si="92"/>
        <v>162.20746291291798</v>
      </c>
      <c r="FX224" s="198">
        <f t="shared" si="93"/>
        <v>121.42392079909291</v>
      </c>
      <c r="FY224" s="6"/>
      <c r="FZ224" s="1"/>
      <c r="GA224" s="60">
        <f t="shared" si="100"/>
        <v>0.86899699999999991</v>
      </c>
      <c r="GB224" s="60"/>
      <c r="GC224" s="1"/>
      <c r="GD224" s="1"/>
      <c r="GE224" s="1"/>
    </row>
    <row r="225" spans="1:187" x14ac:dyDescent="0.15">
      <c r="A225">
        <f t="shared" si="99"/>
        <v>1805</v>
      </c>
      <c r="AV225">
        <v>1.32</v>
      </c>
      <c r="AW225" s="2">
        <f t="shared" si="95"/>
        <v>0.38090853119897206</v>
      </c>
      <c r="BR225" s="8"/>
      <c r="BS225" s="8"/>
      <c r="BT225" s="259">
        <v>1.32</v>
      </c>
      <c r="BU225" s="259">
        <v>0.89230501699999998</v>
      </c>
      <c r="BV225" s="259"/>
      <c r="BW225" s="259">
        <v>1.6</v>
      </c>
      <c r="BX225" s="259"/>
      <c r="BY225" s="259"/>
      <c r="BZ225" s="259"/>
      <c r="FF225" s="136">
        <f t="shared" si="96"/>
        <v>0.38090853119897206</v>
      </c>
      <c r="FG225" s="136">
        <f t="shared" si="86"/>
        <v>0.81555765477505515</v>
      </c>
      <c r="FH225" s="136">
        <f t="shared" si="87"/>
        <v>0.55883368993177696</v>
      </c>
      <c r="FI225" s="136">
        <f t="shared" si="88"/>
        <v>0.51176513226867393</v>
      </c>
      <c r="FJ225" s="136"/>
      <c r="FK225" s="136">
        <f t="shared" si="84"/>
        <v>0.43957442176288042</v>
      </c>
      <c r="FL225" s="136">
        <f t="shared" si="85"/>
        <v>0.35057812622767098</v>
      </c>
      <c r="FM225" s="136">
        <v>3.5</v>
      </c>
      <c r="FN225" s="136">
        <f t="shared" si="97"/>
        <v>2.1172269649912945</v>
      </c>
      <c r="FO225" s="136">
        <f t="shared" si="97"/>
        <v>2.8824343447673577</v>
      </c>
      <c r="FP225" s="136">
        <f t="shared" si="98"/>
        <v>1.4443562911303651</v>
      </c>
      <c r="FQ225" s="136">
        <f t="shared" si="98"/>
        <v>8.5725763269013413</v>
      </c>
      <c r="FR225" s="136">
        <f>'east Allen-Studer'!DR225</f>
        <v>2.5</v>
      </c>
      <c r="FS225" s="136">
        <f t="shared" si="89"/>
        <v>1.0586134824956472</v>
      </c>
      <c r="FT225" s="136">
        <f t="shared" si="90"/>
        <v>2.1172269649912945</v>
      </c>
      <c r="FU225" s="136"/>
      <c r="FV225" s="198">
        <f t="shared" si="91"/>
        <v>375.17760695521781</v>
      </c>
      <c r="FW225" s="198">
        <f t="shared" si="92"/>
        <v>162.31172493805488</v>
      </c>
      <c r="FX225" s="198">
        <f t="shared" si="93"/>
        <v>121.71647528659302</v>
      </c>
      <c r="FY225" s="6"/>
      <c r="FZ225" s="1"/>
      <c r="GA225" s="60">
        <f t="shared" si="100"/>
        <v>0.87374499999999988</v>
      </c>
      <c r="GB225" s="60"/>
      <c r="GC225" s="1"/>
      <c r="GD225" s="1"/>
      <c r="GE225" s="1"/>
    </row>
    <row r="226" spans="1:187" x14ac:dyDescent="0.15">
      <c r="A226">
        <f t="shared" si="99"/>
        <v>1806</v>
      </c>
      <c r="AV226">
        <v>1.24</v>
      </c>
      <c r="AW226" s="2">
        <f t="shared" si="95"/>
        <v>0.35782316567176164</v>
      </c>
      <c r="BR226" s="8"/>
      <c r="BS226" s="8"/>
      <c r="BT226" s="259">
        <v>1.24</v>
      </c>
      <c r="BU226" s="259">
        <v>0.87897281800000004</v>
      </c>
      <c r="BV226" s="259"/>
      <c r="BW226" s="259">
        <v>1.1429</v>
      </c>
      <c r="BX226" s="259"/>
      <c r="BY226" s="259"/>
      <c r="BZ226" s="259"/>
      <c r="FF226" s="136">
        <f t="shared" si="96"/>
        <v>0.35782316567176164</v>
      </c>
      <c r="FG226" s="136">
        <f t="shared" si="86"/>
        <v>0.81948849533728207</v>
      </c>
      <c r="FH226" s="136">
        <f t="shared" si="87"/>
        <v>0.56026204709770566</v>
      </c>
      <c r="FI226" s="136">
        <f t="shared" si="88"/>
        <v>0.51453012752178484</v>
      </c>
      <c r="FJ226" s="136"/>
      <c r="FK226" s="136">
        <f t="shared" si="84"/>
        <v>0.44197909584254608</v>
      </c>
      <c r="FL226" s="136">
        <f t="shared" si="85"/>
        <v>0.35081379687208214</v>
      </c>
      <c r="FM226" s="136">
        <v>3.5</v>
      </c>
      <c r="FN226" s="136">
        <f t="shared" si="97"/>
        <v>2.1232203216678096</v>
      </c>
      <c r="FO226" s="136">
        <f t="shared" si="97"/>
        <v>2.893298149056506</v>
      </c>
      <c r="FP226" s="136">
        <f t="shared" si="98"/>
        <v>1.4484743216001617</v>
      </c>
      <c r="FQ226" s="136">
        <f t="shared" si="98"/>
        <v>8.5991124046484906</v>
      </c>
      <c r="FR226" s="136">
        <f>'east Allen-Studer'!DR226</f>
        <v>2.5</v>
      </c>
      <c r="FS226" s="136">
        <f t="shared" si="89"/>
        <v>1.0616101608339048</v>
      </c>
      <c r="FT226" s="136">
        <f t="shared" si="90"/>
        <v>2.1232203216678096</v>
      </c>
      <c r="FU226" s="136"/>
      <c r="FV226" s="198">
        <f t="shared" si="91"/>
        <v>376.66545863483867</v>
      </c>
      <c r="FW226" s="198">
        <f t="shared" si="92"/>
        <v>162.81072380529704</v>
      </c>
      <c r="FX226" s="198">
        <f t="shared" si="93"/>
        <v>122.24587187935626</v>
      </c>
      <c r="FY226" s="6"/>
      <c r="FZ226" s="1"/>
      <c r="GA226" s="60">
        <f t="shared" si="100"/>
        <v>0.87849299999999986</v>
      </c>
      <c r="GB226" s="60"/>
      <c r="GC226" s="1"/>
      <c r="GD226" s="1"/>
      <c r="GE226" s="1"/>
    </row>
    <row r="227" spans="1:187" x14ac:dyDescent="0.15">
      <c r="A227">
        <f t="shared" si="99"/>
        <v>1807</v>
      </c>
      <c r="AV227">
        <v>1.32</v>
      </c>
      <c r="AW227" s="2">
        <f t="shared" si="95"/>
        <v>0.38090853119897206</v>
      </c>
      <c r="BR227" s="8"/>
      <c r="BS227" s="8"/>
      <c r="BT227" s="259">
        <v>1.32</v>
      </c>
      <c r="BU227" s="259">
        <v>0.83191669700000004</v>
      </c>
      <c r="BV227" s="259"/>
      <c r="BW227" s="259">
        <v>1.1429</v>
      </c>
      <c r="BX227" s="259"/>
      <c r="BY227" s="259"/>
      <c r="BZ227" s="259"/>
      <c r="FF227" s="136">
        <f t="shared" si="96"/>
        <v>0.38090853119897206</v>
      </c>
      <c r="FG227" s="136">
        <f t="shared" si="86"/>
        <v>0.82341933589950878</v>
      </c>
      <c r="FH227" s="136">
        <f t="shared" si="87"/>
        <v>0.56169040426363437</v>
      </c>
      <c r="FI227" s="136">
        <f t="shared" si="88"/>
        <v>0.51729512277489575</v>
      </c>
      <c r="FJ227" s="136"/>
      <c r="FK227" s="136">
        <f t="shared" si="84"/>
        <v>0.44438376992221174</v>
      </c>
      <c r="FL227" s="136">
        <f t="shared" si="85"/>
        <v>0.3510494675164933</v>
      </c>
      <c r="FM227" s="136">
        <v>3.5</v>
      </c>
      <c r="FN227" s="136">
        <f t="shared" si="97"/>
        <v>2.1292136783443243</v>
      </c>
      <c r="FO227" s="136">
        <f t="shared" si="97"/>
        <v>2.9041619533456542</v>
      </c>
      <c r="FP227" s="136">
        <f t="shared" si="98"/>
        <v>1.452592352069958</v>
      </c>
      <c r="FQ227" s="136">
        <f t="shared" si="98"/>
        <v>8.6256484823956399</v>
      </c>
      <c r="FR227" s="136">
        <f>'east Allen-Studer'!DR227</f>
        <v>2.5</v>
      </c>
      <c r="FS227" s="136">
        <f t="shared" si="89"/>
        <v>1.0646068391721621</v>
      </c>
      <c r="FT227" s="136">
        <f t="shared" si="90"/>
        <v>2.1292136783443243</v>
      </c>
      <c r="FU227" s="136"/>
      <c r="FV227" s="198">
        <f t="shared" si="91"/>
        <v>378.15331031445942</v>
      </c>
      <c r="FW227" s="198">
        <f t="shared" si="92"/>
        <v>163.30972267253921</v>
      </c>
      <c r="FX227" s="198">
        <f t="shared" si="93"/>
        <v>122.77526847211952</v>
      </c>
      <c r="FY227" s="6"/>
      <c r="FZ227" s="1"/>
      <c r="GA227" s="60">
        <f t="shared" si="100"/>
        <v>0.88324100000000005</v>
      </c>
      <c r="GB227" s="60"/>
      <c r="GC227" s="1"/>
      <c r="GD227" s="1"/>
      <c r="GE227" s="1"/>
    </row>
    <row r="228" spans="1:187" x14ac:dyDescent="0.15">
      <c r="A228">
        <f t="shared" si="99"/>
        <v>1808</v>
      </c>
      <c r="AV228">
        <v>1.44</v>
      </c>
      <c r="AW228" s="2">
        <f t="shared" si="95"/>
        <v>0.41553657948978773</v>
      </c>
      <c r="BR228" s="8"/>
      <c r="BS228" s="8"/>
      <c r="BT228" s="259">
        <v>1.44</v>
      </c>
      <c r="BU228" s="259">
        <v>0.75077258899999999</v>
      </c>
      <c r="BV228" s="259"/>
      <c r="BW228" s="259">
        <v>1.4286000000000001</v>
      </c>
      <c r="BX228" s="259"/>
      <c r="BY228" s="259"/>
      <c r="BZ228" s="259"/>
      <c r="FF228" s="136">
        <f t="shared" si="96"/>
        <v>0.41553657948978773</v>
      </c>
      <c r="FG228" s="136">
        <f t="shared" si="86"/>
        <v>0.82735017646173548</v>
      </c>
      <c r="FH228" s="136">
        <f t="shared" si="87"/>
        <v>0.56311876142956319</v>
      </c>
      <c r="FI228" s="136">
        <f t="shared" si="88"/>
        <v>0.52006011802800667</v>
      </c>
      <c r="FJ228" s="136"/>
      <c r="FK228" s="136">
        <f t="shared" si="84"/>
        <v>0.44678844400187734</v>
      </c>
      <c r="FL228" s="136">
        <f t="shared" si="85"/>
        <v>0.35128513816090445</v>
      </c>
      <c r="FM228" s="136">
        <v>3.5</v>
      </c>
      <c r="FN228" s="136">
        <f t="shared" si="97"/>
        <v>2.1352070350208394</v>
      </c>
      <c r="FO228" s="136">
        <f t="shared" si="97"/>
        <v>2.9150257576348029</v>
      </c>
      <c r="FP228" s="136">
        <f t="shared" si="98"/>
        <v>1.4567103825397543</v>
      </c>
      <c r="FQ228" s="136">
        <f t="shared" si="98"/>
        <v>8.6521845601427891</v>
      </c>
      <c r="FR228" s="136">
        <f>'east Allen-Studer'!DR228</f>
        <v>2.5</v>
      </c>
      <c r="FS228" s="136">
        <f t="shared" si="89"/>
        <v>1.0676035175104197</v>
      </c>
      <c r="FT228" s="136">
        <f t="shared" si="90"/>
        <v>2.1352070350208394</v>
      </c>
      <c r="FU228" s="136"/>
      <c r="FV228" s="198">
        <f t="shared" si="91"/>
        <v>379.64116199408016</v>
      </c>
      <c r="FW228" s="198">
        <f t="shared" si="92"/>
        <v>163.80872153978137</v>
      </c>
      <c r="FX228" s="198">
        <f t="shared" si="93"/>
        <v>123.30466506488276</v>
      </c>
      <c r="FY228" s="6"/>
      <c r="FZ228" s="1"/>
      <c r="GA228" s="60">
        <f t="shared" si="100"/>
        <v>0.88798899999999981</v>
      </c>
      <c r="GB228" s="60"/>
      <c r="GC228" s="1"/>
      <c r="GD228" s="1"/>
      <c r="GE228" s="1"/>
    </row>
    <row r="229" spans="1:187" x14ac:dyDescent="0.15">
      <c r="A229">
        <f t="shared" si="99"/>
        <v>1809</v>
      </c>
      <c r="AV229">
        <v>1.6</v>
      </c>
      <c r="AW229" s="2">
        <f t="shared" si="95"/>
        <v>0.4617073105442086</v>
      </c>
      <c r="BR229" s="8"/>
      <c r="BS229" s="8"/>
      <c r="BT229" s="259">
        <v>1.6</v>
      </c>
      <c r="BU229" s="259">
        <v>1.099596169</v>
      </c>
      <c r="BV229" s="259"/>
      <c r="BW229" s="259">
        <v>1.7391000000000001</v>
      </c>
      <c r="BX229" s="259"/>
      <c r="BY229" s="259"/>
      <c r="BZ229" s="259"/>
      <c r="FF229" s="136">
        <f t="shared" si="96"/>
        <v>0.4617073105442086</v>
      </c>
      <c r="FG229" s="136">
        <f t="shared" si="86"/>
        <v>0.8312810170239624</v>
      </c>
      <c r="FH229" s="136">
        <f t="shared" si="87"/>
        <v>0.564547118595492</v>
      </c>
      <c r="FI229" s="136">
        <f t="shared" si="88"/>
        <v>0.52282511328111758</v>
      </c>
      <c r="FJ229" s="136"/>
      <c r="FK229" s="136">
        <f t="shared" si="84"/>
        <v>0.44919311808154305</v>
      </c>
      <c r="FL229" s="136">
        <f t="shared" si="85"/>
        <v>0.35152080880531561</v>
      </c>
      <c r="FM229" s="136">
        <v>3.5</v>
      </c>
      <c r="FN229" s="136">
        <f t="shared" si="97"/>
        <v>2.1412003916973545</v>
      </c>
      <c r="FO229" s="136">
        <f t="shared" si="97"/>
        <v>2.9258895619239511</v>
      </c>
      <c r="FP229" s="136">
        <f t="shared" si="98"/>
        <v>1.4608284130095508</v>
      </c>
      <c r="FQ229" s="136">
        <f t="shared" si="98"/>
        <v>8.6787206378899366</v>
      </c>
      <c r="FR229" s="136">
        <f>'east Allen-Studer'!DR229</f>
        <v>2.5</v>
      </c>
      <c r="FS229" s="136">
        <f t="shared" si="89"/>
        <v>1.0706001958486773</v>
      </c>
      <c r="FT229" s="136">
        <f t="shared" si="90"/>
        <v>2.1412003916973545</v>
      </c>
      <c r="FU229" s="136"/>
      <c r="FV229" s="198">
        <f t="shared" si="91"/>
        <v>381.12901367370091</v>
      </c>
      <c r="FW229" s="198">
        <f t="shared" si="92"/>
        <v>164.30772040702354</v>
      </c>
      <c r="FX229" s="198">
        <f t="shared" si="93"/>
        <v>123.83406165764605</v>
      </c>
      <c r="FY229" s="6"/>
      <c r="FZ229" s="1"/>
      <c r="GA229" s="60">
        <f t="shared" si="100"/>
        <v>0.892737</v>
      </c>
      <c r="GB229" s="60"/>
      <c r="GC229" s="1"/>
      <c r="GD229" s="1"/>
      <c r="GE229" s="1"/>
    </row>
    <row r="230" spans="1:187" x14ac:dyDescent="0.15">
      <c r="A230">
        <f t="shared" si="99"/>
        <v>1810</v>
      </c>
      <c r="AV230">
        <v>1</v>
      </c>
      <c r="AW230" s="2">
        <f t="shared" si="95"/>
        <v>0.28856706909013036</v>
      </c>
      <c r="BR230" s="8"/>
      <c r="BS230" s="8"/>
      <c r="BT230" s="259">
        <v>1</v>
      </c>
      <c r="BU230" s="259">
        <v>1.043849848</v>
      </c>
      <c r="BV230" s="259"/>
      <c r="BW230" s="259">
        <v>1.2121</v>
      </c>
      <c r="BX230" s="259"/>
      <c r="BY230" s="259"/>
      <c r="BZ230" s="259"/>
      <c r="FF230" s="136">
        <f t="shared" si="96"/>
        <v>0.28856706909013036</v>
      </c>
      <c r="FG230" s="136">
        <f t="shared" si="86"/>
        <v>0.8352118575861891</v>
      </c>
      <c r="FH230" s="136">
        <f t="shared" si="87"/>
        <v>0.56597547576142071</v>
      </c>
      <c r="FI230" s="136">
        <f t="shared" si="88"/>
        <v>0.5255901085342285</v>
      </c>
      <c r="FJ230" s="136"/>
      <c r="FK230" s="136">
        <f t="shared" si="84"/>
        <v>0.45159779216120866</v>
      </c>
      <c r="FL230" s="136">
        <f t="shared" si="85"/>
        <v>0.35175647944972677</v>
      </c>
      <c r="FM230" s="136">
        <v>3.5</v>
      </c>
      <c r="FN230" s="136">
        <f t="shared" si="97"/>
        <v>2.1471937483738697</v>
      </c>
      <c r="FO230" s="136">
        <f t="shared" si="97"/>
        <v>2.9367533662130998</v>
      </c>
      <c r="FP230" s="136">
        <f t="shared" si="98"/>
        <v>1.4649464434793471</v>
      </c>
      <c r="FQ230" s="136">
        <f t="shared" si="98"/>
        <v>8.7052567156370877</v>
      </c>
      <c r="FR230" s="136">
        <f>'east Allen-Studer'!DR230</f>
        <v>2.5</v>
      </c>
      <c r="FS230" s="136">
        <f t="shared" si="89"/>
        <v>1.0735968741869348</v>
      </c>
      <c r="FT230" s="136">
        <f t="shared" si="90"/>
        <v>2.1471937483738697</v>
      </c>
      <c r="FU230" s="136"/>
      <c r="FV230" s="198">
        <f t="shared" si="91"/>
        <v>382.61686535332177</v>
      </c>
      <c r="FW230" s="198">
        <f t="shared" si="92"/>
        <v>164.8067192742657</v>
      </c>
      <c r="FX230" s="198">
        <f t="shared" si="93"/>
        <v>124.36345825040928</v>
      </c>
      <c r="FY230" s="6"/>
      <c r="FZ230" s="1"/>
      <c r="GA230" s="60">
        <f t="shared" si="100"/>
        <v>0.89748499999999998</v>
      </c>
      <c r="GB230" s="60"/>
      <c r="GC230" s="1"/>
      <c r="GD230" s="1"/>
      <c r="GE230" s="1"/>
    </row>
    <row r="231" spans="1:187" x14ac:dyDescent="0.15">
      <c r="A231">
        <f t="shared" si="99"/>
        <v>1811</v>
      </c>
      <c r="AV231">
        <v>1.1200000000000001</v>
      </c>
      <c r="AW231" s="2">
        <f t="shared" si="95"/>
        <v>0.32319511738094603</v>
      </c>
      <c r="BR231" s="8"/>
      <c r="BS231" s="8"/>
      <c r="BT231" s="259">
        <v>1.1200000000000001</v>
      </c>
      <c r="BU231" s="259">
        <v>0.62822084700000003</v>
      </c>
      <c r="BV231" s="259"/>
      <c r="BW231" s="259">
        <v>0.7843</v>
      </c>
      <c r="BX231" s="259"/>
      <c r="BY231" s="259"/>
      <c r="BZ231" s="259"/>
      <c r="FF231" s="136">
        <f t="shared" si="96"/>
        <v>0.32319511738094603</v>
      </c>
      <c r="FG231" s="136">
        <f t="shared" si="86"/>
        <v>0.83914269814841602</v>
      </c>
      <c r="FH231" s="136">
        <f t="shared" si="87"/>
        <v>0.56740383292734942</v>
      </c>
      <c r="FI231" s="136">
        <f t="shared" si="88"/>
        <v>0.52835510378733952</v>
      </c>
      <c r="FJ231" s="136"/>
      <c r="FK231" s="136">
        <f t="shared" si="84"/>
        <v>0.45400246624087437</v>
      </c>
      <c r="FL231" s="136">
        <f t="shared" si="85"/>
        <v>0.35199215009413792</v>
      </c>
      <c r="FM231" s="136">
        <v>3.5</v>
      </c>
      <c r="FN231" s="136">
        <f t="shared" si="97"/>
        <v>2.1531871050503844</v>
      </c>
      <c r="FO231" s="136">
        <f t="shared" si="97"/>
        <v>2.9476171705022485</v>
      </c>
      <c r="FP231" s="136">
        <f t="shared" si="98"/>
        <v>1.4690644739491436</v>
      </c>
      <c r="FQ231" s="136">
        <f t="shared" si="98"/>
        <v>8.731792793384237</v>
      </c>
      <c r="FR231" s="136">
        <f>'east Allen-Studer'!DR231</f>
        <v>2.5</v>
      </c>
      <c r="FS231" s="136">
        <f t="shared" si="89"/>
        <v>1.0765935525251922</v>
      </c>
      <c r="FT231" s="136">
        <f t="shared" si="90"/>
        <v>2.1531871050503844</v>
      </c>
      <c r="FU231" s="136"/>
      <c r="FV231" s="198">
        <f t="shared" si="91"/>
        <v>384.10471703294263</v>
      </c>
      <c r="FW231" s="198">
        <f t="shared" si="92"/>
        <v>165.30571814150787</v>
      </c>
      <c r="FX231" s="198">
        <f t="shared" si="93"/>
        <v>124.89285484317256</v>
      </c>
      <c r="FY231" s="6"/>
      <c r="FZ231" s="1"/>
      <c r="GA231" s="60">
        <f t="shared" si="100"/>
        <v>0.90223299999999995</v>
      </c>
      <c r="GB231" s="60"/>
      <c r="GC231" s="1"/>
      <c r="GD231" s="1"/>
      <c r="GE231" s="1"/>
    </row>
    <row r="232" spans="1:187" x14ac:dyDescent="0.15">
      <c r="A232">
        <f t="shared" si="99"/>
        <v>1812</v>
      </c>
      <c r="P232">
        <v>0.92600000000000005</v>
      </c>
      <c r="Q232">
        <v>1.6839999999999999</v>
      </c>
      <c r="AV232">
        <v>1.76</v>
      </c>
      <c r="AW232" s="2">
        <f t="shared" si="95"/>
        <v>0.50787804159862948</v>
      </c>
      <c r="BR232" s="8"/>
      <c r="BS232" s="8"/>
      <c r="BT232" s="259">
        <v>1.76</v>
      </c>
      <c r="BU232" s="259">
        <v>0.73273801599999999</v>
      </c>
      <c r="BV232" s="259">
        <v>1.1764705900000001</v>
      </c>
      <c r="BW232" s="259">
        <v>1.1429</v>
      </c>
      <c r="BX232" s="259"/>
      <c r="BY232" s="259"/>
      <c r="BZ232" s="259"/>
      <c r="FF232" s="136">
        <f t="shared" si="96"/>
        <v>0.50787804159862948</v>
      </c>
      <c r="FG232" s="136">
        <f t="shared" si="86"/>
        <v>0.84307353871064272</v>
      </c>
      <c r="FH232" s="136">
        <f t="shared" si="87"/>
        <v>0.56883219009327823</v>
      </c>
      <c r="FI232" s="136">
        <f t="shared" si="88"/>
        <v>0.53112009904045032</v>
      </c>
      <c r="FJ232" s="136"/>
      <c r="FK232" s="136">
        <f t="shared" si="84"/>
        <v>0.45640714032053997</v>
      </c>
      <c r="FL232" s="136">
        <f t="shared" si="85"/>
        <v>0.35222782073854908</v>
      </c>
      <c r="FM232" s="136">
        <v>3.5</v>
      </c>
      <c r="FN232" s="136">
        <f t="shared" si="97"/>
        <v>2.1591804617268995</v>
      </c>
      <c r="FO232" s="136">
        <f t="shared" si="97"/>
        <v>2.9584809747913963</v>
      </c>
      <c r="FP232" s="136">
        <f t="shared" si="98"/>
        <v>1.4731825044189399</v>
      </c>
      <c r="FQ232" s="136">
        <f t="shared" si="98"/>
        <v>8.7583288711313845</v>
      </c>
      <c r="FR232" s="136">
        <f>'east Allen-Studer'!DR232</f>
        <v>2.5</v>
      </c>
      <c r="FS232" s="136">
        <f t="shared" si="89"/>
        <v>1.0795902308634497</v>
      </c>
      <c r="FT232" s="136">
        <f t="shared" si="90"/>
        <v>2.1591804617268995</v>
      </c>
      <c r="FU232" s="136"/>
      <c r="FV232" s="198">
        <f t="shared" si="91"/>
        <v>385.59256871256343</v>
      </c>
      <c r="FW232" s="198">
        <f t="shared" si="92"/>
        <v>165.80471700875006</v>
      </c>
      <c r="FX232" s="198">
        <f t="shared" si="93"/>
        <v>125.42225143593581</v>
      </c>
      <c r="FY232" s="6"/>
      <c r="FZ232" s="1">
        <f t="shared" ref="FZ232:FZ240" si="101">P232</f>
        <v>0.92600000000000005</v>
      </c>
      <c r="GA232" s="60">
        <f t="shared" si="100"/>
        <v>0.90698099999999993</v>
      </c>
      <c r="GB232" s="60"/>
      <c r="GC232" s="1">
        <f t="shared" ref="GC232:GC240" si="102">360*$FZ232/(3.15*FV232)</f>
        <v>0.27445697872735819</v>
      </c>
      <c r="GD232" s="1">
        <f t="shared" ref="GD232:GD240" si="103">360*$FZ232/(3.15*FW232)</f>
        <v>0.63827238053177049</v>
      </c>
      <c r="GE232" s="1">
        <f t="shared" ref="GE232:GE240" si="104">360*$FZ232/(3.15*FX232)</f>
        <v>0.84377827871019695</v>
      </c>
    </row>
    <row r="233" spans="1:187" x14ac:dyDescent="0.15">
      <c r="A233">
        <f t="shared" si="99"/>
        <v>1813</v>
      </c>
      <c r="P233">
        <v>0.92600000000000005</v>
      </c>
      <c r="Q233">
        <v>1.6839999999999999</v>
      </c>
      <c r="AV233">
        <v>1.72</v>
      </c>
      <c r="AW233" s="2">
        <f t="shared" si="95"/>
        <v>0.49633535883502422</v>
      </c>
      <c r="AX233">
        <v>1.96</v>
      </c>
      <c r="AY233">
        <f t="shared" ref="AY233:AY253" si="105">(AX233*10.78)/37.3578</f>
        <v>0.56557934353736028</v>
      </c>
      <c r="BR233" s="8"/>
      <c r="BS233" s="8"/>
      <c r="BT233" s="259">
        <v>1.72</v>
      </c>
      <c r="BU233" s="259">
        <v>0.109959617</v>
      </c>
      <c r="BV233" s="259">
        <v>1.9047619</v>
      </c>
      <c r="BW233" s="259">
        <v>1.7391000000000001</v>
      </c>
      <c r="BX233" s="259">
        <v>1.8182</v>
      </c>
      <c r="BY233" s="259"/>
      <c r="BZ233" s="259"/>
      <c r="CL233">
        <v>1.59</v>
      </c>
      <c r="CM233">
        <f t="shared" ref="CM233:CM253" si="106">(CL233*10.78)/37.3578</f>
        <v>0.45881181440020563</v>
      </c>
      <c r="CW233">
        <v>1.69</v>
      </c>
      <c r="CX233">
        <f t="shared" ref="CX233:CX253" si="107">(CW233*10.78)/37.3578</f>
        <v>0.48766790335619337</v>
      </c>
      <c r="FF233" s="136">
        <f t="shared" si="96"/>
        <v>0.49633535883502422</v>
      </c>
      <c r="FG233" s="136">
        <f t="shared" si="86"/>
        <v>0.84700437927286965</v>
      </c>
      <c r="FH233" s="136">
        <f t="shared" si="87"/>
        <v>0.57026054725920705</v>
      </c>
      <c r="FI233" s="136">
        <f t="shared" si="88"/>
        <v>0.53388509429356124</v>
      </c>
      <c r="FJ233" s="136"/>
      <c r="FK233" s="136">
        <f t="shared" ref="FK233:FK253" si="108">CM233</f>
        <v>0.45881181440020563</v>
      </c>
      <c r="FL233" s="136">
        <f t="shared" si="85"/>
        <v>0.35246349138296029</v>
      </c>
      <c r="FM233" s="136">
        <v>3.5</v>
      </c>
      <c r="FN233" s="136">
        <f t="shared" si="97"/>
        <v>2.1651738184034146</v>
      </c>
      <c r="FO233" s="136">
        <f t="shared" si="97"/>
        <v>2.9693447790805449</v>
      </c>
      <c r="FP233" s="136">
        <f t="shared" si="98"/>
        <v>1.4773005348887365</v>
      </c>
      <c r="FQ233" s="136">
        <f t="shared" si="98"/>
        <v>8.7848649488785355</v>
      </c>
      <c r="FR233" s="136">
        <f>'east Allen-Studer'!DR233</f>
        <v>2.5</v>
      </c>
      <c r="FS233" s="136">
        <f t="shared" si="89"/>
        <v>1.0825869092017073</v>
      </c>
      <c r="FT233" s="136">
        <f t="shared" si="90"/>
        <v>2.1651738184034146</v>
      </c>
      <c r="FU233" s="136"/>
      <c r="FV233" s="198">
        <f t="shared" si="91"/>
        <v>387.08042039218429</v>
      </c>
      <c r="FW233" s="198">
        <f t="shared" si="92"/>
        <v>166.30371587599222</v>
      </c>
      <c r="FX233" s="198">
        <f t="shared" si="93"/>
        <v>125.95164802869905</v>
      </c>
      <c r="FY233" s="6"/>
      <c r="FZ233" s="1">
        <f t="shared" si="101"/>
        <v>0.92600000000000005</v>
      </c>
      <c r="GA233" s="60">
        <f t="shared" si="100"/>
        <v>0.9117289999999999</v>
      </c>
      <c r="GB233" s="60"/>
      <c r="GC233" s="1">
        <f t="shared" si="102"/>
        <v>0.27340202669343872</v>
      </c>
      <c r="GD233" s="1">
        <f t="shared" si="103"/>
        <v>0.63635722672297168</v>
      </c>
      <c r="GE233" s="1">
        <f t="shared" si="104"/>
        <v>0.84023173245385063</v>
      </c>
    </row>
    <row r="234" spans="1:187" x14ac:dyDescent="0.15">
      <c r="A234">
        <f t="shared" si="99"/>
        <v>1814</v>
      </c>
      <c r="P234">
        <v>0.92600000000000005</v>
      </c>
      <c r="Q234">
        <v>1.6839999999999999</v>
      </c>
      <c r="AV234">
        <v>1.2</v>
      </c>
      <c r="AW234" s="2">
        <f t="shared" si="95"/>
        <v>0.34628048290815638</v>
      </c>
      <c r="AX234">
        <v>1.32</v>
      </c>
      <c r="AY234">
        <f t="shared" si="105"/>
        <v>0.38090037421903861</v>
      </c>
      <c r="BR234" s="8"/>
      <c r="BS234" s="8"/>
      <c r="BT234" s="259">
        <v>1.2</v>
      </c>
      <c r="BU234" s="259">
        <v>0.72372366499999996</v>
      </c>
      <c r="BV234" s="259">
        <v>1.3333333300000001</v>
      </c>
      <c r="BW234" s="259">
        <v>1.1429</v>
      </c>
      <c r="BX234" s="259">
        <v>1.5384615384615385</v>
      </c>
      <c r="BY234" s="259"/>
      <c r="BZ234" s="259"/>
      <c r="CL234">
        <v>1</v>
      </c>
      <c r="CM234">
        <f t="shared" si="106"/>
        <v>0.28856088955987774</v>
      </c>
      <c r="CW234">
        <v>0.92</v>
      </c>
      <c r="CX234">
        <f t="shared" si="107"/>
        <v>0.26547601839508755</v>
      </c>
      <c r="FF234" s="136">
        <f t="shared" si="96"/>
        <v>0.34628048290815638</v>
      </c>
      <c r="FG234" s="136">
        <f t="shared" si="86"/>
        <v>0.56870086746721349</v>
      </c>
      <c r="FH234" s="136">
        <f t="shared" si="87"/>
        <v>0.46913285991145093</v>
      </c>
      <c r="FI234" s="136">
        <f t="shared" si="88"/>
        <v>0.33812343037330894</v>
      </c>
      <c r="FJ234" s="136"/>
      <c r="FK234" s="136">
        <f t="shared" si="108"/>
        <v>0.28856088955987774</v>
      </c>
      <c r="FL234" s="136">
        <f t="shared" si="85"/>
        <v>0.35269916202737145</v>
      </c>
      <c r="FM234" s="136">
        <v>3.5</v>
      </c>
      <c r="FN234" s="136">
        <f t="shared" si="97"/>
        <v>2.1711671750799297</v>
      </c>
      <c r="FO234" s="136">
        <f t="shared" si="97"/>
        <v>2.9802085833696932</v>
      </c>
      <c r="FP234" s="136">
        <f t="shared" si="98"/>
        <v>1.481418565358533</v>
      </c>
      <c r="FQ234" s="136">
        <f t="shared" si="98"/>
        <v>8.8114010266256848</v>
      </c>
      <c r="FR234" s="136">
        <f>'east Allen-Studer'!DR234</f>
        <v>2.4</v>
      </c>
      <c r="FS234" s="136">
        <f t="shared" si="89"/>
        <v>1.0855835875399649</v>
      </c>
      <c r="FT234" s="136">
        <f t="shared" si="90"/>
        <v>2.1711671750799297</v>
      </c>
      <c r="FU234" s="136"/>
      <c r="FV234" s="198">
        <f t="shared" si="91"/>
        <v>300.56976797129829</v>
      </c>
      <c r="FW234" s="198">
        <f t="shared" si="92"/>
        <v>144.7207648782352</v>
      </c>
      <c r="FX234" s="198">
        <f t="shared" si="93"/>
        <v>90.786646842863632</v>
      </c>
      <c r="FY234" s="6"/>
      <c r="FZ234" s="1">
        <f t="shared" si="101"/>
        <v>0.92600000000000005</v>
      </c>
      <c r="GA234" s="60">
        <f t="shared" si="100"/>
        <v>0.91647699999999988</v>
      </c>
      <c r="GB234" s="60"/>
      <c r="GC234" s="1">
        <f t="shared" si="102"/>
        <v>0.35209320000099648</v>
      </c>
      <c r="GD234" s="1">
        <f t="shared" si="103"/>
        <v>0.73126044847547078</v>
      </c>
      <c r="GE234" s="1">
        <f t="shared" si="104"/>
        <v>1.1656843281341014</v>
      </c>
    </row>
    <row r="235" spans="1:187" x14ac:dyDescent="0.15">
      <c r="A235">
        <f t="shared" si="99"/>
        <v>1815</v>
      </c>
      <c r="P235">
        <v>0.92600000000000005</v>
      </c>
      <c r="Q235">
        <v>1.6839999999999999</v>
      </c>
      <c r="AV235">
        <v>0.92</v>
      </c>
      <c r="AW235" s="2">
        <f t="shared" si="95"/>
        <v>0.26548170356291995</v>
      </c>
      <c r="AX235">
        <v>0.96</v>
      </c>
      <c r="AY235">
        <f t="shared" si="105"/>
        <v>0.27701845397748259</v>
      </c>
      <c r="BR235" s="8"/>
      <c r="BS235" s="8"/>
      <c r="BT235" s="259">
        <v>0.92</v>
      </c>
      <c r="BU235" s="259">
        <v>0.55950919200000004</v>
      </c>
      <c r="BV235" s="259">
        <v>0.95238095</v>
      </c>
      <c r="BW235" s="259">
        <v>0.85109999999999997</v>
      </c>
      <c r="BX235" s="259">
        <v>0.88888888888888895</v>
      </c>
      <c r="BY235" s="259"/>
      <c r="BZ235" s="259"/>
      <c r="CL235">
        <v>0.68</v>
      </c>
      <c r="CM235">
        <f t="shared" si="106"/>
        <v>0.19622140490071688</v>
      </c>
      <c r="CW235">
        <v>0.75</v>
      </c>
      <c r="CX235">
        <f t="shared" si="107"/>
        <v>0.21642066716990829</v>
      </c>
      <c r="FF235" s="136">
        <f t="shared" si="96"/>
        <v>0.26548170356291995</v>
      </c>
      <c r="FG235" s="136">
        <f t="shared" si="86"/>
        <v>0.41775658987770525</v>
      </c>
      <c r="FH235" s="136">
        <f t="shared" si="87"/>
        <v>0.41428394473978669</v>
      </c>
      <c r="FI235" s="136">
        <f t="shared" si="88"/>
        <v>0.23194761265385011</v>
      </c>
      <c r="FJ235" s="136"/>
      <c r="FK235" s="136">
        <f t="shared" si="108"/>
        <v>0.19622140490071688</v>
      </c>
      <c r="FL235" s="136">
        <f t="shared" ref="FL235:FL242" si="109">FL$170+($A235-$A$170)*(FL$243-FL$170)/($A$243-$A$170)</f>
        <v>0.35293483267178261</v>
      </c>
      <c r="FM235" s="136">
        <v>3.5</v>
      </c>
      <c r="FN235" s="136">
        <f t="shared" si="97"/>
        <v>2.1771605317564444</v>
      </c>
      <c r="FO235" s="136">
        <f t="shared" si="97"/>
        <v>2.9910723876588419</v>
      </c>
      <c r="FP235" s="136">
        <f t="shared" si="98"/>
        <v>1.4855365958283291</v>
      </c>
      <c r="FQ235" s="136">
        <f t="shared" si="98"/>
        <v>8.8379371043728323</v>
      </c>
      <c r="FR235" s="136">
        <f>'east Allen-Studer'!DR235</f>
        <v>2.4</v>
      </c>
      <c r="FS235" s="136">
        <f t="shared" si="89"/>
        <v>1.0885802658782222</v>
      </c>
      <c r="FT235" s="136">
        <f t="shared" si="90"/>
        <v>2.1771605317564444</v>
      </c>
      <c r="FU235" s="136"/>
      <c r="FV235" s="198">
        <f t="shared" si="91"/>
        <v>254.04312018629557</v>
      </c>
      <c r="FW235" s="198">
        <f t="shared" si="92"/>
        <v>133.37674390312401</v>
      </c>
      <c r="FX235" s="198">
        <f t="shared" si="93"/>
        <v>71.893490894167456</v>
      </c>
      <c r="FY235" s="6"/>
      <c r="FZ235" s="1">
        <f t="shared" si="101"/>
        <v>0.92600000000000005</v>
      </c>
      <c r="GA235" s="60">
        <f t="shared" si="100"/>
        <v>0.92122499999999985</v>
      </c>
      <c r="GB235" s="60"/>
      <c r="GC235" s="1">
        <f t="shared" si="102"/>
        <v>0.41657719898482176</v>
      </c>
      <c r="GD235" s="1">
        <f t="shared" si="103"/>
        <v>0.79345595290164128</v>
      </c>
      <c r="GE235" s="1">
        <f t="shared" si="104"/>
        <v>1.4720188171744077</v>
      </c>
    </row>
    <row r="236" spans="1:187" x14ac:dyDescent="0.15">
      <c r="A236">
        <f t="shared" si="99"/>
        <v>1816</v>
      </c>
      <c r="P236">
        <v>0.92600000000000005</v>
      </c>
      <c r="Q236">
        <v>1.6839999999999999</v>
      </c>
      <c r="AV236">
        <v>1.1200000000000001</v>
      </c>
      <c r="AW236" s="2">
        <f t="shared" si="95"/>
        <v>0.32319511738094603</v>
      </c>
      <c r="AX236">
        <v>1.1499999999999999</v>
      </c>
      <c r="AY236">
        <f t="shared" si="105"/>
        <v>0.33184502299385937</v>
      </c>
      <c r="BR236" s="8"/>
      <c r="BS236" s="8"/>
      <c r="BT236" s="259">
        <v>1.1200000000000001</v>
      </c>
      <c r="BU236" s="259">
        <v>0.72372366499999996</v>
      </c>
      <c r="BV236" s="259">
        <v>1.14285714</v>
      </c>
      <c r="BW236" s="259">
        <v>0.97560000000000002</v>
      </c>
      <c r="BX236" s="259">
        <v>1.0526315789473684</v>
      </c>
      <c r="BY236" s="259"/>
      <c r="BZ236" s="259">
        <v>1.5385</v>
      </c>
      <c r="CL236">
        <v>0.82</v>
      </c>
      <c r="CM236">
        <f t="shared" si="106"/>
        <v>0.23661992943909974</v>
      </c>
      <c r="CW236">
        <v>0.88</v>
      </c>
      <c r="CX236">
        <f t="shared" si="107"/>
        <v>0.2539335828126924</v>
      </c>
      <c r="FF236" s="136">
        <f t="shared" si="96"/>
        <v>0.32319511738094603</v>
      </c>
      <c r="FG236" s="136">
        <f t="shared" si="86"/>
        <v>0.48379471132311502</v>
      </c>
      <c r="FH236" s="136">
        <f t="shared" si="87"/>
        <v>0.43828034512738978</v>
      </c>
      <c r="FI236" s="136">
        <f t="shared" si="88"/>
        <v>0.2783995329061133</v>
      </c>
      <c r="FJ236" s="136"/>
      <c r="FK236" s="136">
        <f t="shared" si="108"/>
        <v>0.23661992943909974</v>
      </c>
      <c r="FL236" s="136">
        <f t="shared" si="109"/>
        <v>0.35317050331619376</v>
      </c>
      <c r="FM236" s="136">
        <v>3.5</v>
      </c>
      <c r="FN236" s="136">
        <f t="shared" ref="FN236:FO242" si="110">FN$15+($A236-$A$15)*(FN$243-FN$15)/($A$243-$A$15)</f>
        <v>2.18315388843296</v>
      </c>
      <c r="FO236" s="136">
        <f t="shared" si="110"/>
        <v>3.0019361919479901</v>
      </c>
      <c r="FP236" s="136">
        <f t="shared" ref="FP236:FQ243" si="111">FP$15+($A236-$A$15)*(FP$244-FP$15)/($A$244-$A$15)</f>
        <v>1.4896546262981256</v>
      </c>
      <c r="FQ236" s="136">
        <f t="shared" si="111"/>
        <v>8.8644731821199834</v>
      </c>
      <c r="FR236" s="136">
        <f>'east Allen-Studer'!DR236</f>
        <v>2.4</v>
      </c>
      <c r="FS236" s="136">
        <f t="shared" si="89"/>
        <v>1.09157694421648</v>
      </c>
      <c r="FT236" s="136">
        <f t="shared" si="90"/>
        <v>2.18315388843296</v>
      </c>
      <c r="FU236" s="136"/>
      <c r="FV236" s="198">
        <f t="shared" si="91"/>
        <v>274.78551733650141</v>
      </c>
      <c r="FW236" s="198">
        <f t="shared" si="92"/>
        <v>138.6249740777059</v>
      </c>
      <c r="FX236" s="198">
        <f t="shared" si="93"/>
        <v>80.211626830967745</v>
      </c>
      <c r="FY236" s="6"/>
      <c r="FZ236" s="1">
        <f t="shared" si="101"/>
        <v>0.92600000000000005</v>
      </c>
      <c r="GA236" s="60">
        <f t="shared" si="100"/>
        <v>0.92597300000000005</v>
      </c>
      <c r="GB236" s="60"/>
      <c r="GC236" s="1">
        <f t="shared" si="102"/>
        <v>0.38513154715855757</v>
      </c>
      <c r="GD236" s="1">
        <f t="shared" si="103"/>
        <v>0.76341634783101553</v>
      </c>
      <c r="GE236" s="1">
        <f t="shared" si="104"/>
        <v>1.3193669747103747</v>
      </c>
    </row>
    <row r="237" spans="1:187" x14ac:dyDescent="0.15">
      <c r="A237">
        <f t="shared" si="99"/>
        <v>1817</v>
      </c>
      <c r="P237">
        <v>0.92600000000000005</v>
      </c>
      <c r="Q237">
        <v>1.6839999999999999</v>
      </c>
      <c r="AV237">
        <v>1.64</v>
      </c>
      <c r="AW237" s="2">
        <f t="shared" si="95"/>
        <v>0.47324999330781375</v>
      </c>
      <c r="AX237">
        <v>1.43</v>
      </c>
      <c r="AY237">
        <f t="shared" si="105"/>
        <v>0.41264207207062514</v>
      </c>
      <c r="BR237" s="8"/>
      <c r="BS237" s="8"/>
      <c r="BT237" s="259">
        <v>1.64</v>
      </c>
      <c r="BU237" s="259">
        <v>0.94557695799999997</v>
      </c>
      <c r="BV237" s="259">
        <v>1.4285714300000001</v>
      </c>
      <c r="BW237" s="259">
        <v>1.3793</v>
      </c>
      <c r="BX237" s="259">
        <v>1.5384615384615385</v>
      </c>
      <c r="BY237" s="259"/>
      <c r="BZ237" s="259">
        <v>1.4814814814814814</v>
      </c>
      <c r="CL237">
        <v>1.27</v>
      </c>
      <c r="CM237">
        <f t="shared" si="106"/>
        <v>0.36647232974104471</v>
      </c>
      <c r="CW237">
        <v>1.23</v>
      </c>
      <c r="CX237">
        <f t="shared" si="107"/>
        <v>0.35492989415864962</v>
      </c>
      <c r="FF237" s="136">
        <f t="shared" si="96"/>
        <v>0.47324999330781375</v>
      </c>
      <c r="FG237" s="136">
        <f t="shared" si="86"/>
        <v>0.69606010168336119</v>
      </c>
      <c r="FH237" s="136">
        <f t="shared" si="87"/>
        <v>0.5154116320875427</v>
      </c>
      <c r="FI237" s="136">
        <f t="shared" si="88"/>
        <v>0.42770927657410235</v>
      </c>
      <c r="FJ237" s="136"/>
      <c r="FK237" s="136">
        <f t="shared" si="108"/>
        <v>0.36647232974104471</v>
      </c>
      <c r="FL237" s="136">
        <f t="shared" si="109"/>
        <v>0.35340617396060492</v>
      </c>
      <c r="FM237" s="136">
        <v>3.5</v>
      </c>
      <c r="FN237" s="136">
        <f t="shared" si="110"/>
        <v>2.1891472451094747</v>
      </c>
      <c r="FO237" s="136">
        <f t="shared" si="110"/>
        <v>3.0127999962371383</v>
      </c>
      <c r="FP237" s="136">
        <f t="shared" si="111"/>
        <v>1.4937726567679221</v>
      </c>
      <c r="FQ237" s="136">
        <f t="shared" si="111"/>
        <v>8.8910092598671309</v>
      </c>
      <c r="FR237" s="136">
        <f>'east Allen-Studer'!DR237</f>
        <v>2.4</v>
      </c>
      <c r="FS237" s="136">
        <f t="shared" si="89"/>
        <v>1.0945736225547373</v>
      </c>
      <c r="FT237" s="136">
        <f t="shared" si="90"/>
        <v>2.1891472451094747</v>
      </c>
      <c r="FU237" s="136"/>
      <c r="FV237" s="198">
        <f t="shared" si="91"/>
        <v>340.86140129086954</v>
      </c>
      <c r="FW237" s="198">
        <f t="shared" si="92"/>
        <v>155.05493872273291</v>
      </c>
      <c r="FX237" s="198">
        <f t="shared" si="93"/>
        <v>106.86780729929826</v>
      </c>
      <c r="FY237" s="6"/>
      <c r="FZ237" s="1">
        <f t="shared" si="101"/>
        <v>0.92600000000000005</v>
      </c>
      <c r="GA237" s="60">
        <f t="shared" si="100"/>
        <v>0.9307209999999998</v>
      </c>
      <c r="GB237" s="60"/>
      <c r="GC237" s="1">
        <f t="shared" si="102"/>
        <v>0.31047390824478843</v>
      </c>
      <c r="GD237" s="1">
        <f t="shared" si="103"/>
        <v>0.68252306118293082</v>
      </c>
      <c r="GE237" s="1">
        <f t="shared" si="104"/>
        <v>0.99027550113556362</v>
      </c>
    </row>
    <row r="238" spans="1:187" x14ac:dyDescent="0.15">
      <c r="A238">
        <f t="shared" si="99"/>
        <v>1818</v>
      </c>
      <c r="P238">
        <v>0.92600000000000005</v>
      </c>
      <c r="Q238">
        <v>1.6839999999999999</v>
      </c>
      <c r="AV238">
        <v>1.56</v>
      </c>
      <c r="AW238" s="2">
        <f t="shared" si="95"/>
        <v>0.4501646277806034</v>
      </c>
      <c r="AX238">
        <v>2.2200000000000002</v>
      </c>
      <c r="AY238">
        <f t="shared" si="105"/>
        <v>0.64060517482292856</v>
      </c>
      <c r="BR238" s="8"/>
      <c r="BS238" s="8"/>
      <c r="BT238" s="259">
        <v>1.56</v>
      </c>
      <c r="BU238" s="259">
        <v>1.577773047</v>
      </c>
      <c r="BV238" s="259">
        <v>2.2222222199999999</v>
      </c>
      <c r="BW238" s="259">
        <v>2</v>
      </c>
      <c r="BX238" s="259">
        <v>1.9047619047619047</v>
      </c>
      <c r="BY238" s="259"/>
      <c r="BZ238" s="259">
        <v>1.7391304347826086</v>
      </c>
      <c r="CL238">
        <v>1.85</v>
      </c>
      <c r="CM238">
        <f t="shared" si="106"/>
        <v>0.53383764568577385</v>
      </c>
      <c r="CW238">
        <v>2</v>
      </c>
      <c r="CX238">
        <f t="shared" si="107"/>
        <v>0.57712177911975548</v>
      </c>
      <c r="FF238" s="136">
        <f t="shared" si="96"/>
        <v>0.4501646277806034</v>
      </c>
      <c r="FG238" s="136">
        <f t="shared" si="86"/>
        <v>0.96964660481434506</v>
      </c>
      <c r="FH238" s="136">
        <f t="shared" si="87"/>
        <v>0.6148252908361842</v>
      </c>
      <c r="FI238" s="136">
        <f t="shared" si="88"/>
        <v>0.62015294619062156</v>
      </c>
      <c r="FJ238" s="136"/>
      <c r="FK238" s="136">
        <f t="shared" si="108"/>
        <v>0.53383764568577385</v>
      </c>
      <c r="FL238" s="136">
        <f t="shared" si="109"/>
        <v>0.35364184460501608</v>
      </c>
      <c r="FM238" s="136">
        <v>3.5</v>
      </c>
      <c r="FN238" s="136">
        <f t="shared" si="110"/>
        <v>2.1951406017859898</v>
      </c>
      <c r="FO238" s="136">
        <f t="shared" si="110"/>
        <v>3.0236638005262866</v>
      </c>
      <c r="FP238" s="136">
        <f t="shared" si="111"/>
        <v>1.4978906872377187</v>
      </c>
      <c r="FQ238" s="136">
        <f t="shared" si="111"/>
        <v>8.9175453376142801</v>
      </c>
      <c r="FR238" s="136">
        <f>'east Allen-Studer'!DR238</f>
        <v>2.4</v>
      </c>
      <c r="FS238" s="136">
        <f t="shared" si="89"/>
        <v>1.0975703008929949</v>
      </c>
      <c r="FT238" s="136">
        <f t="shared" si="90"/>
        <v>2.1951406017859898</v>
      </c>
      <c r="FU238" s="136"/>
      <c r="FV238" s="198">
        <f t="shared" si="91"/>
        <v>425.94810229214448</v>
      </c>
      <c r="FW238" s="198">
        <f t="shared" si="92"/>
        <v>176.17401782310804</v>
      </c>
      <c r="FX238" s="198">
        <f t="shared" si="93"/>
        <v>141.21413547439954</v>
      </c>
      <c r="FY238" s="6"/>
      <c r="FZ238" s="1">
        <f t="shared" si="101"/>
        <v>0.92600000000000005</v>
      </c>
      <c r="GA238" s="60">
        <f t="shared" si="100"/>
        <v>0.93546899999999999</v>
      </c>
      <c r="GB238" s="60"/>
      <c r="GC238" s="1">
        <f t="shared" si="102"/>
        <v>0.24845414466945304</v>
      </c>
      <c r="GD238" s="1">
        <f t="shared" si="103"/>
        <v>0.60070476189531685</v>
      </c>
      <c r="GE238" s="1">
        <f t="shared" si="104"/>
        <v>0.74941910788921628</v>
      </c>
    </row>
    <row r="239" spans="1:187" x14ac:dyDescent="0.15">
      <c r="A239">
        <f t="shared" si="99"/>
        <v>1819</v>
      </c>
      <c r="P239">
        <v>0.92600000000000005</v>
      </c>
      <c r="Q239">
        <v>1.6839999999999999</v>
      </c>
      <c r="AV239">
        <v>1.68</v>
      </c>
      <c r="AW239" s="2">
        <f t="shared" si="95"/>
        <v>0.48479267607141896</v>
      </c>
      <c r="AX239">
        <v>2.38</v>
      </c>
      <c r="AY239">
        <f t="shared" si="105"/>
        <v>0.68677491715250893</v>
      </c>
      <c r="BR239" s="8"/>
      <c r="BS239" s="8"/>
      <c r="BT239" s="259">
        <v>1.68</v>
      </c>
      <c r="BU239" s="259">
        <v>1.7598237830000001</v>
      </c>
      <c r="BV239" s="259">
        <v>2.3529411800000002</v>
      </c>
      <c r="BW239" s="259">
        <v>2.1053000000000002</v>
      </c>
      <c r="BX239" s="259">
        <v>2.2222222222222223</v>
      </c>
      <c r="BY239" s="259"/>
      <c r="BZ239" s="259">
        <v>2.2222222222222223</v>
      </c>
      <c r="CL239">
        <v>1.85</v>
      </c>
      <c r="CM239">
        <f t="shared" si="106"/>
        <v>0.53383764568577385</v>
      </c>
      <c r="CW239">
        <v>1.85</v>
      </c>
      <c r="CX239">
        <f t="shared" si="107"/>
        <v>0.53383764568577385</v>
      </c>
      <c r="FF239" s="136">
        <f t="shared" si="96"/>
        <v>0.48479267607141896</v>
      </c>
      <c r="FG239" s="136">
        <f t="shared" si="86"/>
        <v>0.96964660481434506</v>
      </c>
      <c r="FH239" s="136">
        <f t="shared" si="87"/>
        <v>0.6148252908361842</v>
      </c>
      <c r="FI239" s="136">
        <f t="shared" si="88"/>
        <v>0.62015294619062156</v>
      </c>
      <c r="FJ239" s="136"/>
      <c r="FK239" s="136">
        <f t="shared" si="108"/>
        <v>0.53383764568577385</v>
      </c>
      <c r="FL239" s="136">
        <f t="shared" si="109"/>
        <v>0.35387751524942723</v>
      </c>
      <c r="FM239" s="136">
        <v>3.5</v>
      </c>
      <c r="FN239" s="136">
        <f t="shared" si="110"/>
        <v>2.2011339584625045</v>
      </c>
      <c r="FO239" s="136">
        <f t="shared" si="110"/>
        <v>3.0345276048154353</v>
      </c>
      <c r="FP239" s="136">
        <f t="shared" si="111"/>
        <v>1.5020087177075148</v>
      </c>
      <c r="FQ239" s="136">
        <f t="shared" si="111"/>
        <v>8.9440814153614294</v>
      </c>
      <c r="FR239" s="136">
        <f>'east Allen-Studer'!DR239</f>
        <v>2.4</v>
      </c>
      <c r="FS239" s="136">
        <f t="shared" si="89"/>
        <v>1.1005669792312522</v>
      </c>
      <c r="FT239" s="136">
        <f t="shared" si="90"/>
        <v>2.2011339584625045</v>
      </c>
      <c r="FU239" s="136"/>
      <c r="FV239" s="198">
        <f t="shared" si="91"/>
        <v>426.2173118533737</v>
      </c>
      <c r="FW239" s="198">
        <f t="shared" si="92"/>
        <v>176.37243243039202</v>
      </c>
      <c r="FX239" s="198">
        <f t="shared" si="93"/>
        <v>141.25057388083133</v>
      </c>
      <c r="FY239" s="6"/>
      <c r="FZ239" s="1">
        <f t="shared" si="101"/>
        <v>0.92600000000000005</v>
      </c>
      <c r="GA239" s="60">
        <f t="shared" si="100"/>
        <v>0.94021699999999997</v>
      </c>
      <c r="GB239" s="60"/>
      <c r="GC239" s="1">
        <f t="shared" si="102"/>
        <v>0.2482972147902297</v>
      </c>
      <c r="GD239" s="1">
        <f t="shared" si="103"/>
        <v>0.60002898395325044</v>
      </c>
      <c r="GE239" s="1">
        <f t="shared" si="104"/>
        <v>0.74922578026377207</v>
      </c>
    </row>
    <row r="240" spans="1:187" x14ac:dyDescent="0.15">
      <c r="A240">
        <f t="shared" si="99"/>
        <v>1820</v>
      </c>
      <c r="P240">
        <v>0.92600000000000005</v>
      </c>
      <c r="Q240">
        <v>1.6839999999999999</v>
      </c>
      <c r="AV240">
        <v>1.84</v>
      </c>
      <c r="AW240" s="2">
        <f t="shared" si="95"/>
        <v>0.53096340712583989</v>
      </c>
      <c r="AX240">
        <v>2.33</v>
      </c>
      <c r="AY240">
        <f t="shared" si="105"/>
        <v>0.67234687267451509</v>
      </c>
      <c r="BR240" s="8"/>
      <c r="BS240" s="8"/>
      <c r="BT240" s="259">
        <v>1.84</v>
      </c>
      <c r="BU240" s="259">
        <v>2.2021324340000001</v>
      </c>
      <c r="BV240" s="259">
        <v>2.3529411800000002</v>
      </c>
      <c r="BW240" s="259">
        <v>2.1053000000000002</v>
      </c>
      <c r="BX240" s="259">
        <v>2.2222222222222223</v>
      </c>
      <c r="BY240" s="259"/>
      <c r="BZ240" s="259">
        <v>1.5384615384615385</v>
      </c>
      <c r="CL240">
        <v>2.08</v>
      </c>
      <c r="CM240">
        <f t="shared" si="106"/>
        <v>0.60020665028454567</v>
      </c>
      <c r="CW240">
        <v>2</v>
      </c>
      <c r="CX240">
        <f t="shared" si="107"/>
        <v>0.57712177911975548</v>
      </c>
      <c r="FF240" s="136">
        <f t="shared" si="96"/>
        <v>0.53096340712583989</v>
      </c>
      <c r="FG240" s="136">
        <f t="shared" si="86"/>
        <v>1.078137804331804</v>
      </c>
      <c r="FH240" s="136">
        <f t="shared" si="87"/>
        <v>0.65424794861581792</v>
      </c>
      <c r="FI240" s="136">
        <f t="shared" si="88"/>
        <v>0.69646681517648257</v>
      </c>
      <c r="FJ240" s="136"/>
      <c r="FK240" s="136">
        <f t="shared" si="108"/>
        <v>0.60020665028454567</v>
      </c>
      <c r="FL240" s="136">
        <f t="shared" si="109"/>
        <v>0.35411318589383844</v>
      </c>
      <c r="FM240" s="136">
        <v>3.5</v>
      </c>
      <c r="FN240" s="136">
        <f t="shared" si="110"/>
        <v>2.2071273151390201</v>
      </c>
      <c r="FO240" s="136">
        <f t="shared" si="110"/>
        <v>3.0453914091045835</v>
      </c>
      <c r="FP240" s="136">
        <f t="shared" si="111"/>
        <v>1.5061267481773113</v>
      </c>
      <c r="FQ240" s="136">
        <f t="shared" si="111"/>
        <v>8.9706174931085787</v>
      </c>
      <c r="FR240" s="136">
        <f>'east Allen-Studer'!DR240</f>
        <v>2.4</v>
      </c>
      <c r="FS240" s="136">
        <f t="shared" si="89"/>
        <v>1.10356365756951</v>
      </c>
      <c r="FT240" s="136">
        <f t="shared" si="90"/>
        <v>2.2071273151390201</v>
      </c>
      <c r="FU240" s="136"/>
      <c r="FV240" s="198">
        <f t="shared" si="91"/>
        <v>460.12104388220735</v>
      </c>
      <c r="FW240" s="198">
        <f t="shared" si="92"/>
        <v>184.86697261252246</v>
      </c>
      <c r="FX240" s="198">
        <f t="shared" si="93"/>
        <v>154.89265823001134</v>
      </c>
      <c r="FY240" s="6"/>
      <c r="FZ240" s="1">
        <f t="shared" si="101"/>
        <v>0.92600000000000005</v>
      </c>
      <c r="GA240" s="60">
        <f t="shared" si="100"/>
        <v>0.94496499999999994</v>
      </c>
      <c r="GB240" s="60"/>
      <c r="GC240" s="1">
        <f t="shared" si="102"/>
        <v>0.23000158944189464</v>
      </c>
      <c r="GD240" s="1">
        <f t="shared" si="103"/>
        <v>0.5724579676564836</v>
      </c>
      <c r="GE240" s="1">
        <f t="shared" si="104"/>
        <v>0.68323813819128154</v>
      </c>
    </row>
    <row r="241" spans="1:187" x14ac:dyDescent="0.15">
      <c r="A241">
        <f t="shared" si="99"/>
        <v>1821</v>
      </c>
      <c r="AV241">
        <v>1.52</v>
      </c>
      <c r="AW241" s="2">
        <f t="shared" si="95"/>
        <v>0.43862194501699814</v>
      </c>
      <c r="AX241">
        <v>1.49</v>
      </c>
      <c r="AY241">
        <f t="shared" si="105"/>
        <v>0.42995572544421784</v>
      </c>
      <c r="BR241" s="8"/>
      <c r="BS241" s="8"/>
      <c r="BT241" s="259">
        <v>1.52</v>
      </c>
      <c r="BU241" s="259">
        <v>0.93272653500000002</v>
      </c>
      <c r="BV241" s="259">
        <v>1.48148148</v>
      </c>
      <c r="BW241" s="259">
        <v>1.3793</v>
      </c>
      <c r="BX241" s="259">
        <v>1.6666666666666665</v>
      </c>
      <c r="BY241" s="259"/>
      <c r="BZ241" s="259">
        <v>1</v>
      </c>
      <c r="CL241">
        <v>1.22</v>
      </c>
      <c r="CM241">
        <f t="shared" si="106"/>
        <v>0.35204428526305082</v>
      </c>
      <c r="CW241">
        <v>1.1200000000000001</v>
      </c>
      <c r="CX241">
        <f t="shared" si="107"/>
        <v>0.32318819630706308</v>
      </c>
      <c r="FF241" s="136">
        <f t="shared" si="96"/>
        <v>0.43862194501699814</v>
      </c>
      <c r="FG241" s="136">
        <f t="shared" si="86"/>
        <v>0.67247505831000054</v>
      </c>
      <c r="FH241" s="136">
        <f t="shared" si="87"/>
        <v>0.50684148909197013</v>
      </c>
      <c r="FI241" s="136">
        <f t="shared" si="88"/>
        <v>0.41111930505543687</v>
      </c>
      <c r="FJ241" s="136"/>
      <c r="FK241" s="136">
        <f t="shared" si="108"/>
        <v>0.35204428526305082</v>
      </c>
      <c r="FL241" s="136">
        <f t="shared" si="109"/>
        <v>0.3543488565382496</v>
      </c>
      <c r="FM241" s="136">
        <v>3.5</v>
      </c>
      <c r="FN241" s="136">
        <f t="shared" si="110"/>
        <v>2.2131206718155347</v>
      </c>
      <c r="FO241" s="136">
        <f t="shared" si="110"/>
        <v>3.0562552133937322</v>
      </c>
      <c r="FP241" s="136">
        <f t="shared" si="111"/>
        <v>1.5102447786471078</v>
      </c>
      <c r="FQ241" s="136">
        <f t="shared" si="111"/>
        <v>8.997153570855728</v>
      </c>
      <c r="FR241" s="136">
        <f>'east Allen-Studer'!DR241</f>
        <v>2.4</v>
      </c>
      <c r="FS241" s="136">
        <f t="shared" si="89"/>
        <v>1.1065603359077674</v>
      </c>
      <c r="FT241" s="136">
        <f t="shared" si="90"/>
        <v>2.2131206718155347</v>
      </c>
      <c r="FU241" s="136"/>
      <c r="FV241" s="198">
        <f t="shared" si="91"/>
        <v>334.62638682543809</v>
      </c>
      <c r="FW241" s="198">
        <f t="shared" si="92"/>
        <v>154.04509159211952</v>
      </c>
      <c r="FX241" s="198">
        <f t="shared" si="93"/>
        <v>104.05581180703669</v>
      </c>
      <c r="FY241" s="6"/>
      <c r="FZ241" s="1"/>
      <c r="GA241" s="60">
        <f t="shared" si="100"/>
        <v>0.94971299999999992</v>
      </c>
      <c r="GB241" s="60"/>
      <c r="GC241" s="1"/>
      <c r="GD241" s="1"/>
      <c r="GE241" s="1"/>
    </row>
    <row r="242" spans="1:187" x14ac:dyDescent="0.15">
      <c r="A242">
        <f t="shared" si="99"/>
        <v>1822</v>
      </c>
      <c r="AV242">
        <v>1.4</v>
      </c>
      <c r="AW242" s="2">
        <f t="shared" si="95"/>
        <v>0.40399389672618247</v>
      </c>
      <c r="AX242">
        <v>1.32</v>
      </c>
      <c r="AY242">
        <f t="shared" si="105"/>
        <v>0.38090037421903861</v>
      </c>
      <c r="BR242" s="8"/>
      <c r="BS242" s="8"/>
      <c r="BT242" s="259">
        <v>1.4</v>
      </c>
      <c r="BU242" s="259">
        <v>0.74601225599999998</v>
      </c>
      <c r="BV242" s="259">
        <v>1.3333333300000001</v>
      </c>
      <c r="BW242" s="259">
        <v>1.2121</v>
      </c>
      <c r="BX242" s="259">
        <v>1.4285714285714284</v>
      </c>
      <c r="BY242" s="259"/>
      <c r="BZ242" s="259">
        <v>1.25</v>
      </c>
      <c r="CL242">
        <v>1.07</v>
      </c>
      <c r="CM242">
        <f t="shared" si="106"/>
        <v>0.30876015182906918</v>
      </c>
      <c r="CW242">
        <v>1.05</v>
      </c>
      <c r="CX242">
        <f t="shared" si="107"/>
        <v>0.30298893403787158</v>
      </c>
      <c r="FF242" s="136">
        <f t="shared" si="96"/>
        <v>0.40399389672618247</v>
      </c>
      <c r="FG242" s="136">
        <f t="shared" si="86"/>
        <v>0.60171992818991837</v>
      </c>
      <c r="FH242" s="136">
        <f t="shared" si="87"/>
        <v>0.48113106010525253</v>
      </c>
      <c r="FI242" s="136">
        <f t="shared" si="88"/>
        <v>0.36134939049944059</v>
      </c>
      <c r="FJ242" s="136"/>
      <c r="FK242" s="136">
        <f t="shared" si="108"/>
        <v>0.30876015182906918</v>
      </c>
      <c r="FL242" s="136">
        <f t="shared" si="109"/>
        <v>0.35458452718266076</v>
      </c>
      <c r="FM242" s="136">
        <v>3.5</v>
      </c>
      <c r="FN242" s="136">
        <f t="shared" si="110"/>
        <v>2.2191140284920499</v>
      </c>
      <c r="FO242" s="136">
        <f t="shared" si="110"/>
        <v>3.06711901768288</v>
      </c>
      <c r="FP242" s="136">
        <f t="shared" si="111"/>
        <v>1.5143628091169041</v>
      </c>
      <c r="FQ242" s="136">
        <f t="shared" si="111"/>
        <v>9.0236896486028773</v>
      </c>
      <c r="FR242" s="136">
        <f>'east Allen-Studer'!DR242</f>
        <v>2.4</v>
      </c>
      <c r="FS242" s="136">
        <f t="shared" si="89"/>
        <v>1.1095570142460249</v>
      </c>
      <c r="FT242" s="136">
        <f t="shared" si="90"/>
        <v>2.2191140284920499</v>
      </c>
      <c r="FU242" s="136"/>
      <c r="FV242" s="198">
        <f t="shared" si="91"/>
        <v>312.96003825562116</v>
      </c>
      <c r="FW242" s="198">
        <f t="shared" si="92"/>
        <v>148.83298952015579</v>
      </c>
      <c r="FX242" s="198">
        <f t="shared" si="93"/>
        <v>95.219002859502268</v>
      </c>
      <c r="FY242" s="6"/>
      <c r="FZ242" s="1"/>
      <c r="GA242" s="60">
        <f t="shared" si="100"/>
        <v>0.95446099999999989</v>
      </c>
      <c r="GB242" s="60"/>
      <c r="GC242" s="1"/>
      <c r="GD242" s="1"/>
      <c r="GE242" s="1"/>
    </row>
    <row r="243" spans="1:187" x14ac:dyDescent="0.15">
      <c r="A243">
        <f t="shared" si="99"/>
        <v>1823</v>
      </c>
      <c r="AH243" s="234">
        <v>278.5</v>
      </c>
      <c r="AI243" s="136">
        <f t="shared" ref="AI243:AI266" si="112">(1/(AH243*0.05837))*10.78</f>
        <v>0.66313792807537131</v>
      </c>
      <c r="AV243">
        <v>1.32</v>
      </c>
      <c r="AW243" s="2">
        <f t="shared" si="95"/>
        <v>0.38090853119897206</v>
      </c>
      <c r="AX243">
        <v>1.64</v>
      </c>
      <c r="AY243">
        <f t="shared" si="105"/>
        <v>0.47323985887819947</v>
      </c>
      <c r="BI243">
        <v>315</v>
      </c>
      <c r="BJ243">
        <f t="shared" ref="BJ243:BJ266" si="113">(1/(BI243*0.05837))*10.78</f>
        <v>0.58629813640949491</v>
      </c>
      <c r="BR243" s="8"/>
      <c r="BS243" s="8"/>
      <c r="BT243" s="259">
        <v>1.32</v>
      </c>
      <c r="BU243" s="259">
        <v>1.282862197</v>
      </c>
      <c r="BV243" s="259">
        <v>1.6666666699999999</v>
      </c>
      <c r="BW243" s="259">
        <v>1.3793</v>
      </c>
      <c r="BX243" s="259">
        <v>1.6</v>
      </c>
      <c r="BY243" s="259"/>
      <c r="BZ243" s="259">
        <v>2</v>
      </c>
      <c r="CG243">
        <v>456</v>
      </c>
      <c r="CH243">
        <f t="shared" ref="CH243:CH266" si="114">(1/(CG243*0.05837))*10.78</f>
        <v>0.40500858107234844</v>
      </c>
      <c r="CL243">
        <v>1.37</v>
      </c>
      <c r="CM243">
        <f t="shared" si="106"/>
        <v>0.39532841869703256</v>
      </c>
      <c r="CW243">
        <v>1.35</v>
      </c>
      <c r="CX243">
        <f t="shared" si="107"/>
        <v>0.38955720090583495</v>
      </c>
      <c r="DM243">
        <v>520.5</v>
      </c>
      <c r="DN243" s="136">
        <f t="shared" ref="DN243:DN266" si="115">(1/(DM243*0.05837))*10.78</f>
        <v>0.35482019782707191</v>
      </c>
      <c r="DW243">
        <v>542</v>
      </c>
      <c r="DX243">
        <f t="shared" ref="DX243:DX266" si="116">1/(DW243*0.05837)</f>
        <v>3.1609019191099909E-2</v>
      </c>
      <c r="EE243" s="234">
        <v>50</v>
      </c>
      <c r="EF243" s="136">
        <f>(1/(EE243*0.05837))*10.78</f>
        <v>3.6936782593798188</v>
      </c>
      <c r="EL243">
        <v>83</v>
      </c>
      <c r="EM243" s="136">
        <f t="shared" ref="EM243:EM266" si="117">(1/(EL243*0.05837))*10.78</f>
        <v>2.225107385168565</v>
      </c>
      <c r="EP243" s="234">
        <v>3027</v>
      </c>
      <c r="EQ243" s="136">
        <f t="shared" ref="EQ243:EQ266" si="118">(1/(EP243*0.05837))*10.78</f>
        <v>6.1012194571850316E-2</v>
      </c>
      <c r="ER243" s="37">
        <f t="shared" ref="ER243:ER266" si="119">1000*EQ243/7.701</f>
        <v>7.9226327193676562</v>
      </c>
      <c r="EZ243" s="198">
        <v>60</v>
      </c>
      <c r="FA243" s="136">
        <f t="shared" ref="FA243:FA266" si="120">(1/EZ243)*640*(1/37.3578)*10.78</f>
        <v>3.0779828219720287</v>
      </c>
      <c r="FB243">
        <v>58</v>
      </c>
      <c r="FC243" s="136">
        <f>(1/FB243)*10.78</f>
        <v>0.18586206896551724</v>
      </c>
      <c r="FD243" s="136">
        <f t="shared" ref="FD243:FD265" si="121">FC243/0.06</f>
        <v>3.0977011494252875</v>
      </c>
      <c r="FE243" s="6"/>
      <c r="FF243" s="136">
        <f t="shared" si="96"/>
        <v>0.38090853119897206</v>
      </c>
      <c r="FG243" s="136">
        <f t="shared" si="86"/>
        <v>0.74323018843008248</v>
      </c>
      <c r="FH243" s="136">
        <f t="shared" si="87"/>
        <v>0.53255191807868774</v>
      </c>
      <c r="FI243" s="136">
        <f t="shared" si="88"/>
        <v>0.46088921961143331</v>
      </c>
      <c r="FJ243" s="136">
        <f t="shared" ref="FJ243:FJ266" si="122">AI243</f>
        <v>0.66313792807537131</v>
      </c>
      <c r="FK243" s="136">
        <f t="shared" si="108"/>
        <v>0.39532841869703256</v>
      </c>
      <c r="FL243" s="136">
        <f t="shared" ref="FL243:FL266" si="123">DN243</f>
        <v>0.35482019782707191</v>
      </c>
      <c r="FM243" s="136">
        <f>EF243</f>
        <v>3.6936782593798188</v>
      </c>
      <c r="FN243" s="136">
        <f t="shared" ref="FN243:FN266" si="124">EM243</f>
        <v>2.225107385168565</v>
      </c>
      <c r="FO243" s="136">
        <f t="shared" ref="FO243:FO266" si="125">FA243</f>
        <v>3.0779828219720287</v>
      </c>
      <c r="FP243" s="136">
        <f t="shared" si="111"/>
        <v>1.5184808395867004</v>
      </c>
      <c r="FQ243" s="136">
        <f t="shared" si="111"/>
        <v>9.0502257263500265</v>
      </c>
      <c r="FR243" s="136">
        <f>'east Allen-Studer'!DR243</f>
        <v>2.4</v>
      </c>
      <c r="FS243" s="136">
        <f t="shared" si="89"/>
        <v>1.1125536925842825</v>
      </c>
      <c r="FT243" s="136">
        <f t="shared" si="90"/>
        <v>2.225107385168565</v>
      </c>
      <c r="FU243" s="136"/>
      <c r="FV243" s="198">
        <f t="shared" si="91"/>
        <v>358.10749102771808</v>
      </c>
      <c r="FW243" s="198">
        <f t="shared" si="92"/>
        <v>160.43347226407465</v>
      </c>
      <c r="FX243" s="198">
        <f t="shared" si="93"/>
        <v>113.58297075200602</v>
      </c>
      <c r="FY243" s="6"/>
      <c r="FZ243" s="1"/>
      <c r="GA243" s="60">
        <f t="shared" si="100"/>
        <v>0.95920899999999987</v>
      </c>
      <c r="GB243" s="60"/>
      <c r="GC243" s="1"/>
      <c r="GD243" s="1"/>
      <c r="GE243" s="1"/>
    </row>
    <row r="244" spans="1:187" x14ac:dyDescent="0.15">
      <c r="A244">
        <f t="shared" si="99"/>
        <v>1824</v>
      </c>
      <c r="AH244" s="234">
        <v>274</v>
      </c>
      <c r="AI244" s="136">
        <f t="shared" si="112"/>
        <v>0.67402887944887191</v>
      </c>
      <c r="AV244">
        <v>1.56</v>
      </c>
      <c r="AW244" s="2">
        <f t="shared" si="95"/>
        <v>0.4501646277806034</v>
      </c>
      <c r="AX244">
        <v>1.28</v>
      </c>
      <c r="AY244">
        <f t="shared" si="105"/>
        <v>0.36935793863664351</v>
      </c>
      <c r="BI244">
        <v>388</v>
      </c>
      <c r="BJ244">
        <f t="shared" si="113"/>
        <v>0.47598946641492507</v>
      </c>
      <c r="BR244" s="8"/>
      <c r="BS244" s="8"/>
      <c r="BT244" s="259">
        <v>1.56</v>
      </c>
      <c r="BU244" s="259">
        <v>0.94666382800000004</v>
      </c>
      <c r="BV244" s="259">
        <v>1.29032258</v>
      </c>
      <c r="BW244" s="259">
        <v>1.1765000000000001</v>
      </c>
      <c r="BX244" s="259">
        <v>1.2121212121212122</v>
      </c>
      <c r="BY244" s="259"/>
      <c r="BZ244" s="259">
        <v>1.0810810810810811</v>
      </c>
      <c r="CG244">
        <v>567</v>
      </c>
      <c r="CH244">
        <f t="shared" si="114"/>
        <v>0.32572118689416385</v>
      </c>
      <c r="CL244">
        <v>1.28</v>
      </c>
      <c r="CM244">
        <f t="shared" si="106"/>
        <v>0.36935793863664351</v>
      </c>
      <c r="CW244">
        <v>1.1000000000000001</v>
      </c>
      <c r="CX244">
        <f t="shared" si="107"/>
        <v>0.31741697851586553</v>
      </c>
      <c r="DM244">
        <v>576</v>
      </c>
      <c r="DN244" s="136">
        <f t="shared" si="115"/>
        <v>0.3206317933489426</v>
      </c>
      <c r="DW244">
        <v>523</v>
      </c>
      <c r="DX244">
        <f t="shared" si="116"/>
        <v>3.2757339199954404E-2</v>
      </c>
      <c r="EE244" s="234">
        <v>50</v>
      </c>
      <c r="EF244" s="136">
        <f>(1/(EE244*0.05837))*10.78</f>
        <v>3.6936782593798188</v>
      </c>
      <c r="EL244">
        <v>94</v>
      </c>
      <c r="EM244" s="136">
        <f t="shared" si="117"/>
        <v>1.9647224783935204</v>
      </c>
      <c r="EP244" s="234">
        <v>2441</v>
      </c>
      <c r="EQ244" s="136">
        <f t="shared" si="118"/>
        <v>7.5659120429738186E-2</v>
      </c>
      <c r="ER244" s="37">
        <f t="shared" si="119"/>
        <v>9.8245838760859865</v>
      </c>
      <c r="EZ244" s="198">
        <v>63.5</v>
      </c>
      <c r="FA244" s="136">
        <f t="shared" si="120"/>
        <v>2.9083302254853818</v>
      </c>
      <c r="FB244">
        <v>58</v>
      </c>
      <c r="FC244" s="136">
        <f>(1/FB244)*10.78</f>
        <v>0.18586206896551724</v>
      </c>
      <c r="FD244" s="136">
        <f t="shared" si="121"/>
        <v>3.0977011494252875</v>
      </c>
      <c r="FE244" s="6"/>
      <c r="FF244" s="136">
        <f t="shared" si="96"/>
        <v>0.4501646277806034</v>
      </c>
      <c r="FG244" s="136">
        <f t="shared" si="86"/>
        <v>0.70077711035803336</v>
      </c>
      <c r="FH244" s="136">
        <f t="shared" si="87"/>
        <v>0.51712566068665722</v>
      </c>
      <c r="FI244" s="136">
        <f t="shared" si="88"/>
        <v>0.43102727087783543</v>
      </c>
      <c r="FJ244" s="136">
        <f t="shared" si="122"/>
        <v>0.67402887944887191</v>
      </c>
      <c r="FK244" s="136">
        <f t="shared" si="108"/>
        <v>0.36935793863664351</v>
      </c>
      <c r="FL244" s="136">
        <f t="shared" si="123"/>
        <v>0.3206317933489426</v>
      </c>
      <c r="FM244" s="136">
        <f>EF244</f>
        <v>3.6936782593798188</v>
      </c>
      <c r="FN244" s="136">
        <f t="shared" si="124"/>
        <v>1.9647224783935204</v>
      </c>
      <c r="FO244" s="136">
        <f t="shared" si="125"/>
        <v>2.9083302254853818</v>
      </c>
      <c r="FP244" s="136">
        <f>'east Allen-Studer'!DP244</f>
        <v>1.522598870056497</v>
      </c>
      <c r="FQ244" s="136">
        <f>'east Allen-Studer'!DQ244</f>
        <v>9.0767618040971758</v>
      </c>
      <c r="FR244" s="136">
        <f>'east Allen-Studer'!DR244</f>
        <v>2.4</v>
      </c>
      <c r="FS244" s="136">
        <f t="shared" si="89"/>
        <v>0.98236123919676022</v>
      </c>
      <c r="FT244" s="136">
        <f t="shared" si="90"/>
        <v>1.9647224783935204</v>
      </c>
      <c r="FU244" s="136"/>
      <c r="FV244" s="198">
        <f t="shared" si="91"/>
        <v>342.12346754904183</v>
      </c>
      <c r="FW244" s="198">
        <f t="shared" si="92"/>
        <v>153.22969183373243</v>
      </c>
      <c r="FX244" s="198">
        <f t="shared" si="93"/>
        <v>107.59018719328105</v>
      </c>
      <c r="FY244" s="6"/>
      <c r="FZ244" s="1"/>
      <c r="GA244" s="60">
        <f t="shared" si="100"/>
        <v>0.96395699999999984</v>
      </c>
      <c r="GB244" s="60"/>
      <c r="GC244" s="1"/>
      <c r="GD244" s="1"/>
      <c r="GE244" s="1"/>
    </row>
    <row r="245" spans="1:187" x14ac:dyDescent="0.15">
      <c r="A245">
        <f t="shared" si="99"/>
        <v>1825</v>
      </c>
      <c r="AH245" s="234">
        <v>262</v>
      </c>
      <c r="AI245" s="136">
        <f t="shared" si="112"/>
        <v>0.70490043117935475</v>
      </c>
      <c r="AV245">
        <v>1.56</v>
      </c>
      <c r="AW245" s="2">
        <f t="shared" si="95"/>
        <v>0.4501646277806034</v>
      </c>
      <c r="AX245">
        <v>1.43</v>
      </c>
      <c r="AY245">
        <f t="shared" si="105"/>
        <v>0.41264207207062514</v>
      </c>
      <c r="BI245">
        <v>425</v>
      </c>
      <c r="BJ245">
        <f t="shared" si="113"/>
        <v>0.4345503834564492</v>
      </c>
      <c r="BR245" s="8"/>
      <c r="BS245" s="8"/>
      <c r="BT245" s="259">
        <v>1.56</v>
      </c>
      <c r="BU245" s="259">
        <v>1.309376042</v>
      </c>
      <c r="BV245" s="259">
        <v>1.4285714300000001</v>
      </c>
      <c r="BW245" s="259">
        <v>1.3793</v>
      </c>
      <c r="BX245" s="259">
        <v>1.5384615384615385</v>
      </c>
      <c r="BY245" s="259"/>
      <c r="BZ245" s="259">
        <v>1.3333333333333333</v>
      </c>
      <c r="CG245">
        <v>566.5</v>
      </c>
      <c r="CH245">
        <f t="shared" si="114"/>
        <v>0.32600867249601223</v>
      </c>
      <c r="CL245">
        <v>1.3</v>
      </c>
      <c r="CM245">
        <f t="shared" si="106"/>
        <v>0.37512915642784106</v>
      </c>
      <c r="CW245">
        <v>1.38</v>
      </c>
      <c r="CX245">
        <f t="shared" si="107"/>
        <v>0.39821402759263125</v>
      </c>
      <c r="DM245">
        <v>553</v>
      </c>
      <c r="DN245" s="136">
        <f t="shared" si="115"/>
        <v>0.33396729289148447</v>
      </c>
      <c r="DW245">
        <v>501</v>
      </c>
      <c r="DX245">
        <f t="shared" si="116"/>
        <v>3.4195785232686932E-2</v>
      </c>
      <c r="EL245">
        <v>94</v>
      </c>
      <c r="EM245" s="136">
        <f t="shared" si="117"/>
        <v>1.9647224783935204</v>
      </c>
      <c r="EP245" s="234">
        <v>2100.5</v>
      </c>
      <c r="EQ245" s="136">
        <f t="shared" si="118"/>
        <v>8.7923786226608375E-2</v>
      </c>
      <c r="ER245" s="37">
        <f t="shared" si="119"/>
        <v>11.417190783873313</v>
      </c>
      <c r="EZ245" s="198">
        <v>65.25</v>
      </c>
      <c r="FA245" s="136">
        <f t="shared" si="120"/>
        <v>2.8303290316984171</v>
      </c>
      <c r="FE245" s="6"/>
      <c r="FF245" s="136">
        <f t="shared" si="96"/>
        <v>0.4501646277806034</v>
      </c>
      <c r="FG245" s="136">
        <f t="shared" si="86"/>
        <v>0.71021112770737749</v>
      </c>
      <c r="FH245" s="136">
        <f t="shared" si="87"/>
        <v>0.52055371788488614</v>
      </c>
      <c r="FI245" s="136">
        <f t="shared" si="88"/>
        <v>0.4376632594853016</v>
      </c>
      <c r="FJ245" s="136">
        <f t="shared" si="122"/>
        <v>0.70490043117935475</v>
      </c>
      <c r="FK245" s="136">
        <f t="shared" si="108"/>
        <v>0.37512915642784106</v>
      </c>
      <c r="FL245" s="136">
        <f t="shared" si="123"/>
        <v>0.33396729289148447</v>
      </c>
      <c r="FM245" s="136">
        <v>3.9</v>
      </c>
      <c r="FN245" s="136">
        <f t="shared" si="124"/>
        <v>1.9647224783935204</v>
      </c>
      <c r="FO245" s="136">
        <f t="shared" si="125"/>
        <v>2.8303290316984171</v>
      </c>
      <c r="FP245" s="136">
        <f>'east Allen-Studer'!DP245</f>
        <v>1.522598870056497</v>
      </c>
      <c r="FQ245" s="136">
        <f>'east Allen-Studer'!DQ245</f>
        <v>13.535275627807643</v>
      </c>
      <c r="FR245" s="136">
        <f>'east Allen-Studer'!DR245</f>
        <v>2.4</v>
      </c>
      <c r="FS245" s="136">
        <f t="shared" si="89"/>
        <v>0.98236123919676022</v>
      </c>
      <c r="FT245" s="136">
        <f t="shared" si="90"/>
        <v>1.9647224783935204</v>
      </c>
      <c r="FU245" s="136"/>
      <c r="FV245" s="198">
        <f t="shared" si="91"/>
        <v>360.02364209745883</v>
      </c>
      <c r="FW245" s="198">
        <f t="shared" si="92"/>
        <v>168.72308333102811</v>
      </c>
      <c r="FX245" s="198">
        <f t="shared" si="93"/>
        <v>109.36960467018861</v>
      </c>
      <c r="FY245" s="6"/>
      <c r="FZ245" s="1"/>
      <c r="GA245" s="60">
        <f t="shared" si="100"/>
        <v>0.96870500000000004</v>
      </c>
      <c r="GB245" s="60"/>
      <c r="GC245" s="1"/>
      <c r="GD245" s="1"/>
      <c r="GE245" s="1"/>
    </row>
    <row r="246" spans="1:187" x14ac:dyDescent="0.15">
      <c r="A246">
        <f t="shared" si="99"/>
        <v>1826</v>
      </c>
      <c r="AH246" s="234">
        <v>201</v>
      </c>
      <c r="AI246" s="136">
        <f t="shared" si="112"/>
        <v>0.91882543765667124</v>
      </c>
      <c r="AV246">
        <v>1.92</v>
      </c>
      <c r="AW246" s="2">
        <f t="shared" si="95"/>
        <v>0.5540487726530503</v>
      </c>
      <c r="AX246">
        <v>2.04</v>
      </c>
      <c r="AY246">
        <f t="shared" si="105"/>
        <v>0.58866421470215058</v>
      </c>
      <c r="BI246">
        <v>242</v>
      </c>
      <c r="BJ246">
        <f t="shared" si="113"/>
        <v>0.76315666516111957</v>
      </c>
      <c r="BR246" s="8"/>
      <c r="BS246" s="8"/>
      <c r="BT246" s="259">
        <v>1.92</v>
      </c>
      <c r="BU246" s="259">
        <v>1.810104462</v>
      </c>
      <c r="BV246" s="259">
        <v>2</v>
      </c>
      <c r="BW246" s="259">
        <v>1.5385</v>
      </c>
      <c r="BX246" s="259">
        <v>2</v>
      </c>
      <c r="BY246" s="259"/>
      <c r="BZ246" s="259">
        <v>1.3333333333333333</v>
      </c>
      <c r="CG246">
        <v>313</v>
      </c>
      <c r="CH246">
        <f t="shared" si="114"/>
        <v>0.59004445038016262</v>
      </c>
      <c r="CL246">
        <v>1.63</v>
      </c>
      <c r="CM246">
        <f t="shared" si="106"/>
        <v>0.47035424998260061</v>
      </c>
      <c r="CW246">
        <v>1.69</v>
      </c>
      <c r="CX246">
        <f t="shared" si="107"/>
        <v>0.48766790335619337</v>
      </c>
      <c r="DM246">
        <v>308</v>
      </c>
      <c r="DN246" s="136">
        <f t="shared" si="115"/>
        <v>0.59962309405516534</v>
      </c>
      <c r="DW246">
        <v>262</v>
      </c>
      <c r="DX246">
        <f t="shared" si="116"/>
        <v>6.5389650387695245E-2</v>
      </c>
      <c r="EL246">
        <v>79</v>
      </c>
      <c r="EM246" s="136">
        <f t="shared" si="117"/>
        <v>2.337771050240391</v>
      </c>
      <c r="EP246" s="234">
        <v>2202</v>
      </c>
      <c r="EQ246" s="136">
        <f t="shared" si="118"/>
        <v>8.3870986816072163E-2</v>
      </c>
      <c r="ER246" s="37">
        <f t="shared" si="119"/>
        <v>10.89092154474382</v>
      </c>
      <c r="EZ246" s="198">
        <v>58</v>
      </c>
      <c r="FA246" s="136">
        <f t="shared" si="120"/>
        <v>3.1841201606607199</v>
      </c>
      <c r="FE246" s="6"/>
      <c r="FF246" s="136">
        <f t="shared" si="96"/>
        <v>0.5540487726530503</v>
      </c>
      <c r="FG246" s="136">
        <f t="shared" si="86"/>
        <v>0.86587241397155768</v>
      </c>
      <c r="FH246" s="136">
        <f t="shared" si="87"/>
        <v>0.57711666165566489</v>
      </c>
      <c r="FI246" s="136">
        <f t="shared" si="88"/>
        <v>0.54715707150849346</v>
      </c>
      <c r="FJ246" s="136">
        <f t="shared" si="122"/>
        <v>0.91882543765667124</v>
      </c>
      <c r="FK246" s="136">
        <f t="shared" si="108"/>
        <v>0.47035424998260061</v>
      </c>
      <c r="FL246" s="136">
        <f t="shared" si="123"/>
        <v>0.59962309405516534</v>
      </c>
      <c r="FM246" s="136">
        <v>3.9</v>
      </c>
      <c r="FN246" s="136">
        <f t="shared" si="124"/>
        <v>2.337771050240391</v>
      </c>
      <c r="FO246" s="136">
        <f t="shared" si="125"/>
        <v>3.1841201606607199</v>
      </c>
      <c r="FP246" s="136">
        <f>'east Allen-Studer'!DP246</f>
        <v>1.522598870056497</v>
      </c>
      <c r="FQ246" s="136">
        <f>'east Allen-Studer'!DQ246</f>
        <v>11.601344318149069</v>
      </c>
      <c r="FR246" s="136">
        <f>'east Allen-Studer'!DR246</f>
        <v>2.4</v>
      </c>
      <c r="FS246" s="136">
        <f t="shared" si="89"/>
        <v>1.1688855251201955</v>
      </c>
      <c r="FT246" s="136">
        <f t="shared" si="90"/>
        <v>2.337771050240391</v>
      </c>
      <c r="FU246" s="136"/>
      <c r="FV246" s="198">
        <f t="shared" si="91"/>
        <v>415.40360903577823</v>
      </c>
      <c r="FW246" s="198">
        <f t="shared" si="92"/>
        <v>196.06776700938329</v>
      </c>
      <c r="FX246" s="198">
        <f t="shared" si="93"/>
        <v>132.25488911847572</v>
      </c>
      <c r="FY246" s="6"/>
      <c r="FZ246" s="1"/>
      <c r="GA246" s="60">
        <f t="shared" si="100"/>
        <v>0.97345299999999979</v>
      </c>
      <c r="GB246" s="60"/>
      <c r="GC246" s="1"/>
      <c r="GD246" s="1"/>
      <c r="GE246" s="1"/>
    </row>
    <row r="247" spans="1:187" x14ac:dyDescent="0.15">
      <c r="A247">
        <f t="shared" si="99"/>
        <v>1827</v>
      </c>
      <c r="AH247" s="234">
        <v>220</v>
      </c>
      <c r="AI247" s="136">
        <f t="shared" si="112"/>
        <v>0.83947233167723145</v>
      </c>
      <c r="AV247">
        <v>1.2</v>
      </c>
      <c r="AW247" s="2">
        <f t="shared" ref="AW247:AW255" si="126">(AV247*10.78)/37.357</f>
        <v>0.34628048290815638</v>
      </c>
      <c r="AX247">
        <v>1.82</v>
      </c>
      <c r="AY247">
        <f t="shared" si="105"/>
        <v>0.52518081899897739</v>
      </c>
      <c r="BI247">
        <v>270</v>
      </c>
      <c r="BJ247">
        <f t="shared" si="113"/>
        <v>0.68401449247774404</v>
      </c>
      <c r="BR247" s="8"/>
      <c r="BS247" s="8"/>
      <c r="BT247" s="259">
        <v>1.2</v>
      </c>
      <c r="BU247" s="259">
        <v>1.099596169</v>
      </c>
      <c r="BV247" s="259">
        <v>1.8181818199999999</v>
      </c>
      <c r="BW247" s="259">
        <v>1.2121</v>
      </c>
      <c r="BX247" s="259">
        <v>2</v>
      </c>
      <c r="BY247" s="259"/>
      <c r="BZ247" s="259">
        <v>1.4285714285714284</v>
      </c>
      <c r="CG247">
        <v>423</v>
      </c>
      <c r="CH247">
        <f t="shared" si="114"/>
        <v>0.43660499519856005</v>
      </c>
      <c r="CL247">
        <v>1.1399999999999999</v>
      </c>
      <c r="CM247">
        <f t="shared" si="106"/>
        <v>0.32895941409826057</v>
      </c>
      <c r="CW247">
        <v>1.32</v>
      </c>
      <c r="CX247">
        <f t="shared" si="107"/>
        <v>0.38090037421903861</v>
      </c>
      <c r="DM247">
        <v>365</v>
      </c>
      <c r="DN247" s="136">
        <f t="shared" si="115"/>
        <v>0.50598332320271489</v>
      </c>
      <c r="DW247">
        <v>278.5</v>
      </c>
      <c r="DX247">
        <f t="shared" si="116"/>
        <v>6.1515577743540939E-2</v>
      </c>
      <c r="EE247" s="234">
        <v>44</v>
      </c>
      <c r="EF247" s="136">
        <f>(1/(EE247*0.05837))*10.78</f>
        <v>4.197361658386157</v>
      </c>
      <c r="EL247">
        <v>71</v>
      </c>
      <c r="EM247" s="136">
        <f t="shared" si="117"/>
        <v>2.6011818728026892</v>
      </c>
      <c r="EP247" s="234">
        <v>2250</v>
      </c>
      <c r="EQ247" s="136">
        <f t="shared" si="118"/>
        <v>8.2081739097329284E-2</v>
      </c>
      <c r="ER247" s="37">
        <f t="shared" si="119"/>
        <v>10.65858188512262</v>
      </c>
      <c r="EZ247" s="198">
        <v>52</v>
      </c>
      <c r="FA247" s="136">
        <f t="shared" si="120"/>
        <v>3.5515186407369566</v>
      </c>
      <c r="FB247">
        <v>50</v>
      </c>
      <c r="FC247" s="136">
        <f t="shared" ref="FC247:FC255" si="127">(1/FB247)*10.78</f>
        <v>0.21559999999999999</v>
      </c>
      <c r="FD247" s="136">
        <f t="shared" si="121"/>
        <v>3.5933333333333333</v>
      </c>
      <c r="FE247" s="6"/>
      <c r="FF247" s="136">
        <f t="shared" ref="FF247:FF255" si="128">AW247</f>
        <v>0.34628048290815638</v>
      </c>
      <c r="FG247" s="136">
        <f t="shared" si="86"/>
        <v>0.63473898891262337</v>
      </c>
      <c r="FH247" s="136">
        <f t="shared" si="87"/>
        <v>0.49312926029905402</v>
      </c>
      <c r="FI247" s="136">
        <f t="shared" si="88"/>
        <v>0.38457535062557213</v>
      </c>
      <c r="FJ247" s="136">
        <f t="shared" si="122"/>
        <v>0.83947233167723145</v>
      </c>
      <c r="FK247" s="136">
        <f t="shared" si="108"/>
        <v>0.32895941409826057</v>
      </c>
      <c r="FL247" s="136">
        <f t="shared" si="123"/>
        <v>0.50598332320271489</v>
      </c>
      <c r="FM247" s="136">
        <f>EF247</f>
        <v>4.197361658386157</v>
      </c>
      <c r="FN247" s="136">
        <f t="shared" si="124"/>
        <v>2.6011818728026892</v>
      </c>
      <c r="FO247" s="136">
        <f t="shared" si="125"/>
        <v>3.5515186407369566</v>
      </c>
      <c r="FP247" s="136">
        <f>'east Allen-Studer'!DP247</f>
        <v>1.522598870056497</v>
      </c>
      <c r="FQ247" s="136">
        <f>'east Allen-Studer'!DQ247</f>
        <v>10.641768324675889</v>
      </c>
      <c r="FR247" s="136">
        <f>'east Allen-Studer'!DR247</f>
        <v>2.4</v>
      </c>
      <c r="FS247" s="136">
        <f t="shared" si="89"/>
        <v>1.3005909364013446</v>
      </c>
      <c r="FT247" s="136">
        <f t="shared" si="90"/>
        <v>2.6011818728026892</v>
      </c>
      <c r="FU247" s="136"/>
      <c r="FV247" s="198">
        <f t="shared" si="91"/>
        <v>340.42653172011507</v>
      </c>
      <c r="FW247" s="198">
        <f t="shared" si="92"/>
        <v>171.95651879638461</v>
      </c>
      <c r="FX247" s="198">
        <f t="shared" si="93"/>
        <v>103.95943198897245</v>
      </c>
      <c r="FY247" s="6"/>
      <c r="FZ247" s="1"/>
      <c r="GA247" s="60">
        <f t="shared" si="100"/>
        <v>0.97820099999999999</v>
      </c>
      <c r="GB247" s="60"/>
      <c r="GC247" s="1"/>
      <c r="GD247" s="1"/>
      <c r="GE247" s="1"/>
    </row>
    <row r="248" spans="1:187" x14ac:dyDescent="0.15">
      <c r="A248">
        <f t="shared" si="99"/>
        <v>1828</v>
      </c>
      <c r="AH248" s="234">
        <v>289</v>
      </c>
      <c r="AI248" s="136">
        <f t="shared" si="112"/>
        <v>0.63904468155360183</v>
      </c>
      <c r="AV248">
        <v>0.88</v>
      </c>
      <c r="AW248" s="2">
        <f t="shared" si="126"/>
        <v>0.25393902079931474</v>
      </c>
      <c r="AX248">
        <v>1.3</v>
      </c>
      <c r="AY248">
        <f t="shared" si="105"/>
        <v>0.37512915642784106</v>
      </c>
      <c r="BI248">
        <v>500</v>
      </c>
      <c r="BJ248">
        <f t="shared" si="113"/>
        <v>0.36936782593798184</v>
      </c>
      <c r="BR248" s="8"/>
      <c r="BS248" s="8"/>
      <c r="BT248" s="259">
        <v>0.88</v>
      </c>
      <c r="BU248" s="259">
        <v>0.85524146499999998</v>
      </c>
      <c r="BV248" s="259">
        <v>1.29032258</v>
      </c>
      <c r="BW248" s="259">
        <v>1.1429</v>
      </c>
      <c r="BX248" s="259">
        <v>1.2903225806451613</v>
      </c>
      <c r="BY248" s="259"/>
      <c r="BZ248" s="259">
        <v>1.1111111111111112</v>
      </c>
      <c r="CG248">
        <v>815.5</v>
      </c>
      <c r="CH248">
        <f t="shared" si="114"/>
        <v>0.22646709131697229</v>
      </c>
      <c r="CL248">
        <v>1.01</v>
      </c>
      <c r="CM248">
        <f t="shared" si="106"/>
        <v>0.29144649845547649</v>
      </c>
      <c r="CW248">
        <v>1.0900000000000001</v>
      </c>
      <c r="CX248">
        <f t="shared" si="107"/>
        <v>0.31453136962026673</v>
      </c>
      <c r="DM248">
        <v>708</v>
      </c>
      <c r="DN248" s="136">
        <f t="shared" si="115"/>
        <v>0.26085298441947863</v>
      </c>
      <c r="DW248">
        <v>602</v>
      </c>
      <c r="DX248">
        <f t="shared" si="116"/>
        <v>2.8458618607269358E-2</v>
      </c>
      <c r="EL248">
        <v>106.5</v>
      </c>
      <c r="EM248" s="136">
        <f t="shared" si="117"/>
        <v>1.7341212485351258</v>
      </c>
      <c r="EP248" s="234">
        <v>2218</v>
      </c>
      <c r="EQ248" s="136">
        <f t="shared" si="118"/>
        <v>8.3265966171772274E-2</v>
      </c>
      <c r="ER248" s="37">
        <f t="shared" si="119"/>
        <v>10.812357638199231</v>
      </c>
      <c r="EZ248" s="198">
        <v>53</v>
      </c>
      <c r="FA248" s="136">
        <f t="shared" si="120"/>
        <v>3.4845088550626739</v>
      </c>
      <c r="FB248">
        <v>50</v>
      </c>
      <c r="FC248" s="136">
        <f t="shared" si="127"/>
        <v>0.21559999999999999</v>
      </c>
      <c r="FD248" s="136">
        <f t="shared" si="121"/>
        <v>3.5933333333333333</v>
      </c>
      <c r="FE248" s="6"/>
      <c r="FF248" s="136">
        <f t="shared" si="128"/>
        <v>0.25393902079931474</v>
      </c>
      <c r="FG248" s="136">
        <f t="shared" si="86"/>
        <v>0.57341787614188555</v>
      </c>
      <c r="FH248" s="136">
        <f t="shared" si="87"/>
        <v>0.47084688851056544</v>
      </c>
      <c r="FI248" s="136">
        <f t="shared" si="88"/>
        <v>0.34144142467704203</v>
      </c>
      <c r="FJ248" s="136">
        <f t="shared" si="122"/>
        <v>0.63904468155360183</v>
      </c>
      <c r="FK248" s="136">
        <f t="shared" si="108"/>
        <v>0.29144649845547649</v>
      </c>
      <c r="FL248" s="136">
        <f t="shared" si="123"/>
        <v>0.26085298441947863</v>
      </c>
      <c r="FM248" s="136">
        <v>3.9</v>
      </c>
      <c r="FN248" s="136">
        <f t="shared" si="124"/>
        <v>1.7341212485351258</v>
      </c>
      <c r="FO248" s="136">
        <f t="shared" si="125"/>
        <v>3.4845088550626739</v>
      </c>
      <c r="FP248" s="136">
        <f>'east Allen-Studer'!DP248</f>
        <v>1.522598870056497</v>
      </c>
      <c r="FQ248" s="136">
        <f>'east Allen-Studer'!DQ248</f>
        <v>11.601344318149069</v>
      </c>
      <c r="FR248" s="136">
        <f>'east Allen-Studer'!DR248</f>
        <v>2.4</v>
      </c>
      <c r="FS248" s="136">
        <f t="shared" si="89"/>
        <v>0.86706062426756292</v>
      </c>
      <c r="FT248" s="136">
        <f t="shared" si="90"/>
        <v>1.7341212485351258</v>
      </c>
      <c r="FU248" s="136"/>
      <c r="FV248" s="198">
        <f t="shared" si="91"/>
        <v>307.42471698356712</v>
      </c>
      <c r="FW248" s="198">
        <f t="shared" si="92"/>
        <v>147.45218881393123</v>
      </c>
      <c r="FX248" s="198">
        <f t="shared" si="93"/>
        <v>92.791876347862299</v>
      </c>
      <c r="FY248" s="6"/>
      <c r="FZ248" s="1"/>
      <c r="GA248" s="60">
        <f t="shared" si="100"/>
        <v>0.98294899999999996</v>
      </c>
      <c r="GB248" s="60"/>
      <c r="GC248" s="1"/>
      <c r="GD248" s="1"/>
      <c r="GE248" s="1"/>
    </row>
    <row r="249" spans="1:187" x14ac:dyDescent="0.15">
      <c r="A249">
        <f t="shared" si="99"/>
        <v>1829</v>
      </c>
      <c r="AH249" s="234">
        <v>360.5</v>
      </c>
      <c r="AI249" s="136">
        <f t="shared" si="112"/>
        <v>0.51229934249373354</v>
      </c>
      <c r="AV249">
        <v>0.84</v>
      </c>
      <c r="AW249" s="2">
        <f t="shared" si="126"/>
        <v>0.24239633803570948</v>
      </c>
      <c r="AX249">
        <v>1.1100000000000001</v>
      </c>
      <c r="AY249">
        <f t="shared" si="105"/>
        <v>0.32030258741146428</v>
      </c>
      <c r="BI249">
        <v>529</v>
      </c>
      <c r="BJ249">
        <f t="shared" si="113"/>
        <v>0.34911892810773332</v>
      </c>
      <c r="BR249" s="8"/>
      <c r="BS249" s="8"/>
      <c r="BT249" s="259">
        <v>0.84</v>
      </c>
      <c r="BU249" s="259">
        <v>0.72372366499999996</v>
      </c>
      <c r="BV249" s="259">
        <v>1.11111111</v>
      </c>
      <c r="BW249" s="259">
        <v>1.0256000000000001</v>
      </c>
      <c r="BX249" s="259">
        <v>1.1111111111111112</v>
      </c>
      <c r="BY249" s="259"/>
      <c r="BZ249" s="259">
        <v>0.88888888888888895</v>
      </c>
      <c r="CG249">
        <v>881</v>
      </c>
      <c r="CH249">
        <f t="shared" si="114"/>
        <v>0.20962986716117019</v>
      </c>
      <c r="CL249">
        <v>0.86</v>
      </c>
      <c r="CM249">
        <f t="shared" si="106"/>
        <v>0.24816236502149486</v>
      </c>
      <c r="CW249">
        <v>0.89</v>
      </c>
      <c r="CX249">
        <f t="shared" si="107"/>
        <v>0.25681919170829115</v>
      </c>
      <c r="DM249">
        <v>871</v>
      </c>
      <c r="DN249" s="136">
        <f t="shared" si="115"/>
        <v>0.21203663945923185</v>
      </c>
      <c r="DW249">
        <v>650</v>
      </c>
      <c r="DX249">
        <f t="shared" si="116"/>
        <v>2.6357059079347926E-2</v>
      </c>
      <c r="EE249" s="234">
        <v>52</v>
      </c>
      <c r="EF249" s="136">
        <f t="shared" ref="EF249:EF266" si="129">(1/(EE249*0.05837))*10.78</f>
        <v>3.5516137109421333</v>
      </c>
      <c r="EL249">
        <v>132</v>
      </c>
      <c r="EM249" s="136">
        <f t="shared" si="117"/>
        <v>1.3991205527953856</v>
      </c>
      <c r="EP249" s="234">
        <v>2636</v>
      </c>
      <c r="EQ249" s="136">
        <f t="shared" si="118"/>
        <v>7.006218246168093E-2</v>
      </c>
      <c r="ER249" s="37">
        <f t="shared" si="119"/>
        <v>9.0978032023998097</v>
      </c>
      <c r="EZ249" s="198">
        <v>59</v>
      </c>
      <c r="FA249" s="136">
        <f t="shared" si="120"/>
        <v>3.1301520223444363</v>
      </c>
      <c r="FB249">
        <v>50</v>
      </c>
      <c r="FC249" s="136">
        <f t="shared" si="127"/>
        <v>0.21559999999999999</v>
      </c>
      <c r="FD249" s="136">
        <f t="shared" si="121"/>
        <v>3.5933333333333333</v>
      </c>
      <c r="FE249" s="6"/>
      <c r="FF249" s="136">
        <f t="shared" si="128"/>
        <v>0.24239633803570948</v>
      </c>
      <c r="FG249" s="136">
        <f t="shared" si="86"/>
        <v>0.50266274602180361</v>
      </c>
      <c r="FH249" s="136">
        <f t="shared" si="87"/>
        <v>0.44513645952384784</v>
      </c>
      <c r="FI249" s="136">
        <f t="shared" si="88"/>
        <v>0.2916715101210457</v>
      </c>
      <c r="FJ249" s="136">
        <f t="shared" si="122"/>
        <v>0.51229934249373354</v>
      </c>
      <c r="FK249" s="136">
        <f t="shared" si="108"/>
        <v>0.24816236502149486</v>
      </c>
      <c r="FL249" s="136">
        <f t="shared" si="123"/>
        <v>0.21203663945923185</v>
      </c>
      <c r="FM249" s="136">
        <f t="shared" ref="FM249:FM266" si="130">EF249</f>
        <v>3.5516137109421333</v>
      </c>
      <c r="FN249" s="136">
        <f t="shared" si="124"/>
        <v>1.3991205527953856</v>
      </c>
      <c r="FO249" s="136">
        <f t="shared" si="125"/>
        <v>3.1301520223444363</v>
      </c>
      <c r="FP249" s="136">
        <f>'east Allen-Studer'!DP249</f>
        <v>1.522598870056497</v>
      </c>
      <c r="FQ249" s="136">
        <f>'east Allen-Studer'!DQ249</f>
        <v>11.601344318149069</v>
      </c>
      <c r="FR249" s="136">
        <f>'east Allen-Studer'!DR249</f>
        <v>2.4</v>
      </c>
      <c r="FS249" s="136">
        <f t="shared" si="89"/>
        <v>0.6995602763976928</v>
      </c>
      <c r="FT249" s="136">
        <f t="shared" si="90"/>
        <v>1.3991205527953856</v>
      </c>
      <c r="FU249" s="136"/>
      <c r="FV249" s="198">
        <f t="shared" si="91"/>
        <v>279.57082367428268</v>
      </c>
      <c r="FW249" s="198">
        <f t="shared" si="92"/>
        <v>135.12865183700953</v>
      </c>
      <c r="FX249" s="198">
        <f t="shared" si="93"/>
        <v>81.676593011683522</v>
      </c>
      <c r="FY249" s="6"/>
      <c r="FZ249" s="1"/>
      <c r="GA249" s="60">
        <f t="shared" si="100"/>
        <v>0.98769699999999994</v>
      </c>
      <c r="GB249" s="60"/>
      <c r="GC249" s="1"/>
      <c r="GD249" s="1"/>
      <c r="GE249" s="1"/>
    </row>
    <row r="250" spans="1:187" x14ac:dyDescent="0.15">
      <c r="A250">
        <f t="shared" si="99"/>
        <v>1830</v>
      </c>
      <c r="AH250" s="234">
        <v>281</v>
      </c>
      <c r="AI250" s="136">
        <f t="shared" si="112"/>
        <v>0.65723812444480756</v>
      </c>
      <c r="AJ250" s="234">
        <v>329</v>
      </c>
      <c r="AK250" s="136">
        <f t="shared" ref="AK250:AK270" si="131">(1/(AJ250*0.05837))*10.78</f>
        <v>0.56134927954100577</v>
      </c>
      <c r="AV250">
        <v>0.84</v>
      </c>
      <c r="AW250" s="2">
        <f t="shared" si="126"/>
        <v>0.24239633803570948</v>
      </c>
      <c r="AX250">
        <v>1.1499999999999999</v>
      </c>
      <c r="AY250">
        <f t="shared" si="105"/>
        <v>0.33184502299385937</v>
      </c>
      <c r="BI250">
        <v>442</v>
      </c>
      <c r="BJ250">
        <f t="shared" si="113"/>
        <v>0.41783690716966271</v>
      </c>
      <c r="BK250">
        <v>361</v>
      </c>
      <c r="BL250">
        <f t="shared" ref="BL250:BL270" si="132">(1/(BK250*0.05837))*10.78</f>
        <v>0.51158978661770349</v>
      </c>
      <c r="BR250" s="8"/>
      <c r="BS250" s="8"/>
      <c r="BT250" s="259">
        <v>0.84</v>
      </c>
      <c r="BU250" s="259">
        <v>0.87897281800000004</v>
      </c>
      <c r="BV250" s="259">
        <v>1.14285714</v>
      </c>
      <c r="BW250" s="259">
        <v>1</v>
      </c>
      <c r="BX250" s="259">
        <v>1.0810810810810811</v>
      </c>
      <c r="BY250" s="259"/>
      <c r="BZ250" s="259">
        <v>1.1428571428571428</v>
      </c>
      <c r="CG250">
        <v>642</v>
      </c>
      <c r="CH250">
        <f t="shared" si="114"/>
        <v>0.28766964636914472</v>
      </c>
      <c r="CI250">
        <v>489</v>
      </c>
      <c r="CJ250">
        <f t="shared" ref="CJ250:CJ270" si="133">(1/(CI250*0.05837))*10.78</f>
        <v>0.37767671363801825</v>
      </c>
      <c r="CL250">
        <v>1.01</v>
      </c>
      <c r="CM250">
        <f t="shared" si="106"/>
        <v>0.29144649845547649</v>
      </c>
      <c r="CW250">
        <v>1.02</v>
      </c>
      <c r="CX250">
        <f t="shared" si="107"/>
        <v>0.29433210735107529</v>
      </c>
      <c r="DM250">
        <v>630</v>
      </c>
      <c r="DN250" s="136">
        <f t="shared" si="115"/>
        <v>0.29314906820474745</v>
      </c>
      <c r="DW250">
        <v>460</v>
      </c>
      <c r="DX250">
        <f t="shared" si="116"/>
        <v>3.7243670438209024E-2</v>
      </c>
      <c r="DY250" s="234">
        <v>418</v>
      </c>
      <c r="DZ250" s="136">
        <f t="shared" ref="DZ250:DZ270" si="134">1/(DY250*0.05837)</f>
        <v>4.0985857420038643E-2</v>
      </c>
      <c r="EE250" s="234">
        <v>52</v>
      </c>
      <c r="EF250" s="136">
        <f t="shared" si="129"/>
        <v>3.5516137109421333</v>
      </c>
      <c r="EG250" s="234">
        <v>39.5</v>
      </c>
      <c r="EH250" s="136">
        <f t="shared" ref="EH250:EH270" si="135">(1/(EG250*0.05837))*10.78</f>
        <v>4.675542100480782</v>
      </c>
      <c r="EL250">
        <v>99</v>
      </c>
      <c r="EM250" s="136">
        <f t="shared" si="117"/>
        <v>1.8654940703938478</v>
      </c>
      <c r="EN250" s="234">
        <v>88</v>
      </c>
      <c r="EO250" s="136">
        <f t="shared" ref="EO250:EO270" si="136">(1/(EN250*0.05837))*10.78</f>
        <v>2.0986808291930785</v>
      </c>
      <c r="EP250" s="234">
        <v>2811.5</v>
      </c>
      <c r="EQ250" s="136">
        <f t="shared" si="118"/>
        <v>6.5688747276895221E-2</v>
      </c>
      <c r="ER250" s="37">
        <f t="shared" si="119"/>
        <v>8.5298983608486196</v>
      </c>
      <c r="ES250">
        <v>3840</v>
      </c>
      <c r="ET250" s="136">
        <f t="shared" ref="ET250:ET270" si="137">(1/(ES250*0.05837))*10.78</f>
        <v>4.8094769002341387E-2</v>
      </c>
      <c r="EU250" s="37">
        <f t="shared" ref="EU250:EU270" si="138">1000*ET250/7.701</f>
        <v>6.2452628233140359</v>
      </c>
      <c r="EZ250" s="198">
        <v>60.5</v>
      </c>
      <c r="FA250" s="136">
        <f t="shared" si="120"/>
        <v>3.052544947410277</v>
      </c>
      <c r="FB250">
        <v>50</v>
      </c>
      <c r="FC250" s="136">
        <f t="shared" si="127"/>
        <v>0.21559999999999999</v>
      </c>
      <c r="FD250" s="136">
        <f t="shared" si="121"/>
        <v>3.5933333333333333</v>
      </c>
      <c r="FE250" s="6"/>
      <c r="FF250" s="136">
        <f t="shared" si="128"/>
        <v>0.24239633803570948</v>
      </c>
      <c r="FG250" s="136">
        <f t="shared" si="86"/>
        <v>0.57341787614188555</v>
      </c>
      <c r="FH250" s="136">
        <f t="shared" si="87"/>
        <v>0.47084688851056544</v>
      </c>
      <c r="FI250" s="136">
        <f t="shared" si="88"/>
        <v>0.34144142467704203</v>
      </c>
      <c r="FJ250" s="136">
        <f t="shared" si="122"/>
        <v>0.65723812444480756</v>
      </c>
      <c r="FK250" s="136">
        <f t="shared" si="108"/>
        <v>0.29144649845547649</v>
      </c>
      <c r="FL250" s="136">
        <f t="shared" si="123"/>
        <v>0.29314906820474745</v>
      </c>
      <c r="FM250" s="136">
        <f t="shared" si="130"/>
        <v>3.5516137109421333</v>
      </c>
      <c r="FN250" s="136">
        <f t="shared" si="124"/>
        <v>1.8654940703938478</v>
      </c>
      <c r="FO250" s="136">
        <f t="shared" si="125"/>
        <v>3.052544947410277</v>
      </c>
      <c r="FP250" s="136">
        <f>'east Allen-Studer'!DP250</f>
        <v>1.4373333333333334</v>
      </c>
      <c r="FQ250" s="136">
        <f>'east Allen-Studer'!DQ250</f>
        <v>9.6439421662271219</v>
      </c>
      <c r="FR250" s="136">
        <f>'east Allen-Studer'!DR250</f>
        <v>2.4</v>
      </c>
      <c r="FS250" s="136">
        <f t="shared" si="89"/>
        <v>0.93274703519692392</v>
      </c>
      <c r="FT250" s="136">
        <f t="shared" si="90"/>
        <v>1.8654940703938478</v>
      </c>
      <c r="FU250" s="136"/>
      <c r="FV250" s="198">
        <f t="shared" si="91"/>
        <v>298.9448531776369</v>
      </c>
      <c r="FW250" s="198">
        <f t="shared" si="92"/>
        <v>141.59157377364323</v>
      </c>
      <c r="FX250" s="198">
        <f t="shared" si="93"/>
        <v>90.949953893067104</v>
      </c>
      <c r="FY250" s="6"/>
      <c r="FZ250" s="1"/>
      <c r="GA250" s="60">
        <f t="shared" si="100"/>
        <v>0.99244499999999991</v>
      </c>
      <c r="GB250" s="60"/>
      <c r="GC250" s="1"/>
      <c r="GD250" s="1"/>
      <c r="GE250" s="1"/>
    </row>
    <row r="251" spans="1:187" x14ac:dyDescent="0.15">
      <c r="A251">
        <f t="shared" si="99"/>
        <v>1831</v>
      </c>
      <c r="AH251" s="234">
        <v>274</v>
      </c>
      <c r="AI251" s="136">
        <f t="shared" si="112"/>
        <v>0.67402887944887191</v>
      </c>
      <c r="AJ251" s="234">
        <v>332</v>
      </c>
      <c r="AK251" s="136">
        <f t="shared" si="131"/>
        <v>0.55627684629214125</v>
      </c>
      <c r="AV251">
        <v>1.04</v>
      </c>
      <c r="AW251" s="2">
        <f t="shared" si="126"/>
        <v>0.30010975185373556</v>
      </c>
      <c r="AX251">
        <v>1.27</v>
      </c>
      <c r="AY251">
        <f t="shared" si="105"/>
        <v>0.36647232974104471</v>
      </c>
      <c r="BI251">
        <v>417</v>
      </c>
      <c r="BJ251">
        <f t="shared" si="113"/>
        <v>0.44288708146040989</v>
      </c>
      <c r="BK251">
        <v>364</v>
      </c>
      <c r="BL251">
        <f t="shared" si="132"/>
        <v>0.50737338727744763</v>
      </c>
      <c r="BR251" s="8"/>
      <c r="BS251" s="8"/>
      <c r="BT251" s="259">
        <v>1.04</v>
      </c>
      <c r="BU251" s="259">
        <v>1.061337024</v>
      </c>
      <c r="BV251" s="259">
        <v>1.29032258</v>
      </c>
      <c r="BW251" s="259">
        <v>1.1429</v>
      </c>
      <c r="BX251" s="259">
        <v>1.25</v>
      </c>
      <c r="BY251" s="259"/>
      <c r="BZ251" s="259">
        <v>1.3333333333333333</v>
      </c>
      <c r="CG251">
        <v>562</v>
      </c>
      <c r="CH251">
        <f t="shared" si="114"/>
        <v>0.32861906222240378</v>
      </c>
      <c r="CI251">
        <v>500</v>
      </c>
      <c r="CJ251">
        <f t="shared" si="133"/>
        <v>0.36936782593798184</v>
      </c>
      <c r="CL251">
        <v>1.27</v>
      </c>
      <c r="CM251">
        <f t="shared" si="106"/>
        <v>0.36647232974104471</v>
      </c>
      <c r="CW251">
        <v>1.27</v>
      </c>
      <c r="CX251">
        <f t="shared" si="107"/>
        <v>0.36647232974104471</v>
      </c>
      <c r="DM251">
        <v>541</v>
      </c>
      <c r="DN251" s="136">
        <f t="shared" si="115"/>
        <v>0.34137507018297764</v>
      </c>
      <c r="DW251">
        <v>448</v>
      </c>
      <c r="DX251">
        <f t="shared" si="116"/>
        <v>3.8241268753518194E-2</v>
      </c>
      <c r="DY251" s="234">
        <v>460</v>
      </c>
      <c r="DZ251" s="136">
        <f t="shared" si="134"/>
        <v>3.7243670438209024E-2</v>
      </c>
      <c r="EE251" s="234">
        <v>52</v>
      </c>
      <c r="EF251" s="136">
        <f t="shared" si="129"/>
        <v>3.5516137109421333</v>
      </c>
      <c r="EG251" s="234">
        <v>43.5</v>
      </c>
      <c r="EH251" s="136">
        <f t="shared" si="135"/>
        <v>4.2456071946894456</v>
      </c>
      <c r="EL251">
        <v>95</v>
      </c>
      <c r="EM251" s="136">
        <f t="shared" si="117"/>
        <v>1.9440411891472729</v>
      </c>
      <c r="EN251" s="234">
        <v>87.5</v>
      </c>
      <c r="EO251" s="136">
        <f t="shared" si="136"/>
        <v>2.1106732910741819</v>
      </c>
      <c r="EP251" s="234">
        <v>2407.5</v>
      </c>
      <c r="EQ251" s="136">
        <f t="shared" si="118"/>
        <v>7.6711905698438596E-2</v>
      </c>
      <c r="ER251" s="37">
        <f t="shared" si="119"/>
        <v>9.9612914814230109</v>
      </c>
      <c r="ES251">
        <v>3787</v>
      </c>
      <c r="ET251" s="136">
        <f t="shared" si="137"/>
        <v>4.8767867168996809E-2</v>
      </c>
      <c r="EU251" s="37">
        <f t="shared" si="138"/>
        <v>6.3326668184647206</v>
      </c>
      <c r="EZ251" s="198">
        <v>59.5</v>
      </c>
      <c r="FA251" s="136">
        <f t="shared" si="120"/>
        <v>3.1038482238373399</v>
      </c>
      <c r="FB251">
        <v>50</v>
      </c>
      <c r="FC251" s="136">
        <f t="shared" si="127"/>
        <v>0.21559999999999999</v>
      </c>
      <c r="FD251" s="136">
        <f t="shared" si="121"/>
        <v>3.5933333333333333</v>
      </c>
      <c r="FE251" s="6"/>
      <c r="FF251" s="136">
        <f t="shared" si="128"/>
        <v>0.30010975185373556</v>
      </c>
      <c r="FG251" s="136">
        <f t="shared" si="86"/>
        <v>0.69606010168336119</v>
      </c>
      <c r="FH251" s="136">
        <f t="shared" si="87"/>
        <v>0.5154116320875427</v>
      </c>
      <c r="FI251" s="136">
        <f t="shared" si="88"/>
        <v>0.42770927657410235</v>
      </c>
      <c r="FJ251" s="136">
        <f t="shared" si="122"/>
        <v>0.67402887944887191</v>
      </c>
      <c r="FK251" s="136">
        <f t="shared" si="108"/>
        <v>0.36647232974104471</v>
      </c>
      <c r="FL251" s="136">
        <f t="shared" si="123"/>
        <v>0.34137507018297764</v>
      </c>
      <c r="FM251" s="136">
        <f t="shared" si="130"/>
        <v>3.5516137109421333</v>
      </c>
      <c r="FN251" s="136">
        <f t="shared" si="124"/>
        <v>1.9440411891472729</v>
      </c>
      <c r="FO251" s="136">
        <f t="shared" si="125"/>
        <v>3.1038482238373399</v>
      </c>
      <c r="FP251" s="136">
        <f>'east Allen-Studer'!DP251</f>
        <v>1.4373333333333334</v>
      </c>
      <c r="FQ251" s="136">
        <f>'east Allen-Studer'!DQ251</f>
        <v>9.6439421662271219</v>
      </c>
      <c r="FR251" s="136">
        <f>'east Allen-Studer'!DR251</f>
        <v>2.4</v>
      </c>
      <c r="FS251" s="136">
        <f t="shared" si="89"/>
        <v>0.97202059457363643</v>
      </c>
      <c r="FT251" s="136">
        <f t="shared" si="90"/>
        <v>1.9440411891472729</v>
      </c>
      <c r="FU251" s="136"/>
      <c r="FV251" s="198">
        <f t="shared" si="91"/>
        <v>339.3829351415273</v>
      </c>
      <c r="FW251" s="198">
        <f t="shared" si="92"/>
        <v>154.85667439318729</v>
      </c>
      <c r="FX251" s="198">
        <f t="shared" si="93"/>
        <v>106.91511587924502</v>
      </c>
      <c r="FY251" s="6"/>
      <c r="FZ251" s="1"/>
      <c r="GA251" s="60">
        <f t="shared" si="100"/>
        <v>0.99719299999999989</v>
      </c>
      <c r="GB251" s="60"/>
      <c r="GC251" s="1"/>
      <c r="GD251" s="1"/>
      <c r="GE251" s="1"/>
    </row>
    <row r="252" spans="1:187" x14ac:dyDescent="0.15">
      <c r="A252">
        <f t="shared" ref="A252:A283" si="139">A251+1</f>
        <v>1832</v>
      </c>
      <c r="AH252" s="234">
        <v>288</v>
      </c>
      <c r="AI252" s="136">
        <f t="shared" si="112"/>
        <v>0.64126358669788519</v>
      </c>
      <c r="AJ252" s="234">
        <v>388</v>
      </c>
      <c r="AK252" s="136">
        <f t="shared" si="131"/>
        <v>0.47598946641492507</v>
      </c>
      <c r="AV252">
        <v>0.88</v>
      </c>
      <c r="AW252" s="2">
        <f t="shared" si="126"/>
        <v>0.25393902079931474</v>
      </c>
      <c r="AX252">
        <v>1.1599999999999999</v>
      </c>
      <c r="AY252">
        <f t="shared" si="105"/>
        <v>0.33473063188945812</v>
      </c>
      <c r="BI252">
        <v>480</v>
      </c>
      <c r="BJ252">
        <f t="shared" si="113"/>
        <v>0.38475815201873109</v>
      </c>
      <c r="BK252">
        <v>427</v>
      </c>
      <c r="BL252">
        <f t="shared" si="132"/>
        <v>0.43251501866274217</v>
      </c>
      <c r="BR252" s="8"/>
      <c r="BS252" s="8"/>
      <c r="BT252" s="259">
        <v>0.88</v>
      </c>
      <c r="BU252" s="259">
        <v>1.4249092219999999</v>
      </c>
      <c r="BV252" s="259">
        <v>1.1764705900000001</v>
      </c>
      <c r="BW252" s="259">
        <v>1.0810999999999999</v>
      </c>
      <c r="BX252" s="259">
        <v>0.97560975609756095</v>
      </c>
      <c r="BY252" s="259"/>
      <c r="BZ252" s="259">
        <v>1.25</v>
      </c>
      <c r="CG252">
        <v>729</v>
      </c>
      <c r="CH252">
        <f t="shared" si="114"/>
        <v>0.25333870091768301</v>
      </c>
      <c r="CI252">
        <v>651.5</v>
      </c>
      <c r="CJ252">
        <f t="shared" si="133"/>
        <v>0.2834749239738924</v>
      </c>
      <c r="CL252">
        <v>1.07</v>
      </c>
      <c r="CM252">
        <f t="shared" si="106"/>
        <v>0.30876015182906918</v>
      </c>
      <c r="CW252">
        <v>1.1399999999999999</v>
      </c>
      <c r="CX252">
        <f t="shared" si="107"/>
        <v>0.32895941409826057</v>
      </c>
      <c r="DM252">
        <v>567</v>
      </c>
      <c r="DN252" s="136">
        <f t="shared" si="115"/>
        <v>0.32572118689416385</v>
      </c>
      <c r="DO252" s="234">
        <v>672</v>
      </c>
      <c r="DP252" s="136">
        <f>(1/(DO252*0.05837))*10.78</f>
        <v>0.27482725144195075</v>
      </c>
      <c r="DW252">
        <v>577</v>
      </c>
      <c r="DX252">
        <f t="shared" si="116"/>
        <v>2.9691661007930938E-2</v>
      </c>
      <c r="DY252" s="234">
        <v>593</v>
      </c>
      <c r="DZ252" s="136">
        <f t="shared" si="134"/>
        <v>2.8890536933517962E-2</v>
      </c>
      <c r="EE252" s="234">
        <v>52</v>
      </c>
      <c r="EF252" s="136">
        <f t="shared" si="129"/>
        <v>3.5516137109421333</v>
      </c>
      <c r="EG252" s="234">
        <v>41.5</v>
      </c>
      <c r="EH252" s="136">
        <f t="shared" si="135"/>
        <v>4.45021477033713</v>
      </c>
      <c r="EL252">
        <v>103.5</v>
      </c>
      <c r="EM252" s="136">
        <f t="shared" si="117"/>
        <v>1.7843856325506366</v>
      </c>
      <c r="EN252" s="234">
        <v>91.5</v>
      </c>
      <c r="EO252" s="136">
        <f t="shared" si="136"/>
        <v>2.0184034204261305</v>
      </c>
      <c r="EP252" s="234">
        <v>2453</v>
      </c>
      <c r="EQ252" s="136">
        <f t="shared" si="118"/>
        <v>7.5288998356702372E-2</v>
      </c>
      <c r="ER252" s="37">
        <f t="shared" si="119"/>
        <v>9.776522316154054</v>
      </c>
      <c r="ES252">
        <v>4160</v>
      </c>
      <c r="ET252" s="136">
        <f t="shared" si="137"/>
        <v>4.4395171386776663E-2</v>
      </c>
      <c r="EU252" s="37">
        <f t="shared" si="138"/>
        <v>5.764857990751417</v>
      </c>
      <c r="EZ252" s="198">
        <v>60</v>
      </c>
      <c r="FA252" s="136">
        <f t="shared" si="120"/>
        <v>3.0779828219720287</v>
      </c>
      <c r="FB252">
        <v>51</v>
      </c>
      <c r="FC252" s="136">
        <f t="shared" si="127"/>
        <v>0.21137254901960784</v>
      </c>
      <c r="FD252" s="136">
        <f t="shared" si="121"/>
        <v>3.522875816993464</v>
      </c>
      <c r="FE252" s="6"/>
      <c r="FF252" s="136">
        <f t="shared" si="128"/>
        <v>0.25393902079931474</v>
      </c>
      <c r="FG252" s="136">
        <f t="shared" si="86"/>
        <v>0.60171992818991837</v>
      </c>
      <c r="FH252" s="136">
        <f t="shared" si="87"/>
        <v>0.48113106010525253</v>
      </c>
      <c r="FI252" s="136">
        <f t="shared" si="88"/>
        <v>0.36134939049944059</v>
      </c>
      <c r="FJ252" s="136">
        <f t="shared" si="122"/>
        <v>0.64126358669788519</v>
      </c>
      <c r="FK252" s="136">
        <f t="shared" si="108"/>
        <v>0.30876015182906918</v>
      </c>
      <c r="FL252" s="136">
        <f t="shared" si="123"/>
        <v>0.32572118689416385</v>
      </c>
      <c r="FM252" s="136">
        <f t="shared" si="130"/>
        <v>3.5516137109421333</v>
      </c>
      <c r="FN252" s="136">
        <f t="shared" si="124"/>
        <v>1.7843856325506366</v>
      </c>
      <c r="FO252" s="136">
        <f t="shared" si="125"/>
        <v>3.0779828219720287</v>
      </c>
      <c r="FP252" s="136">
        <f>'east Allen-Studer'!DP252</f>
        <v>1.4373333333333334</v>
      </c>
      <c r="FQ252" s="136">
        <f>'east Allen-Studer'!DQ252</f>
        <v>9.6439421662271219</v>
      </c>
      <c r="FR252" s="136">
        <f>'east Allen-Studer'!DR252</f>
        <v>2.4</v>
      </c>
      <c r="FS252" s="136">
        <f t="shared" si="89"/>
        <v>0.89219281627531832</v>
      </c>
      <c r="FT252" s="136">
        <f t="shared" si="90"/>
        <v>1.7843856325506366</v>
      </c>
      <c r="FU252" s="136"/>
      <c r="FV252" s="198">
        <f t="shared" si="91"/>
        <v>308.47912171468028</v>
      </c>
      <c r="FW252" s="198">
        <f t="shared" si="92"/>
        <v>145.66494062594026</v>
      </c>
      <c r="FX252" s="198">
        <f t="shared" si="93"/>
        <v>94.87584977067128</v>
      </c>
      <c r="FY252" s="6"/>
      <c r="FZ252" s="1"/>
      <c r="GA252" s="60">
        <f t="shared" ref="GA252:GA270" si="140">1.048241+0.004748*(A252-1750)-0.435636</f>
        <v>1.001941</v>
      </c>
      <c r="GB252" s="60"/>
      <c r="GC252" s="1"/>
      <c r="GD252" s="1"/>
      <c r="GE252" s="1"/>
    </row>
    <row r="253" spans="1:187" x14ac:dyDescent="0.15">
      <c r="A253">
        <f t="shared" si="139"/>
        <v>1833</v>
      </c>
      <c r="AH253" s="234">
        <v>274.5</v>
      </c>
      <c r="AI253" s="136">
        <f t="shared" si="112"/>
        <v>0.6728011401420434</v>
      </c>
      <c r="AJ253" s="234">
        <v>332</v>
      </c>
      <c r="AK253" s="136">
        <f t="shared" si="131"/>
        <v>0.55627684629214125</v>
      </c>
      <c r="AV253">
        <v>1.32</v>
      </c>
      <c r="AW253" s="2">
        <f t="shared" si="126"/>
        <v>0.38090853119897206</v>
      </c>
      <c r="AX253">
        <v>1.28</v>
      </c>
      <c r="AY253">
        <f t="shared" si="105"/>
        <v>0.36935793863664351</v>
      </c>
      <c r="BI253">
        <v>458</v>
      </c>
      <c r="BJ253">
        <f t="shared" si="113"/>
        <v>0.40323998464845179</v>
      </c>
      <c r="BK253">
        <v>364</v>
      </c>
      <c r="BL253">
        <f t="shared" si="132"/>
        <v>0.50737338727744763</v>
      </c>
      <c r="BR253" s="9"/>
      <c r="BS253" s="9"/>
      <c r="BT253" s="259">
        <v>1.32</v>
      </c>
      <c r="BU253" s="259">
        <v>1.008075313</v>
      </c>
      <c r="BV253" s="259">
        <v>1.29032258</v>
      </c>
      <c r="BW253" s="259"/>
      <c r="BX253" s="259">
        <v>1.2903225806451613</v>
      </c>
      <c r="BY253" s="259"/>
      <c r="BZ253" s="259">
        <v>1.8181818181818183</v>
      </c>
      <c r="CG253">
        <v>624</v>
      </c>
      <c r="CH253">
        <f t="shared" si="114"/>
        <v>0.29596780924517774</v>
      </c>
      <c r="CI253">
        <v>524</v>
      </c>
      <c r="CJ253">
        <f t="shared" si="133"/>
        <v>0.35245021558967737</v>
      </c>
      <c r="CL253">
        <v>1.23</v>
      </c>
      <c r="CM253">
        <f t="shared" si="106"/>
        <v>0.35492989415864962</v>
      </c>
      <c r="CW253">
        <v>1.3</v>
      </c>
      <c r="CX253">
        <f t="shared" si="107"/>
        <v>0.37512915642784106</v>
      </c>
      <c r="DM253">
        <v>614</v>
      </c>
      <c r="DN253" s="136">
        <f t="shared" si="115"/>
        <v>0.3007881318713207</v>
      </c>
      <c r="DO253" s="234">
        <v>640</v>
      </c>
      <c r="DP253" s="136">
        <f>(1/(DO253*0.05837))*10.78</f>
        <v>0.28856861401404832</v>
      </c>
      <c r="DW253">
        <v>512</v>
      </c>
      <c r="DX253">
        <f t="shared" si="116"/>
        <v>3.3461110159328421E-2</v>
      </c>
      <c r="DY253" s="234">
        <v>538</v>
      </c>
      <c r="DZ253" s="136">
        <f t="shared" si="134"/>
        <v>3.1844030486201026E-2</v>
      </c>
      <c r="EE253" s="234">
        <v>52</v>
      </c>
      <c r="EF253" s="136">
        <f t="shared" si="129"/>
        <v>3.5516137109421333</v>
      </c>
      <c r="EG253" s="234">
        <v>40.5</v>
      </c>
      <c r="EH253" s="136">
        <f t="shared" si="135"/>
        <v>4.5600966165182939</v>
      </c>
      <c r="EL253">
        <v>106</v>
      </c>
      <c r="EM253" s="136">
        <f t="shared" si="117"/>
        <v>1.7423010657451972</v>
      </c>
      <c r="EN253" s="234">
        <v>97</v>
      </c>
      <c r="EO253" s="136">
        <f t="shared" si="136"/>
        <v>1.9039578656597003</v>
      </c>
      <c r="EP253" s="234">
        <v>2682.5</v>
      </c>
      <c r="EQ253" s="136">
        <f t="shared" si="118"/>
        <v>6.8847684238207238E-2</v>
      </c>
      <c r="ER253" s="37">
        <f t="shared" si="119"/>
        <v>8.94009664176175</v>
      </c>
      <c r="ES253">
        <v>3200</v>
      </c>
      <c r="ET253" s="136">
        <f t="shared" si="137"/>
        <v>5.7713722802809668E-2</v>
      </c>
      <c r="EU253" s="37">
        <f t="shared" si="138"/>
        <v>7.4943153879768438</v>
      </c>
      <c r="EZ253" s="198">
        <v>72.5</v>
      </c>
      <c r="FA253" s="136">
        <f t="shared" si="120"/>
        <v>2.5472961285285756</v>
      </c>
      <c r="FB253">
        <v>60</v>
      </c>
      <c r="FC253" s="136">
        <f t="shared" si="127"/>
        <v>0.17966666666666664</v>
      </c>
      <c r="FD253" s="136">
        <f t="shared" si="121"/>
        <v>2.994444444444444</v>
      </c>
      <c r="FE253" s="6"/>
      <c r="FF253" s="136">
        <f t="shared" si="128"/>
        <v>0.38090853119897206</v>
      </c>
      <c r="FG253" s="136">
        <f t="shared" si="86"/>
        <v>0.67719206698467249</v>
      </c>
      <c r="FH253" s="136">
        <f t="shared" si="87"/>
        <v>0.50855551769108465</v>
      </c>
      <c r="FI253" s="136">
        <f t="shared" si="88"/>
        <v>0.41443729935917001</v>
      </c>
      <c r="FJ253" s="136">
        <f t="shared" si="122"/>
        <v>0.6728011401420434</v>
      </c>
      <c r="FK253" s="136">
        <f t="shared" si="108"/>
        <v>0.35492989415864962</v>
      </c>
      <c r="FL253" s="136">
        <f t="shared" si="123"/>
        <v>0.3007881318713207</v>
      </c>
      <c r="FM253" s="136">
        <f t="shared" si="130"/>
        <v>3.5516137109421333</v>
      </c>
      <c r="FN253" s="136">
        <f t="shared" si="124"/>
        <v>1.7423010657451972</v>
      </c>
      <c r="FO253" s="136">
        <f t="shared" si="125"/>
        <v>2.5472961285285756</v>
      </c>
      <c r="FP253" s="136">
        <f>'east Allen-Studer'!DP253</f>
        <v>1.4373333333333334</v>
      </c>
      <c r="FQ253" s="136">
        <f>'east Allen-Studer'!DQ253</f>
        <v>9.6439421662271219</v>
      </c>
      <c r="FR253" s="136">
        <f>'east Allen-Studer'!DR253</f>
        <v>2.4</v>
      </c>
      <c r="FS253" s="136">
        <f t="shared" si="89"/>
        <v>0.87115053287259858</v>
      </c>
      <c r="FT253" s="136">
        <f t="shared" si="90"/>
        <v>1.7423010657451972</v>
      </c>
      <c r="FU253" s="136"/>
      <c r="FV253" s="198">
        <f t="shared" si="91"/>
        <v>330.61814636905814</v>
      </c>
      <c r="FW253" s="198">
        <f t="shared" si="92"/>
        <v>148.4106314312636</v>
      </c>
      <c r="FX253" s="198">
        <f t="shared" si="93"/>
        <v>103.02994301111994</v>
      </c>
      <c r="FY253" s="6"/>
      <c r="FZ253" s="1"/>
      <c r="GA253" s="60">
        <f t="shared" si="140"/>
        <v>1.0066889999999997</v>
      </c>
      <c r="GB253" s="60"/>
      <c r="GC253" s="1"/>
      <c r="GD253" s="1"/>
      <c r="GE253" s="1"/>
    </row>
    <row r="254" spans="1:187" x14ac:dyDescent="0.15">
      <c r="A254">
        <f t="shared" si="139"/>
        <v>1834</v>
      </c>
      <c r="AH254" s="234">
        <v>268</v>
      </c>
      <c r="AI254" s="136">
        <f t="shared" si="112"/>
        <v>0.6891190782425034</v>
      </c>
      <c r="AJ254" s="234">
        <v>296</v>
      </c>
      <c r="AK254" s="136">
        <f t="shared" si="131"/>
        <v>0.62393213840875306</v>
      </c>
      <c r="AV254">
        <v>1.6</v>
      </c>
      <c r="AW254" s="2">
        <f t="shared" si="126"/>
        <v>0.4617073105442086</v>
      </c>
      <c r="BI254">
        <v>419</v>
      </c>
      <c r="BJ254">
        <f t="shared" si="113"/>
        <v>0.44077306197849858</v>
      </c>
      <c r="BK254">
        <v>350.5</v>
      </c>
      <c r="BL254">
        <f t="shared" si="132"/>
        <v>0.52691558621680723</v>
      </c>
      <c r="BR254" s="9"/>
      <c r="BS254" s="9"/>
      <c r="BT254" s="259">
        <v>1.6</v>
      </c>
      <c r="BU254" s="259">
        <v>1.276895396</v>
      </c>
      <c r="BV254" s="259">
        <v>1.6</v>
      </c>
      <c r="BW254" s="259"/>
      <c r="BX254" s="259">
        <v>1.4814814814814814</v>
      </c>
      <c r="BY254" s="259"/>
      <c r="BZ254" s="259">
        <v>1.3333333333333333</v>
      </c>
      <c r="CG254">
        <v>544</v>
      </c>
      <c r="CH254">
        <f t="shared" si="114"/>
        <v>0.33949248707535096</v>
      </c>
      <c r="CI254">
        <v>413.5</v>
      </c>
      <c r="CJ254">
        <f t="shared" si="133"/>
        <v>0.44663582338329122</v>
      </c>
      <c r="DM254">
        <v>458</v>
      </c>
      <c r="DN254" s="136">
        <f t="shared" si="115"/>
        <v>0.40323998464845179</v>
      </c>
      <c r="DO254" s="234">
        <v>375</v>
      </c>
      <c r="DP254" s="136">
        <f>(1/(DO254*0.05837))*10.78</f>
        <v>0.49249043458397579</v>
      </c>
      <c r="DW254">
        <v>350</v>
      </c>
      <c r="DX254">
        <f t="shared" si="116"/>
        <v>4.8948824004503289E-2</v>
      </c>
      <c r="DY254" s="234">
        <v>576</v>
      </c>
      <c r="DZ254" s="136">
        <f t="shared" si="134"/>
        <v>2.9743209030514157E-2</v>
      </c>
      <c r="EE254" s="234">
        <v>52</v>
      </c>
      <c r="EF254" s="136">
        <f t="shared" si="129"/>
        <v>3.5516137109421333</v>
      </c>
      <c r="EG254" s="234">
        <v>42</v>
      </c>
      <c r="EH254" s="136">
        <f t="shared" si="135"/>
        <v>4.397236023071212</v>
      </c>
      <c r="EL254">
        <v>97</v>
      </c>
      <c r="EM254" s="136">
        <f t="shared" si="117"/>
        <v>1.9039578656597003</v>
      </c>
      <c r="EN254" s="234">
        <v>103.5</v>
      </c>
      <c r="EO254" s="136">
        <f t="shared" si="136"/>
        <v>1.7843856325506366</v>
      </c>
      <c r="EP254" s="234">
        <v>2731.5</v>
      </c>
      <c r="EQ254" s="136">
        <f t="shared" si="118"/>
        <v>6.7612635170781948E-2</v>
      </c>
      <c r="ER254" s="37">
        <f t="shared" si="119"/>
        <v>8.7797214869214315</v>
      </c>
      <c r="ES254">
        <v>3200</v>
      </c>
      <c r="ET254" s="136">
        <f t="shared" si="137"/>
        <v>5.7713722802809668E-2</v>
      </c>
      <c r="EU254" s="37">
        <f t="shared" si="138"/>
        <v>7.4943153879768438</v>
      </c>
      <c r="EZ254" s="198">
        <v>71</v>
      </c>
      <c r="FA254" s="136">
        <f t="shared" si="120"/>
        <v>2.6011122439200243</v>
      </c>
      <c r="FB254">
        <v>60</v>
      </c>
      <c r="FC254" s="136">
        <f t="shared" si="127"/>
        <v>0.17966666666666664</v>
      </c>
      <c r="FD254" s="136">
        <f t="shared" si="121"/>
        <v>2.994444444444444</v>
      </c>
      <c r="FE254" s="6"/>
      <c r="FF254" s="136">
        <f t="shared" si="128"/>
        <v>0.4617073105442086</v>
      </c>
      <c r="FG254" s="136">
        <f t="shared" si="86"/>
        <v>0.69016384084002103</v>
      </c>
      <c r="FH254" s="136">
        <f t="shared" si="87"/>
        <v>0.51326909633864948</v>
      </c>
      <c r="FI254" s="136">
        <f t="shared" si="88"/>
        <v>0.42356178369443598</v>
      </c>
      <c r="FJ254" s="136">
        <f t="shared" si="122"/>
        <v>0.6891190782425034</v>
      </c>
      <c r="FK254" s="136">
        <f t="shared" ref="FK254:FK280" si="141">FK$253+(A254-A$253)*(FK$281-FK$253)/(A$281-A$253)</f>
        <v>0.36286531862154625</v>
      </c>
      <c r="FL254" s="136">
        <f t="shared" si="123"/>
        <v>0.40323998464845179</v>
      </c>
      <c r="FM254" s="136">
        <f t="shared" si="130"/>
        <v>3.5516137109421333</v>
      </c>
      <c r="FN254" s="136">
        <f t="shared" si="124"/>
        <v>1.9039578656597003</v>
      </c>
      <c r="FO254" s="136">
        <f t="shared" si="125"/>
        <v>2.6011122439200243</v>
      </c>
      <c r="FP254" s="136">
        <f>'east Allen-Studer'!DP254</f>
        <v>1.4373333333333334</v>
      </c>
      <c r="FQ254" s="136">
        <f>'east Allen-Studer'!DQ254</f>
        <v>9.6439421662271219</v>
      </c>
      <c r="FR254" s="136">
        <f>'east Allen-Studer'!DR254</f>
        <v>2.4</v>
      </c>
      <c r="FS254" s="136">
        <f t="shared" si="89"/>
        <v>0.95197893282985013</v>
      </c>
      <c r="FT254" s="136">
        <f t="shared" si="90"/>
        <v>1.9039578656597003</v>
      </c>
      <c r="FU254" s="136"/>
      <c r="FV254" s="198">
        <f t="shared" si="91"/>
        <v>339.73933178094643</v>
      </c>
      <c r="FW254" s="198">
        <f t="shared" si="92"/>
        <v>157.52243677386315</v>
      </c>
      <c r="FX254" s="198">
        <f t="shared" si="93"/>
        <v>105.78885578456797</v>
      </c>
      <c r="FY254" s="6"/>
      <c r="FZ254" s="1"/>
      <c r="GA254" s="60">
        <f t="shared" si="140"/>
        <v>1.0114369999999999</v>
      </c>
      <c r="GB254" s="60"/>
      <c r="GC254" s="1"/>
      <c r="GD254" s="1"/>
      <c r="GE254" s="1"/>
    </row>
    <row r="255" spans="1:187" x14ac:dyDescent="0.15">
      <c r="A255">
        <f t="shared" si="139"/>
        <v>1835</v>
      </c>
      <c r="AH255" s="234">
        <v>311</v>
      </c>
      <c r="AI255" s="136">
        <f t="shared" si="112"/>
        <v>0.59383894845334695</v>
      </c>
      <c r="AJ255" s="234">
        <v>301.5</v>
      </c>
      <c r="AK255" s="136">
        <f t="shared" si="131"/>
        <v>0.61255029177111409</v>
      </c>
      <c r="AV255">
        <v>1</v>
      </c>
      <c r="AW255" s="2">
        <f t="shared" si="126"/>
        <v>0.28856706909013036</v>
      </c>
      <c r="BI255">
        <v>449</v>
      </c>
      <c r="BJ255">
        <f t="shared" si="113"/>
        <v>0.41132274603338731</v>
      </c>
      <c r="BK255">
        <v>344</v>
      </c>
      <c r="BL255">
        <f t="shared" si="132"/>
        <v>0.5368718400261363</v>
      </c>
      <c r="BR255" s="9"/>
      <c r="BS255" s="9"/>
      <c r="BT255" s="259">
        <v>1</v>
      </c>
      <c r="BU255" s="259">
        <v>1.2970039849999999</v>
      </c>
      <c r="BV255" s="259">
        <v>1.3333333300000001</v>
      </c>
      <c r="BW255" s="259"/>
      <c r="BX255" s="259">
        <v>1.1111111111111112</v>
      </c>
      <c r="BY255" s="259"/>
      <c r="BZ255" s="259">
        <v>1.2121212121212122</v>
      </c>
      <c r="CG255">
        <v>634</v>
      </c>
      <c r="CH255">
        <f t="shared" si="114"/>
        <v>0.29129954726970175</v>
      </c>
      <c r="CI255">
        <v>428</v>
      </c>
      <c r="CJ255">
        <f t="shared" si="133"/>
        <v>0.43150446955371707</v>
      </c>
      <c r="DM255">
        <v>537</v>
      </c>
      <c r="DN255" s="136">
        <f t="shared" si="115"/>
        <v>0.34391790124579313</v>
      </c>
      <c r="DO255" s="234">
        <v>387.5</v>
      </c>
      <c r="DP255" s="136">
        <f>(1/(DO255*0.05837))*10.78</f>
        <v>0.47660364637158947</v>
      </c>
      <c r="DW255">
        <v>440</v>
      </c>
      <c r="DX255">
        <f t="shared" si="116"/>
        <v>3.8936564549036712E-2</v>
      </c>
      <c r="DY255" s="234">
        <v>562.5</v>
      </c>
      <c r="DZ255" s="136">
        <f t="shared" si="134"/>
        <v>3.0457046047246489E-2</v>
      </c>
      <c r="EE255" s="234">
        <v>54</v>
      </c>
      <c r="EF255" s="136">
        <f t="shared" si="129"/>
        <v>3.4200724623887209</v>
      </c>
      <c r="EG255" s="234">
        <v>42</v>
      </c>
      <c r="EH255" s="136">
        <f t="shared" si="135"/>
        <v>4.397236023071212</v>
      </c>
      <c r="EL255">
        <v>96.5</v>
      </c>
      <c r="EM255" s="136">
        <f t="shared" si="117"/>
        <v>1.9138229323211495</v>
      </c>
      <c r="EN255" s="234">
        <v>104</v>
      </c>
      <c r="EO255" s="136">
        <f t="shared" si="136"/>
        <v>1.7758068554710666</v>
      </c>
      <c r="EP255" s="234">
        <v>2729</v>
      </c>
      <c r="EQ255" s="136">
        <f t="shared" si="118"/>
        <v>6.7674574191641967E-2</v>
      </c>
      <c r="ER255" s="37">
        <f t="shared" si="119"/>
        <v>8.7877644710611573</v>
      </c>
      <c r="ES255">
        <v>3200</v>
      </c>
      <c r="ET255" s="136">
        <f t="shared" si="137"/>
        <v>5.7713722802809668E-2</v>
      </c>
      <c r="EU255" s="37">
        <f t="shared" si="138"/>
        <v>7.4943153879768438</v>
      </c>
      <c r="EZ255" s="198">
        <v>69</v>
      </c>
      <c r="FA255" s="136">
        <f t="shared" si="120"/>
        <v>2.6765068017148077</v>
      </c>
      <c r="FB255">
        <v>60</v>
      </c>
      <c r="FC255" s="136">
        <f t="shared" si="127"/>
        <v>0.17966666666666664</v>
      </c>
      <c r="FD255" s="136">
        <f t="shared" si="121"/>
        <v>2.994444444444444</v>
      </c>
      <c r="FE255" s="6"/>
      <c r="FF255" s="136">
        <f t="shared" si="128"/>
        <v>0.28856706909013036</v>
      </c>
      <c r="FG255" s="136">
        <f t="shared" si="86"/>
        <v>0.70313561469536934</v>
      </c>
      <c r="FH255" s="136">
        <f t="shared" si="87"/>
        <v>0.51798267498621442</v>
      </c>
      <c r="FI255" s="136">
        <f t="shared" si="88"/>
        <v>0.432686268029702</v>
      </c>
      <c r="FJ255" s="136">
        <f t="shared" si="122"/>
        <v>0.59383894845334695</v>
      </c>
      <c r="FK255" s="136">
        <f t="shared" si="141"/>
        <v>0.37080074308444289</v>
      </c>
      <c r="FL255" s="136">
        <f t="shared" si="123"/>
        <v>0.34391790124579313</v>
      </c>
      <c r="FM255" s="136">
        <f t="shared" si="130"/>
        <v>3.4200724623887209</v>
      </c>
      <c r="FN255" s="136">
        <f t="shared" si="124"/>
        <v>1.9138229323211495</v>
      </c>
      <c r="FO255" s="136">
        <f t="shared" si="125"/>
        <v>2.6765068017148077</v>
      </c>
      <c r="FP255" s="136">
        <f>'east Allen-Studer'!DP255</f>
        <v>1.4373333333333334</v>
      </c>
      <c r="FQ255" s="136">
        <f>'east Allen-Studer'!DQ255</f>
        <v>11.601344318149069</v>
      </c>
      <c r="FR255" s="136">
        <f>'east Allen-Studer'!DR255</f>
        <v>2.4</v>
      </c>
      <c r="FS255" s="136">
        <f t="shared" si="89"/>
        <v>0.95691146616057476</v>
      </c>
      <c r="FT255" s="136">
        <f t="shared" si="90"/>
        <v>1.9138229323211495</v>
      </c>
      <c r="FU255" s="136"/>
      <c r="FV255" s="198">
        <f t="shared" si="91"/>
        <v>346.66875693215275</v>
      </c>
      <c r="FW255" s="198">
        <f t="shared" si="92"/>
        <v>160.04148916587386</v>
      </c>
      <c r="FX255" s="198">
        <f t="shared" si="93"/>
        <v>106.5785623353645</v>
      </c>
      <c r="FY255" s="6"/>
      <c r="FZ255" s="1"/>
      <c r="GA255" s="60">
        <f t="shared" si="140"/>
        <v>1.0161850000000001</v>
      </c>
      <c r="GB255" s="60"/>
      <c r="GC255" s="1"/>
      <c r="GD255" s="1"/>
      <c r="GE255" s="1"/>
    </row>
    <row r="256" spans="1:187" x14ac:dyDescent="0.15">
      <c r="A256">
        <f t="shared" si="139"/>
        <v>1836</v>
      </c>
      <c r="AH256" s="234">
        <v>254</v>
      </c>
      <c r="AI256" s="136">
        <f t="shared" si="112"/>
        <v>0.72710201956295639</v>
      </c>
      <c r="AJ256" s="234">
        <v>276</v>
      </c>
      <c r="AK256" s="136">
        <f t="shared" si="131"/>
        <v>0.66914461220648891</v>
      </c>
      <c r="AW256" s="2"/>
      <c r="BI256">
        <v>396</v>
      </c>
      <c r="BJ256">
        <f t="shared" si="113"/>
        <v>0.46637351759846196</v>
      </c>
      <c r="BK256">
        <v>325</v>
      </c>
      <c r="BL256">
        <f t="shared" si="132"/>
        <v>0.56825819375074127</v>
      </c>
      <c r="BR256" s="9"/>
      <c r="BS256" s="9"/>
      <c r="BT256" s="259"/>
      <c r="BU256" s="259">
        <v>1.2040899570000001</v>
      </c>
      <c r="BV256" s="259">
        <v>1.25</v>
      </c>
      <c r="BW256" s="259"/>
      <c r="BX256" s="259"/>
      <c r="BY256" s="259"/>
      <c r="BZ256" s="259">
        <v>1.6666666666666665</v>
      </c>
      <c r="CG256">
        <v>515</v>
      </c>
      <c r="CH256">
        <f t="shared" si="114"/>
        <v>0.35860953974561344</v>
      </c>
      <c r="CI256">
        <v>420</v>
      </c>
      <c r="CJ256">
        <f t="shared" si="133"/>
        <v>0.43972360230712121</v>
      </c>
      <c r="DM256">
        <v>483</v>
      </c>
      <c r="DN256" s="136">
        <f t="shared" si="115"/>
        <v>0.38236834983227935</v>
      </c>
      <c r="DW256">
        <v>392</v>
      </c>
      <c r="DX256">
        <f t="shared" si="116"/>
        <v>4.3704307146877938E-2</v>
      </c>
      <c r="DY256" s="234">
        <v>535</v>
      </c>
      <c r="DZ256" s="136">
        <f t="shared" si="134"/>
        <v>3.2022595143132992E-2</v>
      </c>
      <c r="EE256" s="234">
        <v>54</v>
      </c>
      <c r="EF256" s="136">
        <f t="shared" si="129"/>
        <v>3.4200724623887209</v>
      </c>
      <c r="EG256" s="234">
        <v>43</v>
      </c>
      <c r="EH256" s="136">
        <f t="shared" si="135"/>
        <v>4.2949747202090904</v>
      </c>
      <c r="EL256">
        <v>85</v>
      </c>
      <c r="EM256" s="136">
        <f t="shared" si="117"/>
        <v>2.172751917282246</v>
      </c>
      <c r="EN256" s="234">
        <v>90.5</v>
      </c>
      <c r="EO256" s="136">
        <f t="shared" si="136"/>
        <v>2.0407062206518334</v>
      </c>
      <c r="EP256" s="234">
        <v>2700</v>
      </c>
      <c r="EQ256" s="136">
        <f t="shared" si="118"/>
        <v>6.8401449247774415E-2</v>
      </c>
      <c r="ER256" s="37">
        <f t="shared" si="119"/>
        <v>8.8821515709355161</v>
      </c>
      <c r="ES256">
        <v>3200</v>
      </c>
      <c r="ET256" s="136">
        <f t="shared" si="137"/>
        <v>5.7713722802809668E-2</v>
      </c>
      <c r="EU256" s="37">
        <f t="shared" si="138"/>
        <v>7.4943153879768438</v>
      </c>
      <c r="EZ256" s="198">
        <v>59.5</v>
      </c>
      <c r="FA256" s="136">
        <f t="shared" si="120"/>
        <v>3.1038482238373399</v>
      </c>
      <c r="FE256" s="6"/>
      <c r="FF256" s="136"/>
      <c r="FG256" s="136">
        <f t="shared" si="86"/>
        <v>0.71610738855071765</v>
      </c>
      <c r="FH256" s="136">
        <f t="shared" si="87"/>
        <v>0.52269625363377936</v>
      </c>
      <c r="FI256" s="136">
        <f t="shared" si="88"/>
        <v>0.44181075236496797</v>
      </c>
      <c r="FJ256" s="136">
        <f t="shared" si="122"/>
        <v>0.72710201956295639</v>
      </c>
      <c r="FK256" s="136">
        <f t="shared" si="141"/>
        <v>0.37873616754733952</v>
      </c>
      <c r="FL256" s="136">
        <f t="shared" si="123"/>
        <v>0.38236834983227935</v>
      </c>
      <c r="FM256" s="136">
        <f t="shared" si="130"/>
        <v>3.4200724623887209</v>
      </c>
      <c r="FN256" s="136">
        <f t="shared" si="124"/>
        <v>2.172751917282246</v>
      </c>
      <c r="FO256" s="136">
        <f t="shared" si="125"/>
        <v>3.1038482238373399</v>
      </c>
      <c r="FP256" s="136">
        <f>'east Allen-Studer'!DP256</f>
        <v>1.4373333333333334</v>
      </c>
      <c r="FQ256" s="136">
        <f>'east Allen-Studer'!DQ256</f>
        <v>9.6439421662271219</v>
      </c>
      <c r="FR256" s="136">
        <f>'east Allen-Studer'!DR256</f>
        <v>2.4</v>
      </c>
      <c r="FS256" s="136">
        <f t="shared" si="89"/>
        <v>1.086375958641123</v>
      </c>
      <c r="FT256" s="136">
        <f t="shared" si="90"/>
        <v>2.172751917282246</v>
      </c>
      <c r="FU256" s="136"/>
      <c r="FV256" s="198">
        <f t="shared" si="91"/>
        <v>348.02066959746372</v>
      </c>
      <c r="FW256" s="198">
        <f t="shared" si="92"/>
        <v>160.05385573506689</v>
      </c>
      <c r="FX256" s="198">
        <f t="shared" si="93"/>
        <v>109.44451168036824</v>
      </c>
      <c r="FY256" s="6"/>
      <c r="FZ256" s="1"/>
      <c r="GA256" s="60">
        <f t="shared" si="140"/>
        <v>1.0209329999999999</v>
      </c>
      <c r="GB256" s="60"/>
      <c r="GC256" s="1"/>
      <c r="GD256" s="1"/>
      <c r="GE256" s="1"/>
    </row>
    <row r="257" spans="1:187" x14ac:dyDescent="0.15">
      <c r="A257">
        <f t="shared" si="139"/>
        <v>1837</v>
      </c>
      <c r="AH257" s="234">
        <v>204.5</v>
      </c>
      <c r="AI257" s="136">
        <f t="shared" si="112"/>
        <v>0.90309981891927094</v>
      </c>
      <c r="AJ257" s="234">
        <v>260</v>
      </c>
      <c r="AK257" s="136">
        <f t="shared" si="131"/>
        <v>0.71032274218842661</v>
      </c>
      <c r="AW257" s="2"/>
      <c r="BI257">
        <v>304.5</v>
      </c>
      <c r="BJ257">
        <f t="shared" si="113"/>
        <v>0.60651531352706378</v>
      </c>
      <c r="BK257">
        <v>315</v>
      </c>
      <c r="BL257">
        <f t="shared" si="132"/>
        <v>0.58629813640949491</v>
      </c>
      <c r="BR257" s="9"/>
      <c r="BS257" s="9"/>
      <c r="BT257" s="259"/>
      <c r="BU257" s="259">
        <v>1.7051708699999999</v>
      </c>
      <c r="BV257" s="259">
        <v>1.7391304299999999</v>
      </c>
      <c r="BW257" s="259"/>
      <c r="BX257" s="259"/>
      <c r="BY257" s="259">
        <v>2.1053000000000002</v>
      </c>
      <c r="BZ257" s="259">
        <v>2.6092628832354858</v>
      </c>
      <c r="CG257">
        <v>366.5</v>
      </c>
      <c r="CH257">
        <f t="shared" si="114"/>
        <v>0.50391245012002972</v>
      </c>
      <c r="CI257">
        <v>394</v>
      </c>
      <c r="CJ257">
        <f t="shared" si="133"/>
        <v>0.46874089586038303</v>
      </c>
      <c r="DM257">
        <v>366</v>
      </c>
      <c r="DN257" s="136">
        <f t="shared" si="115"/>
        <v>0.50460085510653263</v>
      </c>
      <c r="DO257" s="234">
        <v>403</v>
      </c>
      <c r="DP257" s="136">
        <f t="shared" ref="DP257:DP270" si="142">(1/(DO257*0.05837))*10.78</f>
        <v>0.45827273689575915</v>
      </c>
      <c r="DW257">
        <v>341</v>
      </c>
      <c r="DX257">
        <f t="shared" si="116"/>
        <v>5.0240728450369948E-2</v>
      </c>
      <c r="DY257" s="234">
        <v>383.5</v>
      </c>
      <c r="DZ257" s="136">
        <f t="shared" si="134"/>
        <v>4.4672981490420212E-2</v>
      </c>
      <c r="EE257" s="234">
        <v>54</v>
      </c>
      <c r="EF257" s="136">
        <f t="shared" si="129"/>
        <v>3.4200724623887209</v>
      </c>
      <c r="EG257" s="234">
        <v>43</v>
      </c>
      <c r="EH257" s="136">
        <f t="shared" si="135"/>
        <v>4.2949747202090904</v>
      </c>
      <c r="EL257">
        <v>82.5</v>
      </c>
      <c r="EM257" s="136">
        <f t="shared" si="117"/>
        <v>2.2385928844726171</v>
      </c>
      <c r="EN257" s="234">
        <v>99</v>
      </c>
      <c r="EO257" s="136">
        <f t="shared" si="136"/>
        <v>1.8654940703938478</v>
      </c>
      <c r="EP257" s="234">
        <v>2771</v>
      </c>
      <c r="EQ257" s="136">
        <f t="shared" si="118"/>
        <v>6.6648831818473808E-2</v>
      </c>
      <c r="ER257" s="37">
        <f t="shared" si="119"/>
        <v>8.6545684740259468</v>
      </c>
      <c r="ES257">
        <v>3200</v>
      </c>
      <c r="ET257" s="136">
        <f t="shared" si="137"/>
        <v>5.7713722802809668E-2</v>
      </c>
      <c r="EU257" s="37">
        <f t="shared" si="138"/>
        <v>7.4943153879768438</v>
      </c>
      <c r="EZ257" s="198">
        <v>56</v>
      </c>
      <c r="FA257" s="136">
        <f t="shared" si="120"/>
        <v>3.2978387378271732</v>
      </c>
      <c r="FE257" s="6"/>
      <c r="FF257" s="136"/>
      <c r="FG257" s="136">
        <f t="shared" si="86"/>
        <v>0.72907916240606596</v>
      </c>
      <c r="FH257" s="136">
        <f t="shared" si="87"/>
        <v>0.52740983228134419</v>
      </c>
      <c r="FI257" s="136">
        <f t="shared" si="88"/>
        <v>0.45093523670023394</v>
      </c>
      <c r="FJ257" s="136">
        <f t="shared" si="122"/>
        <v>0.90309981891927094</v>
      </c>
      <c r="FK257" s="136">
        <f t="shared" si="141"/>
        <v>0.38667159201023615</v>
      </c>
      <c r="FL257" s="136">
        <f t="shared" si="123"/>
        <v>0.50460085510653263</v>
      </c>
      <c r="FM257" s="136">
        <f t="shared" si="130"/>
        <v>3.4200724623887209</v>
      </c>
      <c r="FN257" s="136">
        <f t="shared" si="124"/>
        <v>2.2385928844726171</v>
      </c>
      <c r="FO257" s="136">
        <f t="shared" si="125"/>
        <v>3.2978387378271732</v>
      </c>
      <c r="FP257" s="136">
        <f>'east Allen-Studer'!DP257</f>
        <v>1.4373333333333334</v>
      </c>
      <c r="FQ257" s="136">
        <f>'east Allen-Studer'!DQ257</f>
        <v>8.6929032194489615</v>
      </c>
      <c r="FR257" s="136">
        <f>'east Allen-Studer'!DR257</f>
        <v>2.4</v>
      </c>
      <c r="FS257" s="136">
        <f t="shared" si="89"/>
        <v>1.1192964422363085</v>
      </c>
      <c r="FT257" s="136">
        <f t="shared" si="90"/>
        <v>2.2385928844726171</v>
      </c>
      <c r="FU257" s="136"/>
      <c r="FV257" s="198">
        <f t="shared" si="91"/>
        <v>354.44766664299704</v>
      </c>
      <c r="FW257" s="198">
        <f t="shared" si="92"/>
        <v>167.47929637916181</v>
      </c>
      <c r="FX257" s="198">
        <f t="shared" si="93"/>
        <v>112.68157977598425</v>
      </c>
      <c r="FY257" s="6"/>
      <c r="FZ257" s="1"/>
      <c r="GA257" s="60">
        <f t="shared" si="140"/>
        <v>1.0256810000000001</v>
      </c>
      <c r="GB257" s="60"/>
      <c r="GC257" s="1"/>
      <c r="GD257" s="1"/>
      <c r="GE257" s="1"/>
    </row>
    <row r="258" spans="1:187" x14ac:dyDescent="0.15">
      <c r="A258">
        <f t="shared" si="139"/>
        <v>1838</v>
      </c>
      <c r="AH258" s="234">
        <v>193</v>
      </c>
      <c r="AI258" s="136">
        <f t="shared" si="112"/>
        <v>0.95691146616057476</v>
      </c>
      <c r="AJ258" s="234">
        <v>349</v>
      </c>
      <c r="AK258" s="136">
        <f t="shared" si="131"/>
        <v>0.52918026638679339</v>
      </c>
      <c r="AW258" s="2"/>
      <c r="BI258">
        <v>239</v>
      </c>
      <c r="BJ258">
        <f t="shared" si="113"/>
        <v>0.77273603752715869</v>
      </c>
      <c r="BK258">
        <v>351</v>
      </c>
      <c r="BL258">
        <f t="shared" si="132"/>
        <v>0.52616499421364937</v>
      </c>
      <c r="BR258" s="9"/>
      <c r="BS258" s="9"/>
      <c r="BT258" s="259"/>
      <c r="BU258" s="259">
        <v>2.3134762090000001</v>
      </c>
      <c r="BV258" s="259">
        <v>2.8571428600000002</v>
      </c>
      <c r="BW258" s="259"/>
      <c r="BX258" s="259"/>
      <c r="BY258" s="259">
        <v>1.9047619047619047</v>
      </c>
      <c r="BZ258" s="259">
        <v>4</v>
      </c>
      <c r="CG258">
        <v>293</v>
      </c>
      <c r="CH258">
        <f t="shared" si="114"/>
        <v>0.63032052207846734</v>
      </c>
      <c r="CI258">
        <v>446</v>
      </c>
      <c r="CJ258">
        <f t="shared" si="133"/>
        <v>0.41408949096186298</v>
      </c>
      <c r="DM258">
        <v>255</v>
      </c>
      <c r="DN258" s="136">
        <f t="shared" si="115"/>
        <v>0.72425063909408205</v>
      </c>
      <c r="DO258" s="234">
        <v>442.5</v>
      </c>
      <c r="DP258" s="136">
        <f t="shared" si="142"/>
        <v>0.41736477507116587</v>
      </c>
      <c r="DW258">
        <v>240</v>
      </c>
      <c r="DX258">
        <f t="shared" si="116"/>
        <v>7.1383701673233976E-2</v>
      </c>
      <c r="DY258" s="234">
        <v>432</v>
      </c>
      <c r="DZ258" s="136">
        <f t="shared" si="134"/>
        <v>3.965761204068554E-2</v>
      </c>
      <c r="EE258" s="234">
        <v>54</v>
      </c>
      <c r="EF258" s="136">
        <f t="shared" si="129"/>
        <v>3.4200724623887209</v>
      </c>
      <c r="EG258" s="234">
        <v>38</v>
      </c>
      <c r="EH258" s="136">
        <f t="shared" si="135"/>
        <v>4.8601029728681819</v>
      </c>
      <c r="EL258">
        <v>84</v>
      </c>
      <c r="EM258" s="136">
        <f t="shared" si="117"/>
        <v>2.198618011535606</v>
      </c>
      <c r="EN258" s="234">
        <v>115</v>
      </c>
      <c r="EO258" s="136">
        <f t="shared" si="136"/>
        <v>1.6059470692955731</v>
      </c>
      <c r="EP258" s="234">
        <v>2719</v>
      </c>
      <c r="EQ258" s="136">
        <f t="shared" si="118"/>
        <v>6.7923469278775614E-2</v>
      </c>
      <c r="ER258" s="37">
        <f t="shared" si="119"/>
        <v>8.8200843109694347</v>
      </c>
      <c r="ES258">
        <v>3200</v>
      </c>
      <c r="ET258" s="136">
        <f t="shared" si="137"/>
        <v>5.7713722802809668E-2</v>
      </c>
      <c r="EU258" s="37">
        <f t="shared" si="138"/>
        <v>7.4943153879768438</v>
      </c>
      <c r="EZ258" s="198">
        <v>73</v>
      </c>
      <c r="FA258" s="136">
        <f t="shared" si="120"/>
        <v>2.5298488947715305</v>
      </c>
      <c r="FB258">
        <v>50</v>
      </c>
      <c r="FC258" s="136">
        <f t="shared" ref="FC258:FC265" si="143">(1/FB258)*10.78</f>
        <v>0.21559999999999999</v>
      </c>
      <c r="FD258" s="136">
        <f t="shared" si="121"/>
        <v>3.5933333333333333</v>
      </c>
      <c r="FE258" s="6"/>
      <c r="FF258" s="136"/>
      <c r="FG258" s="136">
        <f t="shared" si="86"/>
        <v>0.74205093626141427</v>
      </c>
      <c r="FH258" s="136">
        <f t="shared" si="87"/>
        <v>0.53212341092890914</v>
      </c>
      <c r="FI258" s="136">
        <f t="shared" si="88"/>
        <v>0.46005972103549997</v>
      </c>
      <c r="FJ258" s="136">
        <f t="shared" si="122"/>
        <v>0.95691146616057476</v>
      </c>
      <c r="FK258" s="136">
        <f t="shared" si="141"/>
        <v>0.39460701647313279</v>
      </c>
      <c r="FL258" s="136">
        <f t="shared" si="123"/>
        <v>0.72425063909408205</v>
      </c>
      <c r="FM258" s="136">
        <f t="shared" si="130"/>
        <v>3.4200724623887209</v>
      </c>
      <c r="FN258" s="136">
        <f t="shared" si="124"/>
        <v>2.198618011535606</v>
      </c>
      <c r="FO258" s="136">
        <f t="shared" si="125"/>
        <v>2.5298488947715305</v>
      </c>
      <c r="FP258" s="136">
        <f>'east Allen-Studer'!DP258</f>
        <v>1.4373333333333334</v>
      </c>
      <c r="FQ258" s="136">
        <f>'east Allen-Studer'!DQ258</f>
        <v>8.6929032194489615</v>
      </c>
      <c r="FR258" s="136">
        <f>'east Allen-Studer'!DR258</f>
        <v>2.4</v>
      </c>
      <c r="FS258" s="136">
        <f t="shared" si="89"/>
        <v>1.099309005767803</v>
      </c>
      <c r="FT258" s="136">
        <f t="shared" si="90"/>
        <v>2.198618011535606</v>
      </c>
      <c r="FU258" s="136"/>
      <c r="FV258" s="198">
        <f t="shared" si="91"/>
        <v>366.88990842278622</v>
      </c>
      <c r="FW258" s="198">
        <f t="shared" si="92"/>
        <v>182.1028602907686</v>
      </c>
      <c r="FX258" s="198">
        <f t="shared" si="93"/>
        <v>114.96885994464228</v>
      </c>
      <c r="FY258" s="6"/>
      <c r="FZ258" s="1"/>
      <c r="GA258" s="60">
        <f t="shared" si="140"/>
        <v>1.0304289999999998</v>
      </c>
      <c r="GB258" s="60"/>
      <c r="GC258" s="1"/>
      <c r="GD258" s="1"/>
      <c r="GE258" s="1"/>
    </row>
    <row r="259" spans="1:187" x14ac:dyDescent="0.15">
      <c r="A259">
        <f t="shared" si="139"/>
        <v>1839</v>
      </c>
      <c r="AH259" s="234">
        <v>242</v>
      </c>
      <c r="AI259" s="136">
        <f t="shared" si="112"/>
        <v>0.76315666516111957</v>
      </c>
      <c r="AJ259" s="234">
        <v>282</v>
      </c>
      <c r="AK259" s="136">
        <f t="shared" si="131"/>
        <v>0.65490749279784011</v>
      </c>
      <c r="AW259" s="2"/>
      <c r="BI259">
        <v>322</v>
      </c>
      <c r="BJ259">
        <f t="shared" si="113"/>
        <v>0.573552524748419</v>
      </c>
      <c r="BK259">
        <v>310</v>
      </c>
      <c r="BL259">
        <f t="shared" si="132"/>
        <v>0.59575455796448684</v>
      </c>
      <c r="BR259" s="9"/>
      <c r="BS259" s="9"/>
      <c r="BT259" s="259"/>
      <c r="BU259" s="259">
        <v>1.863342829</v>
      </c>
      <c r="BV259" s="259">
        <v>2</v>
      </c>
      <c r="BW259" s="259"/>
      <c r="BX259" s="259"/>
      <c r="BY259" s="259">
        <v>1.1764705882352942</v>
      </c>
      <c r="BZ259" s="259">
        <v>2.6666666666666665</v>
      </c>
      <c r="CG259">
        <v>512</v>
      </c>
      <c r="CH259">
        <f t="shared" si="114"/>
        <v>0.36071076751756037</v>
      </c>
      <c r="CI259">
        <v>373</v>
      </c>
      <c r="CJ259">
        <f t="shared" si="133"/>
        <v>0.49513113396512315</v>
      </c>
      <c r="DM259">
        <v>434</v>
      </c>
      <c r="DN259" s="136">
        <f t="shared" si="115"/>
        <v>0.42553896997463342</v>
      </c>
      <c r="DO259" s="234">
        <v>470</v>
      </c>
      <c r="DP259" s="136">
        <f t="shared" si="142"/>
        <v>0.3929444956787041</v>
      </c>
      <c r="DW259">
        <v>446.5</v>
      </c>
      <c r="DX259">
        <f t="shared" si="116"/>
        <v>3.8369738861312772E-2</v>
      </c>
      <c r="DY259" s="234">
        <v>400</v>
      </c>
      <c r="DZ259" s="136">
        <f t="shared" si="134"/>
        <v>4.2830221003940384E-2</v>
      </c>
      <c r="EE259" s="234">
        <v>54</v>
      </c>
      <c r="EF259" s="136">
        <f t="shared" si="129"/>
        <v>3.4200724623887209</v>
      </c>
      <c r="EG259" s="234">
        <v>39.5</v>
      </c>
      <c r="EH259" s="136">
        <f t="shared" si="135"/>
        <v>4.675542100480782</v>
      </c>
      <c r="EL259">
        <v>111</v>
      </c>
      <c r="EM259" s="136">
        <f t="shared" si="117"/>
        <v>1.6638190357566749</v>
      </c>
      <c r="EN259" s="234">
        <v>100</v>
      </c>
      <c r="EO259" s="136">
        <f t="shared" si="136"/>
        <v>1.8468391296899094</v>
      </c>
      <c r="EP259" s="234">
        <v>2380</v>
      </c>
      <c r="EQ259" s="136">
        <f t="shared" si="118"/>
        <v>7.7598282760080212E-2</v>
      </c>
      <c r="ER259" s="37">
        <f t="shared" si="119"/>
        <v>10.076390437615922</v>
      </c>
      <c r="ES259">
        <v>3200</v>
      </c>
      <c r="ET259" s="136">
        <f t="shared" si="137"/>
        <v>5.7713722802809668E-2</v>
      </c>
      <c r="EU259" s="37">
        <f t="shared" si="138"/>
        <v>7.4943153879768438</v>
      </c>
      <c r="EZ259" s="198">
        <v>55</v>
      </c>
      <c r="FA259" s="136">
        <f t="shared" si="120"/>
        <v>3.3577994421513044</v>
      </c>
      <c r="FB259">
        <v>36</v>
      </c>
      <c r="FC259" s="136">
        <f t="shared" si="143"/>
        <v>0.2994444444444444</v>
      </c>
      <c r="FD259" s="136">
        <f t="shared" si="121"/>
        <v>4.9907407407407405</v>
      </c>
      <c r="FE259" s="6"/>
      <c r="FF259" s="136"/>
      <c r="FG259" s="136">
        <f t="shared" si="86"/>
        <v>0.75502271011676281</v>
      </c>
      <c r="FH259" s="136">
        <f t="shared" si="87"/>
        <v>0.53683698957647397</v>
      </c>
      <c r="FI259" s="136">
        <f t="shared" si="88"/>
        <v>0.46918420537076594</v>
      </c>
      <c r="FJ259" s="136">
        <f t="shared" si="122"/>
        <v>0.76315666516111957</v>
      </c>
      <c r="FK259" s="136">
        <f t="shared" si="141"/>
        <v>0.40254244093602942</v>
      </c>
      <c r="FL259" s="136">
        <f t="shared" si="123"/>
        <v>0.42553896997463342</v>
      </c>
      <c r="FM259" s="136">
        <f t="shared" si="130"/>
        <v>3.4200724623887209</v>
      </c>
      <c r="FN259" s="136">
        <f t="shared" si="124"/>
        <v>1.6638190357566749</v>
      </c>
      <c r="FO259" s="136">
        <f t="shared" si="125"/>
        <v>3.3577994421513044</v>
      </c>
      <c r="FP259" s="136">
        <f>'east Allen-Studer'!DP259</f>
        <v>1.4373333333333334</v>
      </c>
      <c r="FQ259" s="136">
        <f>'east Allen-Studer'!DQ259</f>
        <v>9.6439421662271219</v>
      </c>
      <c r="FR259" s="136">
        <f>'east Allen-Studer'!DR259</f>
        <v>2.4</v>
      </c>
      <c r="FS259" s="136">
        <f t="shared" si="89"/>
        <v>0.83190951787833745</v>
      </c>
      <c r="FT259" s="136">
        <f t="shared" si="90"/>
        <v>1.6638190357566749</v>
      </c>
      <c r="FU259" s="136"/>
      <c r="FV259" s="198">
        <f t="shared" si="91"/>
        <v>358.48326574764877</v>
      </c>
      <c r="FW259" s="198">
        <f t="shared" si="92"/>
        <v>163.91303477131288</v>
      </c>
      <c r="FX259" s="198">
        <f t="shared" si="93"/>
        <v>115.26440636310113</v>
      </c>
      <c r="FY259" s="6"/>
      <c r="FZ259" s="1"/>
      <c r="GA259" s="60">
        <f t="shared" si="140"/>
        <v>1.035177</v>
      </c>
      <c r="GB259" s="60"/>
      <c r="GC259" s="1"/>
      <c r="GD259" s="1"/>
      <c r="GE259" s="1"/>
    </row>
    <row r="260" spans="1:187" x14ac:dyDescent="0.15">
      <c r="A260">
        <f t="shared" si="139"/>
        <v>1840</v>
      </c>
      <c r="AH260" s="234">
        <v>260</v>
      </c>
      <c r="AI260" s="136">
        <f t="shared" si="112"/>
        <v>0.71032274218842661</v>
      </c>
      <c r="AJ260" s="234">
        <v>298</v>
      </c>
      <c r="AK260" s="136">
        <f t="shared" si="131"/>
        <v>0.61974467439258696</v>
      </c>
      <c r="AW260" s="2"/>
      <c r="BI260">
        <v>325</v>
      </c>
      <c r="BJ260">
        <f t="shared" si="113"/>
        <v>0.56825819375074127</v>
      </c>
      <c r="BK260">
        <v>299.5</v>
      </c>
      <c r="BL260">
        <f t="shared" si="132"/>
        <v>0.61664077785973592</v>
      </c>
      <c r="BR260" s="9"/>
      <c r="BS260" s="9"/>
      <c r="BT260" s="259"/>
      <c r="BU260" s="259">
        <v>1.3982980140000001</v>
      </c>
      <c r="BV260" s="259">
        <v>1.7391304299999999</v>
      </c>
      <c r="BW260" s="259"/>
      <c r="BX260" s="259"/>
      <c r="BY260" s="259">
        <v>1.2903225806451613</v>
      </c>
      <c r="BZ260" s="259">
        <v>2</v>
      </c>
      <c r="CG260">
        <v>486</v>
      </c>
      <c r="CH260">
        <f t="shared" si="114"/>
        <v>0.38000805137652449</v>
      </c>
      <c r="CI260">
        <v>373</v>
      </c>
      <c r="CJ260">
        <f t="shared" si="133"/>
        <v>0.49513113396512315</v>
      </c>
      <c r="DM260">
        <v>456</v>
      </c>
      <c r="DN260" s="136">
        <f t="shared" si="115"/>
        <v>0.40500858107234844</v>
      </c>
      <c r="DO260" s="234">
        <v>458</v>
      </c>
      <c r="DP260" s="136">
        <f t="shared" si="142"/>
        <v>0.40323998464845179</v>
      </c>
      <c r="DW260">
        <v>418</v>
      </c>
      <c r="DX260">
        <f t="shared" si="116"/>
        <v>4.0985857420038643E-2</v>
      </c>
      <c r="DY260" s="234">
        <v>413</v>
      </c>
      <c r="DZ260" s="136">
        <f t="shared" si="134"/>
        <v>4.1482054241104488E-2</v>
      </c>
      <c r="EE260" s="234">
        <v>54</v>
      </c>
      <c r="EF260" s="136">
        <f t="shared" si="129"/>
        <v>3.4200724623887209</v>
      </c>
      <c r="EG260" s="234">
        <v>43</v>
      </c>
      <c r="EH260" s="136">
        <f t="shared" si="135"/>
        <v>4.2949747202090904</v>
      </c>
      <c r="EL260">
        <v>127.5</v>
      </c>
      <c r="EM260" s="136">
        <f t="shared" si="117"/>
        <v>1.4485012781881641</v>
      </c>
      <c r="EN260" s="234">
        <v>101</v>
      </c>
      <c r="EO260" s="136">
        <f t="shared" si="136"/>
        <v>1.8285535937523854</v>
      </c>
      <c r="EP260" s="234">
        <v>2533</v>
      </c>
      <c r="EQ260" s="136">
        <f t="shared" si="118"/>
        <v>7.2911138163833752E-2</v>
      </c>
      <c r="ER260" s="37">
        <f t="shared" si="119"/>
        <v>9.467749404471336</v>
      </c>
      <c r="ES260">
        <v>3200</v>
      </c>
      <c r="ET260" s="136">
        <f t="shared" si="137"/>
        <v>5.7713722802809668E-2</v>
      </c>
      <c r="EU260" s="37">
        <f t="shared" si="138"/>
        <v>7.4943153879768438</v>
      </c>
      <c r="EZ260" s="198">
        <v>54</v>
      </c>
      <c r="FA260" s="136">
        <f t="shared" si="120"/>
        <v>3.4199809133022545</v>
      </c>
      <c r="FB260">
        <v>47</v>
      </c>
      <c r="FC260" s="136">
        <f t="shared" si="143"/>
        <v>0.22936170212765955</v>
      </c>
      <c r="FD260" s="136">
        <f t="shared" si="121"/>
        <v>3.8226950354609928</v>
      </c>
      <c r="FE260" s="6"/>
      <c r="FF260" s="136"/>
      <c r="FG260" s="136">
        <f t="shared" si="86"/>
        <v>0.76799448397211134</v>
      </c>
      <c r="FH260" s="136">
        <f t="shared" si="87"/>
        <v>0.54155056822403891</v>
      </c>
      <c r="FI260" s="136">
        <f t="shared" si="88"/>
        <v>0.47830868970603202</v>
      </c>
      <c r="FJ260" s="136">
        <f t="shared" si="122"/>
        <v>0.71032274218842661</v>
      </c>
      <c r="FK260" s="136">
        <f t="shared" si="141"/>
        <v>0.41047786539892611</v>
      </c>
      <c r="FL260" s="136">
        <f t="shared" si="123"/>
        <v>0.40500858107234844</v>
      </c>
      <c r="FM260" s="136">
        <f t="shared" si="130"/>
        <v>3.4200724623887209</v>
      </c>
      <c r="FN260" s="136">
        <f t="shared" si="124"/>
        <v>1.4485012781881641</v>
      </c>
      <c r="FO260" s="136">
        <f t="shared" si="125"/>
        <v>3.4199809133022545</v>
      </c>
      <c r="FP260" s="136">
        <f>'east Allen-Studer'!DP260</f>
        <v>1.4036458333333333</v>
      </c>
      <c r="FQ260" s="136">
        <f>'east Allen-Studer'!DQ260</f>
        <v>8.6686785077276856</v>
      </c>
      <c r="FR260" s="136">
        <f>'east Allen-Studer'!DR260</f>
        <v>2.4</v>
      </c>
      <c r="FS260" s="136">
        <f t="shared" si="89"/>
        <v>0.72425063909408205</v>
      </c>
      <c r="FT260" s="136">
        <f t="shared" si="90"/>
        <v>1.4485012781881641</v>
      </c>
      <c r="FU260" s="136"/>
      <c r="FV260" s="198">
        <f t="shared" si="91"/>
        <v>356.2119123692288</v>
      </c>
      <c r="FW260" s="198">
        <f t="shared" si="92"/>
        <v>159.14250523346234</v>
      </c>
      <c r="FX260" s="198">
        <f t="shared" si="93"/>
        <v>116.70916493127402</v>
      </c>
      <c r="FY260" s="6"/>
      <c r="FZ260" s="1"/>
      <c r="GA260" s="60">
        <f t="shared" si="140"/>
        <v>1.0399249999999998</v>
      </c>
      <c r="GB260" s="60"/>
      <c r="GC260" s="1"/>
      <c r="GD260" s="1"/>
      <c r="GE260" s="1"/>
    </row>
    <row r="261" spans="1:187" x14ac:dyDescent="0.15">
      <c r="A261">
        <f t="shared" si="139"/>
        <v>1841</v>
      </c>
      <c r="AH261" s="234">
        <v>251</v>
      </c>
      <c r="AI261" s="136">
        <f t="shared" si="112"/>
        <v>0.73579248194817093</v>
      </c>
      <c r="AJ261" s="234">
        <v>276</v>
      </c>
      <c r="AK261" s="136">
        <f t="shared" si="131"/>
        <v>0.66914461220648891</v>
      </c>
      <c r="AW261" s="2"/>
      <c r="BI261">
        <v>366</v>
      </c>
      <c r="BJ261">
        <f t="shared" si="113"/>
        <v>0.50460085510653263</v>
      </c>
      <c r="BK261">
        <v>305</v>
      </c>
      <c r="BL261">
        <f t="shared" si="132"/>
        <v>0.60552102612783909</v>
      </c>
      <c r="BR261" s="9"/>
      <c r="BS261" s="9"/>
      <c r="BT261" s="259"/>
      <c r="BU261" s="259">
        <v>1.3982980140000001</v>
      </c>
      <c r="BV261" s="259">
        <v>1.3333333300000001</v>
      </c>
      <c r="BW261" s="259"/>
      <c r="BX261" s="259"/>
      <c r="BY261" s="259">
        <v>1.3333333333333333</v>
      </c>
      <c r="BZ261" s="259">
        <v>1.5384615384615385</v>
      </c>
      <c r="CG261">
        <v>473</v>
      </c>
      <c r="CH261">
        <f t="shared" si="114"/>
        <v>0.39045224729173555</v>
      </c>
      <c r="CI261">
        <v>359</v>
      </c>
      <c r="CJ261">
        <f t="shared" si="133"/>
        <v>0.51443986899440375</v>
      </c>
      <c r="DM261">
        <v>484</v>
      </c>
      <c r="DN261" s="136">
        <f t="shared" si="115"/>
        <v>0.38157833258055979</v>
      </c>
      <c r="DO261" s="234">
        <v>455</v>
      </c>
      <c r="DP261" s="136">
        <f t="shared" si="142"/>
        <v>0.40589870982195808</v>
      </c>
      <c r="DW261">
        <v>448</v>
      </c>
      <c r="DX261">
        <f t="shared" si="116"/>
        <v>3.8241268753518194E-2</v>
      </c>
      <c r="DY261" s="234">
        <v>400</v>
      </c>
      <c r="DZ261" s="136">
        <f t="shared" si="134"/>
        <v>4.2830221003940384E-2</v>
      </c>
      <c r="EE261" s="234">
        <v>54</v>
      </c>
      <c r="EF261" s="136">
        <f t="shared" si="129"/>
        <v>3.4200724623887209</v>
      </c>
      <c r="EG261" s="234">
        <v>39</v>
      </c>
      <c r="EH261" s="136">
        <f t="shared" si="135"/>
        <v>4.7354849479228438</v>
      </c>
      <c r="EL261">
        <v>121</v>
      </c>
      <c r="EM261" s="136">
        <f t="shared" si="117"/>
        <v>1.5263133303222391</v>
      </c>
      <c r="EN261" s="234">
        <v>98.5</v>
      </c>
      <c r="EO261" s="136">
        <f t="shared" si="136"/>
        <v>1.8749635834415321</v>
      </c>
      <c r="EP261" s="234">
        <v>2840</v>
      </c>
      <c r="EQ261" s="136">
        <f t="shared" si="118"/>
        <v>6.5029546820067216E-2</v>
      </c>
      <c r="ER261" s="37">
        <f t="shared" si="119"/>
        <v>8.4442990287063004</v>
      </c>
      <c r="ES261">
        <v>3200</v>
      </c>
      <c r="ET261" s="136">
        <f t="shared" si="137"/>
        <v>5.7713722802809668E-2</v>
      </c>
      <c r="EU261" s="37">
        <f t="shared" si="138"/>
        <v>7.4943153879768438</v>
      </c>
      <c r="EZ261" s="198">
        <v>52</v>
      </c>
      <c r="FA261" s="136">
        <f t="shared" si="120"/>
        <v>3.5515186407369566</v>
      </c>
      <c r="FB261">
        <v>48</v>
      </c>
      <c r="FC261" s="136">
        <f t="shared" si="143"/>
        <v>0.2245833333333333</v>
      </c>
      <c r="FD261" s="136">
        <f t="shared" si="121"/>
        <v>3.7430555555555554</v>
      </c>
      <c r="FE261" s="6"/>
      <c r="FF261" s="136"/>
      <c r="FG261" s="136">
        <f t="shared" si="86"/>
        <v>0.78096625782745943</v>
      </c>
      <c r="FH261" s="136">
        <f t="shared" si="87"/>
        <v>0.54626414687160385</v>
      </c>
      <c r="FI261" s="136">
        <f t="shared" si="88"/>
        <v>0.48743317404129793</v>
      </c>
      <c r="FJ261" s="136">
        <f t="shared" si="122"/>
        <v>0.73579248194817093</v>
      </c>
      <c r="FK261" s="136">
        <f t="shared" si="141"/>
        <v>0.41841328986182269</v>
      </c>
      <c r="FL261" s="136">
        <f t="shared" si="123"/>
        <v>0.38157833258055979</v>
      </c>
      <c r="FM261" s="136">
        <f t="shared" si="130"/>
        <v>3.4200724623887209</v>
      </c>
      <c r="FN261" s="136">
        <f t="shared" si="124"/>
        <v>1.5263133303222391</v>
      </c>
      <c r="FO261" s="136">
        <f t="shared" si="125"/>
        <v>3.5515186407369566</v>
      </c>
      <c r="FP261" s="136">
        <f>'east Allen-Studer'!DP261</f>
        <v>1.4036458333333333</v>
      </c>
      <c r="FQ261" s="136">
        <f>'east Allen-Studer'!DQ261</f>
        <v>9.0767618040971758</v>
      </c>
      <c r="FR261" s="136">
        <f>'east Allen-Studer'!DR261</f>
        <v>2.2999999999999998</v>
      </c>
      <c r="FS261" s="136">
        <f t="shared" si="89"/>
        <v>0.76315666516111957</v>
      </c>
      <c r="FT261" s="136">
        <f t="shared" si="90"/>
        <v>1.5263133303222391</v>
      </c>
      <c r="FU261" s="136"/>
      <c r="FV261" s="198">
        <f t="shared" si="91"/>
        <v>360.53749616750508</v>
      </c>
      <c r="FW261" s="198">
        <f t="shared" si="92"/>
        <v>159.88626391197425</v>
      </c>
      <c r="FX261" s="198">
        <f t="shared" si="93"/>
        <v>118.06469991611934</v>
      </c>
      <c r="FY261" s="6"/>
      <c r="FZ261" s="1"/>
      <c r="GA261" s="60">
        <f t="shared" si="140"/>
        <v>1.044673</v>
      </c>
      <c r="GB261" s="60"/>
      <c r="GC261" s="1"/>
      <c r="GD261" s="1"/>
      <c r="GE261" s="1"/>
    </row>
    <row r="262" spans="1:187" x14ac:dyDescent="0.15">
      <c r="A262">
        <f t="shared" si="139"/>
        <v>1842</v>
      </c>
      <c r="AH262" s="234">
        <v>254</v>
      </c>
      <c r="AI262" s="136">
        <f t="shared" si="112"/>
        <v>0.72710201956295639</v>
      </c>
      <c r="AJ262" s="234">
        <v>284.5</v>
      </c>
      <c r="AK262" s="136">
        <f t="shared" si="131"/>
        <v>0.64915259391560942</v>
      </c>
      <c r="AW262" s="2"/>
      <c r="BI262">
        <v>410</v>
      </c>
      <c r="BJ262">
        <f t="shared" si="113"/>
        <v>0.45044856821705098</v>
      </c>
      <c r="BK262">
        <v>360</v>
      </c>
      <c r="BL262">
        <f t="shared" si="132"/>
        <v>0.5130108693583082</v>
      </c>
      <c r="BR262" s="9"/>
      <c r="BS262" s="9"/>
      <c r="BT262" s="259"/>
      <c r="BU262" s="259">
        <v>0.69914900700000004</v>
      </c>
      <c r="BV262" s="259">
        <v>1.29032258</v>
      </c>
      <c r="BW262" s="259"/>
      <c r="BX262" s="259"/>
      <c r="BY262" s="259">
        <v>0.93023255813953487</v>
      </c>
      <c r="BZ262" s="259">
        <v>1.1764705882352942</v>
      </c>
      <c r="CG262">
        <v>558</v>
      </c>
      <c r="CH262">
        <f t="shared" si="114"/>
        <v>0.33097475442471491</v>
      </c>
      <c r="CI262">
        <v>411.5</v>
      </c>
      <c r="CJ262">
        <f t="shared" si="133"/>
        <v>0.44880659287725616</v>
      </c>
      <c r="DM262">
        <v>511</v>
      </c>
      <c r="DN262" s="136">
        <f t="shared" si="115"/>
        <v>0.3614166594305106</v>
      </c>
      <c r="DO262" s="234">
        <v>460</v>
      </c>
      <c r="DP262" s="136">
        <f t="shared" si="142"/>
        <v>0.40148676732389327</v>
      </c>
      <c r="DW262">
        <v>411.5</v>
      </c>
      <c r="DX262">
        <f t="shared" si="116"/>
        <v>4.1633264645385547E-2</v>
      </c>
      <c r="DY262" s="234">
        <v>435.5</v>
      </c>
      <c r="DZ262" s="136">
        <f t="shared" si="134"/>
        <v>3.9338894148280491E-2</v>
      </c>
      <c r="EE262" s="234">
        <v>53</v>
      </c>
      <c r="EF262" s="136">
        <f t="shared" si="129"/>
        <v>3.4846021314903943</v>
      </c>
      <c r="EG262" s="234">
        <v>35</v>
      </c>
      <c r="EH262" s="136">
        <f t="shared" si="135"/>
        <v>5.2766832276854547</v>
      </c>
      <c r="EL262">
        <v>95</v>
      </c>
      <c r="EM262" s="136">
        <f t="shared" si="117"/>
        <v>1.9440411891472729</v>
      </c>
      <c r="EN262" s="234">
        <v>79.5</v>
      </c>
      <c r="EO262" s="136">
        <f t="shared" si="136"/>
        <v>2.3230680876602632</v>
      </c>
      <c r="EP262" s="234">
        <v>2863</v>
      </c>
      <c r="EQ262" s="136">
        <f t="shared" si="118"/>
        <v>6.4507129922805079E-2</v>
      </c>
      <c r="ER262" s="37">
        <f t="shared" si="119"/>
        <v>8.3764614884826756</v>
      </c>
      <c r="ES262">
        <v>3200</v>
      </c>
      <c r="ET262" s="136">
        <f t="shared" si="137"/>
        <v>5.7713722802809668E-2</v>
      </c>
      <c r="EU262" s="37">
        <f t="shared" si="138"/>
        <v>7.4943153879768438</v>
      </c>
      <c r="EZ262" s="198">
        <v>62</v>
      </c>
      <c r="FA262" s="136">
        <f t="shared" si="120"/>
        <v>2.9786930535213179</v>
      </c>
      <c r="FB262">
        <v>53</v>
      </c>
      <c r="FC262" s="136">
        <f t="shared" si="143"/>
        <v>0.20339622641509433</v>
      </c>
      <c r="FD262" s="136">
        <f t="shared" si="121"/>
        <v>3.3899371069182389</v>
      </c>
      <c r="FE262" s="6"/>
      <c r="FF262" s="136"/>
      <c r="FG262" s="136">
        <f t="shared" si="86"/>
        <v>0.79393803168280797</v>
      </c>
      <c r="FH262" s="136">
        <f t="shared" si="87"/>
        <v>0.55097772551916879</v>
      </c>
      <c r="FI262" s="136">
        <f t="shared" si="88"/>
        <v>0.4965576583765639</v>
      </c>
      <c r="FJ262" s="136">
        <f t="shared" si="122"/>
        <v>0.72710201956295639</v>
      </c>
      <c r="FK262" s="136">
        <f t="shared" si="141"/>
        <v>0.42634871432471932</v>
      </c>
      <c r="FL262" s="136">
        <f t="shared" si="123"/>
        <v>0.3614166594305106</v>
      </c>
      <c r="FM262" s="136">
        <f t="shared" si="130"/>
        <v>3.4846021314903943</v>
      </c>
      <c r="FN262" s="136">
        <f t="shared" si="124"/>
        <v>1.9440411891472729</v>
      </c>
      <c r="FO262" s="136">
        <f t="shared" si="125"/>
        <v>2.9786930535213179</v>
      </c>
      <c r="FP262" s="136">
        <f>'east Allen-Studer'!DP262</f>
        <v>1.4036458333333333</v>
      </c>
      <c r="FQ262" s="136">
        <f>'east Allen-Studer'!DQ262</f>
        <v>8.6929032194489615</v>
      </c>
      <c r="FR262" s="136">
        <f>'east Allen-Studer'!DR262</f>
        <v>2.2999999999999998</v>
      </c>
      <c r="FS262" s="136">
        <f t="shared" si="89"/>
        <v>0.97202059457363643</v>
      </c>
      <c r="FT262" s="136">
        <f t="shared" si="90"/>
        <v>1.9440411891472729</v>
      </c>
      <c r="FU262" s="136"/>
      <c r="FV262" s="198">
        <f t="shared" si="91"/>
        <v>365.66143544305368</v>
      </c>
      <c r="FW262" s="198">
        <f t="shared" si="92"/>
        <v>159.5354217941522</v>
      </c>
      <c r="FX262" s="198">
        <f t="shared" si="93"/>
        <v>118.5377830323864</v>
      </c>
      <c r="FY262" s="6"/>
      <c r="FZ262" s="1"/>
      <c r="GA262" s="60">
        <f t="shared" si="140"/>
        <v>1.0494209999999997</v>
      </c>
      <c r="GB262" s="60"/>
      <c r="GC262" s="1"/>
      <c r="GD262" s="1"/>
      <c r="GE262" s="1"/>
    </row>
    <row r="263" spans="1:187" x14ac:dyDescent="0.15">
      <c r="A263">
        <f t="shared" si="139"/>
        <v>1843</v>
      </c>
      <c r="AH263" s="234">
        <v>275</v>
      </c>
      <c r="AI263" s="136">
        <f t="shared" si="112"/>
        <v>0.67157786534178521</v>
      </c>
      <c r="AJ263" s="234">
        <v>319.5</v>
      </c>
      <c r="AK263" s="136">
        <f t="shared" si="131"/>
        <v>0.57804041617837543</v>
      </c>
      <c r="AW263" s="2"/>
      <c r="BI263">
        <v>464.5</v>
      </c>
      <c r="BJ263">
        <f t="shared" si="113"/>
        <v>0.39759722921203638</v>
      </c>
      <c r="BK263">
        <v>402.5</v>
      </c>
      <c r="BL263">
        <f t="shared" si="132"/>
        <v>0.45884201979873518</v>
      </c>
      <c r="BR263" s="9"/>
      <c r="BS263" s="9"/>
      <c r="BT263" s="259"/>
      <c r="BU263" s="259">
        <v>0.98752701499999995</v>
      </c>
      <c r="BV263" s="259">
        <v>2.6666666700000001</v>
      </c>
      <c r="BW263" s="259"/>
      <c r="BX263" s="259"/>
      <c r="BY263" s="259">
        <v>0.88888888888888895</v>
      </c>
      <c r="BZ263" s="259"/>
      <c r="CG263">
        <v>695</v>
      </c>
      <c r="CH263">
        <f t="shared" si="114"/>
        <v>0.26573224887624591</v>
      </c>
      <c r="CI263">
        <v>457</v>
      </c>
      <c r="CJ263">
        <f t="shared" si="133"/>
        <v>0.40412234785337176</v>
      </c>
      <c r="DM263">
        <v>586</v>
      </c>
      <c r="DN263" s="136">
        <f t="shared" si="115"/>
        <v>0.31516026103923367</v>
      </c>
      <c r="DO263" s="234">
        <v>526.5</v>
      </c>
      <c r="DP263" s="136">
        <f t="shared" si="142"/>
        <v>0.35077666280909953</v>
      </c>
      <c r="DW263">
        <v>353.5</v>
      </c>
      <c r="DX263">
        <f t="shared" si="116"/>
        <v>4.8464182182676528E-2</v>
      </c>
      <c r="DY263" s="234">
        <v>572.5</v>
      </c>
      <c r="DZ263" s="136">
        <f t="shared" si="134"/>
        <v>2.9925045242927779E-2</v>
      </c>
      <c r="EE263" s="234">
        <v>50</v>
      </c>
      <c r="EF263" s="136">
        <f t="shared" si="129"/>
        <v>3.6936782593798188</v>
      </c>
      <c r="EG263" s="234">
        <v>33</v>
      </c>
      <c r="EH263" s="136">
        <f t="shared" si="135"/>
        <v>5.5964822111815424</v>
      </c>
      <c r="EL263">
        <v>114</v>
      </c>
      <c r="EM263" s="136">
        <f t="shared" si="117"/>
        <v>1.6200343242893938</v>
      </c>
      <c r="EN263" s="234">
        <v>97</v>
      </c>
      <c r="EO263" s="136">
        <f t="shared" si="136"/>
        <v>1.9039578656597003</v>
      </c>
      <c r="EP263" s="234">
        <v>2700</v>
      </c>
      <c r="EQ263" s="136">
        <f t="shared" si="118"/>
        <v>6.8401449247774415E-2</v>
      </c>
      <c r="ER263" s="37">
        <f t="shared" si="119"/>
        <v>8.8821515709355161</v>
      </c>
      <c r="ES263">
        <v>3200</v>
      </c>
      <c r="ET263" s="136">
        <f t="shared" si="137"/>
        <v>5.7713722802809668E-2</v>
      </c>
      <c r="EU263" s="37">
        <f t="shared" si="138"/>
        <v>7.4943153879768438</v>
      </c>
      <c r="EZ263" s="198">
        <v>62</v>
      </c>
      <c r="FA263" s="136">
        <f t="shared" si="120"/>
        <v>2.9786930535213179</v>
      </c>
      <c r="FB263">
        <v>57</v>
      </c>
      <c r="FC263" s="136">
        <f t="shared" si="143"/>
        <v>0.18912280701754383</v>
      </c>
      <c r="FD263" s="136">
        <f t="shared" si="121"/>
        <v>3.1520467836257304</v>
      </c>
      <c r="FE263" s="6"/>
      <c r="FF263" s="136"/>
      <c r="FG263" s="136">
        <f t="shared" si="86"/>
        <v>0.80690980553815628</v>
      </c>
      <c r="FH263" s="136">
        <f t="shared" si="87"/>
        <v>0.55569130416673362</v>
      </c>
      <c r="FI263" s="136">
        <f t="shared" si="88"/>
        <v>0.50568214271182998</v>
      </c>
      <c r="FJ263" s="136">
        <f t="shared" si="122"/>
        <v>0.67157786534178521</v>
      </c>
      <c r="FK263" s="136">
        <f t="shared" si="141"/>
        <v>0.43428413878761596</v>
      </c>
      <c r="FL263" s="136">
        <f t="shared" si="123"/>
        <v>0.31516026103923367</v>
      </c>
      <c r="FM263" s="136">
        <f t="shared" si="130"/>
        <v>3.6936782593798188</v>
      </c>
      <c r="FN263" s="136">
        <f t="shared" si="124"/>
        <v>1.6200343242893938</v>
      </c>
      <c r="FO263" s="136">
        <f t="shared" si="125"/>
        <v>2.9786930535213179</v>
      </c>
      <c r="FP263" s="136">
        <f>'east Allen-Studer'!DP263</f>
        <v>1.4036458333333333</v>
      </c>
      <c r="FQ263" s="136">
        <f>'east Allen-Studer'!DQ263</f>
        <v>9.0767618040971758</v>
      </c>
      <c r="FR263" s="136">
        <f>'east Allen-Studer'!DR263</f>
        <v>2.2999999999999998</v>
      </c>
      <c r="FS263" s="136">
        <f t="shared" si="89"/>
        <v>0.81001716214469688</v>
      </c>
      <c r="FT263" s="136">
        <f t="shared" si="90"/>
        <v>1.6200343242893938</v>
      </c>
      <c r="FU263" s="136"/>
      <c r="FV263" s="198">
        <f t="shared" si="91"/>
        <v>367.98762856671561</v>
      </c>
      <c r="FW263" s="198">
        <f t="shared" si="92"/>
        <v>157.38337040497683</v>
      </c>
      <c r="FX263" s="198">
        <f t="shared" si="93"/>
        <v>120.32920944703569</v>
      </c>
      <c r="FY263" s="6"/>
      <c r="FZ263" s="1"/>
      <c r="GA263" s="60">
        <f t="shared" si="140"/>
        <v>1.0541689999999999</v>
      </c>
      <c r="GB263" s="60"/>
      <c r="GC263" s="1"/>
      <c r="GD263" s="1"/>
      <c r="GE263" s="1"/>
    </row>
    <row r="264" spans="1:187" x14ac:dyDescent="0.15">
      <c r="A264">
        <f t="shared" si="139"/>
        <v>1844</v>
      </c>
      <c r="AH264" s="234">
        <v>242</v>
      </c>
      <c r="AI264" s="136">
        <f t="shared" si="112"/>
        <v>0.76315666516111957</v>
      </c>
      <c r="AJ264" s="234">
        <v>295</v>
      </c>
      <c r="AK264" s="136">
        <f t="shared" si="131"/>
        <v>0.62604716260674886</v>
      </c>
      <c r="AW264" s="2"/>
      <c r="BI264">
        <v>444</v>
      </c>
      <c r="BJ264">
        <f t="shared" si="113"/>
        <v>0.41595475893916872</v>
      </c>
      <c r="BK264">
        <v>379.25</v>
      </c>
      <c r="BL264">
        <f t="shared" si="132"/>
        <v>0.48697142509951458</v>
      </c>
      <c r="BR264" s="9"/>
      <c r="BS264" s="9"/>
      <c r="BT264" s="259"/>
      <c r="BU264" s="259">
        <v>0.89133931899999996</v>
      </c>
      <c r="BV264" s="259">
        <v>1.29032258</v>
      </c>
      <c r="BW264" s="259"/>
      <c r="BX264" s="259"/>
      <c r="BY264" s="259">
        <v>1.1111111111111112</v>
      </c>
      <c r="BZ264" s="259"/>
      <c r="CG264">
        <v>675.5</v>
      </c>
      <c r="CH264">
        <f t="shared" si="114"/>
        <v>0.2734032760458785</v>
      </c>
      <c r="CI264">
        <v>494</v>
      </c>
      <c r="CJ264">
        <f t="shared" si="133"/>
        <v>0.37385407483601396</v>
      </c>
      <c r="DM264">
        <v>504</v>
      </c>
      <c r="DN264" s="136">
        <f t="shared" si="115"/>
        <v>0.36643633525593439</v>
      </c>
      <c r="DO264" s="234">
        <v>426</v>
      </c>
      <c r="DP264" s="136">
        <f t="shared" si="142"/>
        <v>0.43353031213378146</v>
      </c>
      <c r="DW264">
        <v>314</v>
      </c>
      <c r="DX264">
        <f t="shared" si="116"/>
        <v>5.4560791087822143E-2</v>
      </c>
      <c r="DY264" s="234">
        <v>511.5</v>
      </c>
      <c r="DZ264" s="136">
        <f t="shared" si="134"/>
        <v>3.3493818966913294E-2</v>
      </c>
      <c r="EE264" s="234">
        <v>51</v>
      </c>
      <c r="EF264" s="136">
        <f t="shared" si="129"/>
        <v>3.6212531954704104</v>
      </c>
      <c r="EG264" s="234">
        <v>35</v>
      </c>
      <c r="EH264" s="136">
        <f t="shared" si="135"/>
        <v>5.2766832276854547</v>
      </c>
      <c r="EL264">
        <v>126</v>
      </c>
      <c r="EM264" s="136">
        <f t="shared" si="117"/>
        <v>1.4657453410237375</v>
      </c>
      <c r="EN264" s="234">
        <v>116</v>
      </c>
      <c r="EO264" s="136">
        <f t="shared" si="136"/>
        <v>1.5921026980085424</v>
      </c>
      <c r="EP264" s="234">
        <v>2616</v>
      </c>
      <c r="EQ264" s="136">
        <f t="shared" si="118"/>
        <v>7.0597826058482763E-2</v>
      </c>
      <c r="ER264" s="37">
        <f t="shared" si="119"/>
        <v>9.167358272754548</v>
      </c>
      <c r="ES264">
        <v>3200</v>
      </c>
      <c r="ET264" s="136">
        <f t="shared" si="137"/>
        <v>5.7713722802809668E-2</v>
      </c>
      <c r="EU264" s="37">
        <f t="shared" si="138"/>
        <v>7.4943153879768438</v>
      </c>
      <c r="EZ264" s="198">
        <v>60</v>
      </c>
      <c r="FA264" s="136">
        <f t="shared" si="120"/>
        <v>3.0779828219720287</v>
      </c>
      <c r="FB264">
        <v>57</v>
      </c>
      <c r="FC264" s="136">
        <f t="shared" si="143"/>
        <v>0.18912280701754383</v>
      </c>
      <c r="FD264" s="136">
        <f t="shared" si="121"/>
        <v>3.1520467836257304</v>
      </c>
      <c r="FE264" s="6"/>
      <c r="FF264" s="136"/>
      <c r="FG264" s="136">
        <f t="shared" si="86"/>
        <v>0.81988157939350459</v>
      </c>
      <c r="FH264" s="136">
        <f t="shared" si="87"/>
        <v>0.56040488281429857</v>
      </c>
      <c r="FI264" s="136">
        <f t="shared" si="88"/>
        <v>0.51480662704709601</v>
      </c>
      <c r="FJ264" s="136">
        <f t="shared" si="122"/>
        <v>0.76315666516111957</v>
      </c>
      <c r="FK264" s="136">
        <f t="shared" si="141"/>
        <v>0.44221956325051265</v>
      </c>
      <c r="FL264" s="136">
        <f t="shared" si="123"/>
        <v>0.36643633525593439</v>
      </c>
      <c r="FM264" s="136">
        <f t="shared" si="130"/>
        <v>3.6212531954704104</v>
      </c>
      <c r="FN264" s="136">
        <f t="shared" si="124"/>
        <v>1.4657453410237375</v>
      </c>
      <c r="FO264" s="136">
        <f t="shared" si="125"/>
        <v>3.0779828219720287</v>
      </c>
      <c r="FP264" s="136">
        <f>'east Allen-Studer'!DP264</f>
        <v>1.4036458333333333</v>
      </c>
      <c r="FQ264" s="136">
        <f>'east Allen-Studer'!DQ264</f>
        <v>9.6439421662271219</v>
      </c>
      <c r="FR264" s="136">
        <f>'east Allen-Studer'!DR264</f>
        <v>2.2999999999999998</v>
      </c>
      <c r="FS264" s="136">
        <f t="shared" si="89"/>
        <v>0.73287267051186877</v>
      </c>
      <c r="FT264" s="136">
        <f t="shared" si="90"/>
        <v>1.4657453410237375</v>
      </c>
      <c r="FU264" s="136"/>
      <c r="FV264" s="198">
        <f t="shared" si="91"/>
        <v>374.35763037328559</v>
      </c>
      <c r="FW264" s="198">
        <f t="shared" si="92"/>
        <v>162.84516637658959</v>
      </c>
      <c r="FX264" s="198">
        <f t="shared" si="93"/>
        <v>122.45003654926974</v>
      </c>
      <c r="FY264" s="6"/>
      <c r="FZ264" s="1"/>
      <c r="GA264" s="60">
        <f t="shared" si="140"/>
        <v>1.0589170000000001</v>
      </c>
      <c r="GB264" s="60"/>
      <c r="GC264" s="1"/>
      <c r="GD264" s="1"/>
      <c r="GE264" s="1"/>
    </row>
    <row r="265" spans="1:187" x14ac:dyDescent="0.15">
      <c r="A265">
        <f t="shared" si="139"/>
        <v>1845</v>
      </c>
      <c r="AH265" s="234">
        <v>275</v>
      </c>
      <c r="AI265" s="136">
        <f t="shared" si="112"/>
        <v>0.67157786534178521</v>
      </c>
      <c r="AJ265" s="234">
        <v>338.5</v>
      </c>
      <c r="AK265" s="136">
        <f t="shared" si="131"/>
        <v>0.54559501615654626</v>
      </c>
      <c r="AW265" s="2"/>
      <c r="BI265">
        <v>417</v>
      </c>
      <c r="BJ265">
        <f t="shared" si="113"/>
        <v>0.44288708146040989</v>
      </c>
      <c r="BK265">
        <v>344</v>
      </c>
      <c r="BL265">
        <f t="shared" si="132"/>
        <v>0.5368718400261363</v>
      </c>
      <c r="BR265" s="9"/>
      <c r="BS265" s="9"/>
      <c r="BT265" s="259"/>
      <c r="BU265" s="259">
        <v>0.94557695799999997</v>
      </c>
      <c r="BV265" s="259">
        <v>1.48148148</v>
      </c>
      <c r="BW265" s="259"/>
      <c r="BX265" s="259"/>
      <c r="BY265" s="259">
        <v>1.0256410256410255</v>
      </c>
      <c r="BZ265" s="259"/>
      <c r="CG265">
        <v>653.5</v>
      </c>
      <c r="CH265">
        <f t="shared" si="114"/>
        <v>0.28260736491046812</v>
      </c>
      <c r="CI265">
        <v>487.5</v>
      </c>
      <c r="CJ265">
        <f t="shared" si="133"/>
        <v>0.37883879583382751</v>
      </c>
      <c r="DM265">
        <v>525</v>
      </c>
      <c r="DN265" s="136">
        <f t="shared" si="115"/>
        <v>0.35177888184569694</v>
      </c>
      <c r="DO265" s="234">
        <v>471.5</v>
      </c>
      <c r="DP265" s="136">
        <f t="shared" si="142"/>
        <v>0.39169440714526177</v>
      </c>
      <c r="DW265">
        <v>374</v>
      </c>
      <c r="DX265">
        <f t="shared" si="116"/>
        <v>4.5807722998866721E-2</v>
      </c>
      <c r="DY265" s="234">
        <v>516.5</v>
      </c>
      <c r="DZ265" s="136">
        <f t="shared" si="134"/>
        <v>3.3169580641967386E-2</v>
      </c>
      <c r="EE265" s="234">
        <v>51.5</v>
      </c>
      <c r="EF265" s="136">
        <f t="shared" si="129"/>
        <v>3.5860953974561345</v>
      </c>
      <c r="EG265" s="234">
        <v>34.5</v>
      </c>
      <c r="EH265" s="136">
        <f t="shared" si="135"/>
        <v>5.3531568976519113</v>
      </c>
      <c r="EL265">
        <v>118</v>
      </c>
      <c r="EM265" s="136">
        <f t="shared" si="117"/>
        <v>1.5651179065168721</v>
      </c>
      <c r="EN265" s="234">
        <v>90</v>
      </c>
      <c r="EO265" s="136">
        <f t="shared" si="136"/>
        <v>2.0520434774332328</v>
      </c>
      <c r="EP265" s="234">
        <v>2640</v>
      </c>
      <c r="EQ265" s="136">
        <f t="shared" si="118"/>
        <v>6.9956027639769283E-2</v>
      </c>
      <c r="ER265" s="37">
        <f t="shared" si="119"/>
        <v>9.0840186520931425</v>
      </c>
      <c r="ES265">
        <v>3200</v>
      </c>
      <c r="ET265" s="136">
        <f t="shared" si="137"/>
        <v>5.7713722802809668E-2</v>
      </c>
      <c r="EU265" s="37">
        <f t="shared" si="138"/>
        <v>7.4943153879768438</v>
      </c>
      <c r="EZ265" s="198">
        <v>56</v>
      </c>
      <c r="FA265" s="136">
        <f t="shared" si="120"/>
        <v>3.2978387378271732</v>
      </c>
      <c r="FB265">
        <v>60</v>
      </c>
      <c r="FC265" s="136">
        <f t="shared" si="143"/>
        <v>0.17966666666666664</v>
      </c>
      <c r="FD265" s="136">
        <f t="shared" si="121"/>
        <v>2.994444444444444</v>
      </c>
      <c r="FE265" s="6"/>
      <c r="FF265" s="136"/>
      <c r="FG265" s="136">
        <f t="shared" si="86"/>
        <v>0.83285335324885312</v>
      </c>
      <c r="FH265" s="136">
        <f t="shared" si="87"/>
        <v>0.5651184614618634</v>
      </c>
      <c r="FI265" s="136">
        <f t="shared" si="88"/>
        <v>0.52393111138236192</v>
      </c>
      <c r="FJ265" s="136">
        <f t="shared" si="122"/>
        <v>0.67157786534178521</v>
      </c>
      <c r="FK265" s="136">
        <f t="shared" si="141"/>
        <v>0.45015498771340928</v>
      </c>
      <c r="FL265" s="136">
        <f t="shared" si="123"/>
        <v>0.35177888184569694</v>
      </c>
      <c r="FM265" s="136">
        <f t="shared" si="130"/>
        <v>3.5860953974561345</v>
      </c>
      <c r="FN265" s="136">
        <f t="shared" si="124"/>
        <v>1.5651179065168721</v>
      </c>
      <c r="FO265" s="136">
        <f t="shared" si="125"/>
        <v>3.2978387378271732</v>
      </c>
      <c r="FP265" s="136">
        <f>'east Allen-Studer'!DP265</f>
        <v>1.4036458333333333</v>
      </c>
      <c r="FQ265" s="136">
        <f>'east Allen-Studer'!DQ265</f>
        <v>9.1845561671010216</v>
      </c>
      <c r="FR265" s="136">
        <f>'east Allen-Studer'!DR265</f>
        <v>2.2999999999999998</v>
      </c>
      <c r="FS265" s="136">
        <f t="shared" si="89"/>
        <v>0.78255895325843605</v>
      </c>
      <c r="FT265" s="136">
        <f t="shared" si="90"/>
        <v>1.5651179065168721</v>
      </c>
      <c r="FU265" s="136"/>
      <c r="FV265" s="198">
        <f t="shared" si="91"/>
        <v>376.8848299338577</v>
      </c>
      <c r="FW265" s="198">
        <f t="shared" si="92"/>
        <v>162.28389047658848</v>
      </c>
      <c r="FX265" s="198">
        <f t="shared" si="93"/>
        <v>124.26446246772862</v>
      </c>
      <c r="FY265" s="6"/>
      <c r="FZ265" s="1"/>
      <c r="GA265" s="60">
        <f t="shared" si="140"/>
        <v>1.0636649999999999</v>
      </c>
      <c r="GB265" s="60"/>
      <c r="GC265" s="1"/>
      <c r="GD265" s="1"/>
      <c r="GE265" s="1"/>
    </row>
    <row r="266" spans="1:187" x14ac:dyDescent="0.15">
      <c r="A266">
        <f t="shared" si="139"/>
        <v>1846</v>
      </c>
      <c r="AH266" s="234">
        <v>271</v>
      </c>
      <c r="AI266" s="136">
        <f t="shared" si="112"/>
        <v>0.68149045376011397</v>
      </c>
      <c r="AJ266" s="234">
        <v>326.5</v>
      </c>
      <c r="AK266" s="136">
        <f t="shared" si="131"/>
        <v>0.5656475129218711</v>
      </c>
      <c r="AW266" s="2"/>
      <c r="BI266">
        <v>406</v>
      </c>
      <c r="BJ266">
        <f t="shared" si="113"/>
        <v>0.45488648514529778</v>
      </c>
      <c r="BK266">
        <v>352</v>
      </c>
      <c r="BL266">
        <f t="shared" si="132"/>
        <v>0.52467020729826963</v>
      </c>
      <c r="BR266" s="9"/>
      <c r="BS266" s="9"/>
      <c r="BT266" s="259"/>
      <c r="BU266" s="259">
        <v>1.1599965219999999</v>
      </c>
      <c r="BV266" s="259">
        <v>1.48148148</v>
      </c>
      <c r="BW266" s="259"/>
      <c r="BX266" s="259"/>
      <c r="BY266" s="259">
        <v>0.95238095238095233</v>
      </c>
      <c r="BZ266" s="259"/>
      <c r="CG266">
        <v>597</v>
      </c>
      <c r="CH266">
        <f t="shared" si="114"/>
        <v>0.30935328805526113</v>
      </c>
      <c r="CI266">
        <v>494</v>
      </c>
      <c r="CJ266">
        <f t="shared" si="133"/>
        <v>0.37385407483601396</v>
      </c>
      <c r="DM266">
        <v>561</v>
      </c>
      <c r="DN266" s="136">
        <f t="shared" si="115"/>
        <v>0.32920483595185546</v>
      </c>
      <c r="DO266" s="234">
        <v>522</v>
      </c>
      <c r="DP266" s="136">
        <f t="shared" si="142"/>
        <v>0.35380059955745385</v>
      </c>
      <c r="DW266">
        <v>445</v>
      </c>
      <c r="DX266">
        <f t="shared" si="116"/>
        <v>3.8499075059721687E-2</v>
      </c>
      <c r="DY266" s="234">
        <v>525.5</v>
      </c>
      <c r="DZ266" s="136">
        <f t="shared" si="134"/>
        <v>3.2601500288441776E-2</v>
      </c>
      <c r="EE266" s="234">
        <v>49</v>
      </c>
      <c r="EF266" s="136">
        <f t="shared" si="129"/>
        <v>3.769059448346753</v>
      </c>
      <c r="EG266" s="234">
        <v>42</v>
      </c>
      <c r="EH266" s="136">
        <f t="shared" si="135"/>
        <v>4.397236023071212</v>
      </c>
      <c r="EL266">
        <v>100</v>
      </c>
      <c r="EM266" s="136">
        <f t="shared" si="117"/>
        <v>1.8468391296899094</v>
      </c>
      <c r="EN266" s="234">
        <v>79.5</v>
      </c>
      <c r="EO266" s="136">
        <f t="shared" si="136"/>
        <v>2.3230680876602632</v>
      </c>
      <c r="EP266" s="234">
        <v>2705</v>
      </c>
      <c r="EQ266" s="136">
        <f t="shared" si="118"/>
        <v>6.8275014036595527E-2</v>
      </c>
      <c r="ER266" s="37">
        <f t="shared" si="119"/>
        <v>8.8657335458506079</v>
      </c>
      <c r="ES266">
        <v>3200</v>
      </c>
      <c r="ET266" s="136">
        <f t="shared" si="137"/>
        <v>5.7713722802809668E-2</v>
      </c>
      <c r="EU266" s="37">
        <f t="shared" si="138"/>
        <v>7.4943153879768438</v>
      </c>
      <c r="EZ266" s="198">
        <v>58</v>
      </c>
      <c r="FA266" s="136">
        <f t="shared" si="120"/>
        <v>3.1841201606607199</v>
      </c>
      <c r="FB266">
        <v>60</v>
      </c>
      <c r="FF266" s="136"/>
      <c r="FG266" s="136">
        <f t="shared" si="86"/>
        <v>0.84582512710420144</v>
      </c>
      <c r="FH266" s="136">
        <f t="shared" si="87"/>
        <v>0.56983204010942834</v>
      </c>
      <c r="FI266" s="136">
        <f t="shared" si="88"/>
        <v>0.53305559571762795</v>
      </c>
      <c r="FJ266" s="136">
        <f t="shared" si="122"/>
        <v>0.68149045376011397</v>
      </c>
      <c r="FK266" s="136">
        <f t="shared" si="141"/>
        <v>0.45809041217630592</v>
      </c>
      <c r="FL266" s="136">
        <f t="shared" si="123"/>
        <v>0.32920483595185546</v>
      </c>
      <c r="FM266" s="136">
        <f t="shared" si="130"/>
        <v>3.769059448346753</v>
      </c>
      <c r="FN266" s="136">
        <f t="shared" si="124"/>
        <v>1.8468391296899094</v>
      </c>
      <c r="FO266" s="136">
        <f t="shared" si="125"/>
        <v>3.1841201606607199</v>
      </c>
      <c r="FP266" s="136">
        <f>'east Allen-Studer'!DP266</f>
        <v>1.4036458333333333</v>
      </c>
      <c r="FQ266" s="136">
        <f>'east Allen-Studer'!DQ266</f>
        <v>9.6439421662271219</v>
      </c>
      <c r="FR266" s="136">
        <f>'east Allen-Studer'!DR266</f>
        <v>2.2999999999999998</v>
      </c>
      <c r="FS266" s="136">
        <f t="shared" si="89"/>
        <v>0.92341956484495469</v>
      </c>
      <c r="FT266" s="136">
        <f t="shared" si="90"/>
        <v>1.8468391296899094</v>
      </c>
      <c r="FU266" s="136"/>
      <c r="FV266" s="198">
        <f t="shared" si="91"/>
        <v>384.17498164345915</v>
      </c>
      <c r="FW266" s="198">
        <f t="shared" si="92"/>
        <v>164.86019867809873</v>
      </c>
      <c r="FX266" s="198">
        <f t="shared" si="93"/>
        <v>125.98693902202297</v>
      </c>
      <c r="FY266" s="6"/>
      <c r="FZ266" s="1"/>
      <c r="GA266" s="60">
        <f t="shared" si="140"/>
        <v>1.0684130000000001</v>
      </c>
      <c r="GB266" s="60"/>
      <c r="GC266" s="1"/>
      <c r="GD266" s="1"/>
      <c r="GE266" s="1"/>
    </row>
    <row r="267" spans="1:187" x14ac:dyDescent="0.15">
      <c r="A267">
        <f t="shared" si="139"/>
        <v>1847</v>
      </c>
      <c r="AJ267" s="234">
        <v>307.5</v>
      </c>
      <c r="AK267" s="136">
        <f t="shared" si="131"/>
        <v>0.60059809095606809</v>
      </c>
      <c r="AW267" s="2"/>
      <c r="BK267">
        <v>384</v>
      </c>
      <c r="BL267">
        <f t="shared" si="132"/>
        <v>0.48094769002341381</v>
      </c>
      <c r="BR267" s="9"/>
      <c r="BS267" s="9"/>
      <c r="BT267" s="259"/>
      <c r="BU267" s="259">
        <v>1.108475815</v>
      </c>
      <c r="BV267" s="259">
        <v>1.37931034</v>
      </c>
      <c r="BW267" s="259"/>
      <c r="BX267" s="259"/>
      <c r="BY267" s="259">
        <v>0.78431372549019607</v>
      </c>
      <c r="BZ267" s="259"/>
      <c r="CI267">
        <v>495.5</v>
      </c>
      <c r="CJ267">
        <f t="shared" si="133"/>
        <v>0.37272232687990092</v>
      </c>
      <c r="DO267" s="234">
        <v>530</v>
      </c>
      <c r="DP267" s="136">
        <f t="shared" si="142"/>
        <v>0.34846021314903947</v>
      </c>
      <c r="DY267" s="234">
        <v>530.5</v>
      </c>
      <c r="DZ267" s="136">
        <f t="shared" si="134"/>
        <v>3.2294228843687378E-2</v>
      </c>
      <c r="EG267" s="234">
        <v>44</v>
      </c>
      <c r="EH267" s="136">
        <f t="shared" si="135"/>
        <v>4.197361658386157</v>
      </c>
      <c r="EN267" s="234">
        <v>120.5</v>
      </c>
      <c r="EO267" s="136">
        <f t="shared" si="136"/>
        <v>1.5326465806555263</v>
      </c>
      <c r="ES267">
        <v>3200</v>
      </c>
      <c r="ET267" s="136">
        <f t="shared" si="137"/>
        <v>5.7713722802809668E-2</v>
      </c>
      <c r="EU267" s="37">
        <f t="shared" si="138"/>
        <v>7.4943153879768438</v>
      </c>
      <c r="FF267" s="136"/>
      <c r="FG267" s="136">
        <f t="shared" si="86"/>
        <v>0.85879690095954975</v>
      </c>
      <c r="FH267" s="136">
        <f t="shared" si="87"/>
        <v>0.57454561875699328</v>
      </c>
      <c r="FI267" s="136">
        <f t="shared" si="88"/>
        <v>0.54218008005289398</v>
      </c>
      <c r="FJ267" s="136">
        <f>AK267*AI$266/AK$266</f>
        <v>0.72359880700057644</v>
      </c>
      <c r="FK267" s="136">
        <f t="shared" si="141"/>
        <v>0.46602583663920255</v>
      </c>
      <c r="FL267" s="136">
        <f>DP267*DN$266/DP$266</f>
        <v>0.3242357063525822</v>
      </c>
      <c r="FM267" s="136">
        <f>EH267*EF$266/EH$266</f>
        <v>3.5977385643309914</v>
      </c>
      <c r="FN267" s="136">
        <f>EO267*EM$266/EO$266</f>
        <v>1.2184540316211436</v>
      </c>
      <c r="FO267" s="136">
        <v>3</v>
      </c>
      <c r="FP267" s="136">
        <f>'east Allen-Studer'!DP267</f>
        <v>1.4036458333333333</v>
      </c>
      <c r="FQ267" s="136">
        <f>'east Allen-Studer'!DQ267</f>
        <v>8.1210083275968348</v>
      </c>
      <c r="FR267" s="136">
        <f>'east Allen-Studer'!DR267</f>
        <v>2.2999999999999998</v>
      </c>
      <c r="FS267" s="136">
        <f t="shared" si="89"/>
        <v>0.60922701581057181</v>
      </c>
      <c r="FT267" s="136">
        <f t="shared" si="90"/>
        <v>1.2184540316211436</v>
      </c>
      <c r="FU267" s="136"/>
      <c r="FV267" s="198">
        <f t="shared" si="91"/>
        <v>378.45594738216795</v>
      </c>
      <c r="FW267" s="198">
        <f t="shared" si="92"/>
        <v>156.78568066479451</v>
      </c>
      <c r="FX267" s="198">
        <f t="shared" si="93"/>
        <v>126.68180676755532</v>
      </c>
      <c r="FY267" s="6"/>
      <c r="FZ267" s="1"/>
      <c r="GA267" s="60">
        <f t="shared" si="140"/>
        <v>1.0731609999999998</v>
      </c>
      <c r="GB267" s="60"/>
      <c r="GC267" s="1"/>
      <c r="GD267" s="1"/>
      <c r="GE267" s="1"/>
    </row>
    <row r="268" spans="1:187" x14ac:dyDescent="0.15">
      <c r="A268">
        <f t="shared" si="139"/>
        <v>1848</v>
      </c>
      <c r="AJ268" s="234">
        <v>340.5</v>
      </c>
      <c r="AK268" s="136">
        <f t="shared" si="131"/>
        <v>0.54239034645812312</v>
      </c>
      <c r="AW268" s="2"/>
      <c r="BK268">
        <v>447.5</v>
      </c>
      <c r="BL268">
        <f t="shared" si="132"/>
        <v>0.41270148149495178</v>
      </c>
      <c r="BR268" s="9"/>
      <c r="BS268" s="9"/>
      <c r="BT268" s="259"/>
      <c r="BU268" s="259">
        <v>0.91816892999999999</v>
      </c>
      <c r="BV268" s="259">
        <v>1.37931034</v>
      </c>
      <c r="BW268" s="259"/>
      <c r="BX268" s="259"/>
      <c r="BY268" s="259">
        <v>0.78431372549019607</v>
      </c>
      <c r="BZ268" s="259"/>
      <c r="CI268">
        <v>565.5</v>
      </c>
      <c r="CJ268">
        <f t="shared" si="133"/>
        <v>0.32658516882226507</v>
      </c>
      <c r="DO268" s="234">
        <v>568</v>
      </c>
      <c r="DP268" s="136">
        <f t="shared" si="142"/>
        <v>0.32514773410033615</v>
      </c>
      <c r="DY268" s="234">
        <v>595.5</v>
      </c>
      <c r="DZ268" s="136">
        <f t="shared" si="134"/>
        <v>2.8769250044628301E-2</v>
      </c>
      <c r="EG268" s="234">
        <v>35</v>
      </c>
      <c r="EH268" s="136">
        <f t="shared" si="135"/>
        <v>5.2766832276854547</v>
      </c>
      <c r="EN268" s="234">
        <v>141</v>
      </c>
      <c r="EO268" s="136">
        <f t="shared" si="136"/>
        <v>1.3098149855956802</v>
      </c>
      <c r="ES268">
        <v>3200</v>
      </c>
      <c r="ET268" s="136">
        <f t="shared" si="137"/>
        <v>5.7713722802809668E-2</v>
      </c>
      <c r="EU268" s="37">
        <f t="shared" si="138"/>
        <v>7.4943153879768438</v>
      </c>
      <c r="FF268" s="136"/>
      <c r="FG268" s="136">
        <f t="shared" si="86"/>
        <v>0.87176867481489806</v>
      </c>
      <c r="FH268" s="136">
        <f t="shared" si="87"/>
        <v>0.57925919740455811</v>
      </c>
      <c r="FI268" s="136">
        <f t="shared" si="88"/>
        <v>0.55130456438815989</v>
      </c>
      <c r="FJ268" s="136">
        <f>AK268*AI$266/AK$266</f>
        <v>0.65347028826043241</v>
      </c>
      <c r="FK268" s="136">
        <f t="shared" si="141"/>
        <v>0.47396126110209919</v>
      </c>
      <c r="FL268" s="136">
        <f>DP268*DN$266/DP$266</f>
        <v>0.3025438809275855</v>
      </c>
      <c r="FM268" s="136">
        <f>EH268*EF$266/EH$266</f>
        <v>4.5228713380161034</v>
      </c>
      <c r="FN268" s="136">
        <f>EO268*EM$266/EO$266</f>
        <v>1.0413029135485659</v>
      </c>
      <c r="FO268" s="136">
        <v>3</v>
      </c>
      <c r="FP268" s="136">
        <f>'east Allen-Studer'!DP268</f>
        <v>1.4036458333333333</v>
      </c>
      <c r="FQ268" s="136">
        <f>'east Allen-Studer'!DQ268</f>
        <v>8.1210083275968348</v>
      </c>
      <c r="FR268" s="136">
        <f>'east Allen-Studer'!DR268</f>
        <v>2.2999999999999998</v>
      </c>
      <c r="FS268" s="136">
        <f t="shared" si="89"/>
        <v>0.52065145677428293</v>
      </c>
      <c r="FT268" s="136">
        <f t="shared" si="90"/>
        <v>1.0413029135485659</v>
      </c>
      <c r="FU268" s="136"/>
      <c r="FV268" s="198">
        <f t="shared" si="91"/>
        <v>385.27941358775462</v>
      </c>
      <c r="FW268" s="198">
        <f t="shared" si="92"/>
        <v>158.11339344998476</v>
      </c>
      <c r="FX268" s="198">
        <f t="shared" si="93"/>
        <v>130.8670488492545</v>
      </c>
      <c r="FY268" s="6"/>
      <c r="FZ268" s="1"/>
      <c r="GA268" s="60">
        <f t="shared" si="140"/>
        <v>1.077909</v>
      </c>
      <c r="GB268" s="60"/>
      <c r="GC268" s="1"/>
      <c r="GD268" s="1"/>
      <c r="GE268" s="1"/>
    </row>
    <row r="269" spans="1:187" x14ac:dyDescent="0.15">
      <c r="A269">
        <f t="shared" si="139"/>
        <v>1849</v>
      </c>
      <c r="AJ269" s="234">
        <v>316.5</v>
      </c>
      <c r="AK269" s="136">
        <f t="shared" si="131"/>
        <v>0.58351947225589551</v>
      </c>
      <c r="AW269" s="2"/>
      <c r="BK269">
        <v>495.5</v>
      </c>
      <c r="BL269">
        <f t="shared" si="132"/>
        <v>0.37272232687990092</v>
      </c>
      <c r="BR269" s="9"/>
      <c r="BS269" s="9"/>
      <c r="BT269" s="259"/>
      <c r="BU269" s="259">
        <v>0.95767154700000001</v>
      </c>
      <c r="BV269" s="259">
        <v>2.8571428600000002</v>
      </c>
      <c r="BW269" s="259"/>
      <c r="BX269" s="259"/>
      <c r="BY269" s="259">
        <v>0.78431372549019607</v>
      </c>
      <c r="BZ269" s="259"/>
      <c r="CI269">
        <v>644</v>
      </c>
      <c r="CJ269">
        <f t="shared" si="133"/>
        <v>0.2867762623742095</v>
      </c>
      <c r="DO269" s="234">
        <v>635</v>
      </c>
      <c r="DP269" s="136">
        <f t="shared" si="142"/>
        <v>0.29084080782518257</v>
      </c>
      <c r="DY269" s="234">
        <v>676</v>
      </c>
      <c r="DZ269" s="136">
        <f t="shared" si="134"/>
        <v>2.5343326037834544E-2</v>
      </c>
      <c r="EG269" s="234">
        <v>36</v>
      </c>
      <c r="EH269" s="136">
        <f t="shared" si="135"/>
        <v>5.1301086935830815</v>
      </c>
      <c r="EN269" s="234">
        <v>151.5</v>
      </c>
      <c r="EO269" s="136">
        <f t="shared" si="136"/>
        <v>1.2190357291682568</v>
      </c>
      <c r="ES269">
        <v>3200</v>
      </c>
      <c r="ET269" s="136">
        <f t="shared" si="137"/>
        <v>5.7713722802809668E-2</v>
      </c>
      <c r="EU269" s="37">
        <f t="shared" si="138"/>
        <v>7.4943153879768438</v>
      </c>
      <c r="FF269" s="136"/>
      <c r="FG269" s="136">
        <f t="shared" si="86"/>
        <v>0.88474044867024659</v>
      </c>
      <c r="FH269" s="136">
        <f t="shared" si="87"/>
        <v>0.58397277605212305</v>
      </c>
      <c r="FI269" s="136">
        <f t="shared" si="88"/>
        <v>0.56042904872342592</v>
      </c>
      <c r="FJ269" s="136">
        <f>AK269*AI$266/AK$266</f>
        <v>0.70302253760719502</v>
      </c>
      <c r="FK269" s="136">
        <f t="shared" si="141"/>
        <v>0.48189668556499582</v>
      </c>
      <c r="FL269" s="136">
        <f>DP269*DN$266/DP$266</f>
        <v>0.27062192813680086</v>
      </c>
      <c r="FM269" s="136">
        <f>EH269*EF$266/EH$266</f>
        <v>4.397236023071212</v>
      </c>
      <c r="FN269" s="136">
        <f>EO269*EM$266/EO$266</f>
        <v>0.96913340468876408</v>
      </c>
      <c r="FO269" s="136">
        <v>3</v>
      </c>
      <c r="FP269" s="136">
        <f>'east Allen-Studer'!DP269</f>
        <v>1.4036458333333333</v>
      </c>
      <c r="FQ269" s="136">
        <f>'east Allen-Studer'!DQ269</f>
        <v>8.1210083275968348</v>
      </c>
      <c r="FR269" s="136">
        <f>'east Allen-Studer'!DR269</f>
        <v>2.2999999999999998</v>
      </c>
      <c r="FS269" s="136">
        <f t="shared" si="89"/>
        <v>0.48456670234438204</v>
      </c>
      <c r="FT269" s="136">
        <f t="shared" si="90"/>
        <v>0.96913340468876408</v>
      </c>
      <c r="FU269" s="136"/>
      <c r="FV269" s="198">
        <f t="shared" si="91"/>
        <v>386.91697155885254</v>
      </c>
      <c r="FW269" s="198">
        <f t="shared" si="92"/>
        <v>156.11859742158626</v>
      </c>
      <c r="FX269" s="198">
        <f t="shared" si="93"/>
        <v>131.79768539140579</v>
      </c>
      <c r="FY269" s="6"/>
      <c r="FZ269" s="1"/>
      <c r="GA269" s="60">
        <f t="shared" si="140"/>
        <v>1.0826569999999998</v>
      </c>
      <c r="GB269" s="60"/>
      <c r="GC269" s="1"/>
      <c r="GD269" s="1"/>
      <c r="GE269" s="1"/>
    </row>
    <row r="270" spans="1:187" s="292" customFormat="1" x14ac:dyDescent="0.15">
      <c r="A270" s="292">
        <f t="shared" si="139"/>
        <v>1850</v>
      </c>
      <c r="P270" s="292">
        <v>1.43</v>
      </c>
      <c r="Q270" s="292">
        <v>1.6839999999999999</v>
      </c>
      <c r="S270" s="293"/>
      <c r="T270" s="293"/>
      <c r="U270" s="289"/>
      <c r="V270" s="293"/>
      <c r="Z270" s="294"/>
      <c r="AA270" s="294"/>
      <c r="AH270" s="293"/>
      <c r="AI270" s="295"/>
      <c r="AJ270" s="293">
        <v>361</v>
      </c>
      <c r="AK270" s="295">
        <f t="shared" si="131"/>
        <v>0.51158978661770349</v>
      </c>
      <c r="AL270" s="294"/>
      <c r="AM270" s="294"/>
      <c r="AN270" s="294"/>
      <c r="AO270" s="294"/>
      <c r="AP270" s="294"/>
      <c r="AQ270" s="296"/>
      <c r="AR270" s="294"/>
      <c r="AS270" s="295"/>
      <c r="AT270" s="294"/>
      <c r="AU270" s="295"/>
      <c r="AW270" s="297"/>
      <c r="BK270" s="292">
        <v>411.5</v>
      </c>
      <c r="BL270" s="292">
        <f t="shared" si="132"/>
        <v>0.44880659287725616</v>
      </c>
      <c r="BM270" s="296"/>
      <c r="BN270" s="296"/>
      <c r="BO270" s="296"/>
      <c r="BP270" s="296"/>
      <c r="BQ270" s="296"/>
      <c r="BR270" s="298"/>
      <c r="BS270" s="298"/>
      <c r="BT270" s="299"/>
      <c r="BU270" s="299">
        <v>0.83954896099999998</v>
      </c>
      <c r="BV270" s="299">
        <v>1.14285714</v>
      </c>
      <c r="BW270" s="299"/>
      <c r="BX270" s="299"/>
      <c r="BY270" s="299">
        <v>0.81632653061224481</v>
      </c>
      <c r="BZ270" s="299"/>
      <c r="CI270" s="292">
        <v>688</v>
      </c>
      <c r="CJ270" s="292">
        <f t="shared" si="133"/>
        <v>0.26843592001306815</v>
      </c>
      <c r="CR270" s="296"/>
      <c r="CS270" s="295"/>
      <c r="CT270" s="295"/>
      <c r="CU270" s="294"/>
      <c r="CV270" s="295"/>
      <c r="DC270" s="296"/>
      <c r="DD270" s="295"/>
      <c r="DE270" s="294"/>
      <c r="DF270" s="295"/>
      <c r="DG270" s="294"/>
      <c r="DH270" s="295"/>
      <c r="DN270" s="295"/>
      <c r="DO270" s="293">
        <v>652</v>
      </c>
      <c r="DP270" s="295">
        <f t="shared" si="142"/>
        <v>0.28325753522851366</v>
      </c>
      <c r="DY270" s="293">
        <v>734.5</v>
      </c>
      <c r="DZ270" s="295">
        <f t="shared" si="134"/>
        <v>2.3324831043670731E-2</v>
      </c>
      <c r="EE270" s="293"/>
      <c r="EF270" s="295"/>
      <c r="EG270" s="293">
        <v>38.5</v>
      </c>
      <c r="EH270" s="295">
        <f t="shared" si="135"/>
        <v>4.7969847524413227</v>
      </c>
      <c r="EM270" s="295"/>
      <c r="EN270" s="293">
        <v>172</v>
      </c>
      <c r="EO270" s="295">
        <f t="shared" si="136"/>
        <v>1.0737436800522726</v>
      </c>
      <c r="EP270" s="293"/>
      <c r="EQ270" s="295"/>
      <c r="ER270" s="295"/>
      <c r="ES270" s="292">
        <v>3520</v>
      </c>
      <c r="ET270" s="295">
        <f t="shared" si="137"/>
        <v>5.2467020729826966E-2</v>
      </c>
      <c r="EU270" s="300">
        <f t="shared" si="138"/>
        <v>6.8130139890698569</v>
      </c>
      <c r="EY270" s="286"/>
      <c r="EZ270" s="296"/>
      <c r="FA270" s="295"/>
      <c r="FC270" s="295"/>
      <c r="FD270" s="295"/>
      <c r="FF270" s="295"/>
      <c r="FG270" s="295">
        <f t="shared" si="86"/>
        <v>0.89771222252559491</v>
      </c>
      <c r="FH270" s="295">
        <f t="shared" si="87"/>
        <v>0.58868635469968789</v>
      </c>
      <c r="FI270" s="295">
        <f t="shared" si="88"/>
        <v>0.56955353305869194</v>
      </c>
      <c r="FJ270" s="295">
        <f>AK270*AI$266/AK$266</f>
        <v>0.61636186468885668</v>
      </c>
      <c r="FK270" s="295">
        <f t="shared" si="141"/>
        <v>0.48983211002789245</v>
      </c>
      <c r="FL270" s="295">
        <f>DP270*DN$266/DP$266</f>
        <v>0.26356583491850999</v>
      </c>
      <c r="FM270" s="295">
        <f>EH270*EF$266/EH$266</f>
        <v>4.1117012163782762</v>
      </c>
      <c r="FN270" s="295">
        <f>EO270*EM$266/EO$266</f>
        <v>0.85362622564155677</v>
      </c>
      <c r="FO270" s="295">
        <v>3</v>
      </c>
      <c r="FP270" s="295">
        <f>'east Allen-Studer'!DP270</f>
        <v>1.6635802469135801</v>
      </c>
      <c r="FQ270" s="295">
        <f>'east Allen-Studer'!DQ270</f>
        <v>9.6439421662271219</v>
      </c>
      <c r="FR270" s="295">
        <f>'east Allen-Studer'!DR270</f>
        <v>2.2999999999999998</v>
      </c>
      <c r="FS270" s="295">
        <f t="shared" si="89"/>
        <v>0.42681311282077838</v>
      </c>
      <c r="FT270" s="295">
        <f t="shared" si="90"/>
        <v>0.85362622564155677</v>
      </c>
      <c r="FU270" s="295"/>
      <c r="FV270" s="296">
        <f t="shared" si="91"/>
        <v>401.91380667691232</v>
      </c>
      <c r="FW270" s="296">
        <f t="shared" si="92"/>
        <v>162.8473716818975</v>
      </c>
      <c r="FX270" s="296">
        <f t="shared" si="93"/>
        <v>133.2770852947786</v>
      </c>
      <c r="FY270" s="286"/>
      <c r="FZ270" s="294">
        <f>P270</f>
        <v>1.43</v>
      </c>
      <c r="GA270" s="289">
        <f t="shared" si="140"/>
        <v>1.087405</v>
      </c>
      <c r="GB270" s="289"/>
      <c r="GC270" s="294">
        <f>360*$FZ270/(3.15*FV270)</f>
        <v>0.40662592006934278</v>
      </c>
      <c r="GD270" s="294">
        <f>360*$FZ270/(3.15*FW270)</f>
        <v>1.0035689845078324</v>
      </c>
      <c r="GE270" s="294">
        <f>360*$FZ270/(3.15*FX270)</f>
        <v>1.2262315841249423</v>
      </c>
    </row>
    <row r="271" spans="1:187" x14ac:dyDescent="0.15">
      <c r="A271">
        <f t="shared" si="139"/>
        <v>1851</v>
      </c>
      <c r="AW271" s="2"/>
      <c r="BR271" s="9"/>
      <c r="BS271" s="9"/>
      <c r="BT271" s="259"/>
      <c r="BU271" s="259">
        <v>0.850823895</v>
      </c>
      <c r="BV271" s="259">
        <v>1.6</v>
      </c>
      <c r="BW271" s="259"/>
      <c r="BX271" s="259"/>
      <c r="BY271" s="259">
        <v>1.2903225806451613</v>
      </c>
      <c r="BZ271" s="259"/>
      <c r="FF271" s="136"/>
      <c r="FG271" s="136">
        <f t="shared" ref="FG271:FG293" si="144">0.063+1.226*(FK271*4/3)+0.017*2</f>
        <v>0.91068399638094322</v>
      </c>
      <c r="FH271" s="136">
        <f t="shared" ref="FH271:FH326" si="145">0.254966+0.593992*FK271+0.021382*2</f>
        <v>0.59339993334725283</v>
      </c>
      <c r="FI271" s="136">
        <f t="shared" ref="FI271:FI326" si="146">1.149842*FK271+0.003162*2</f>
        <v>0.57867801739395797</v>
      </c>
      <c r="FJ271" s="136"/>
      <c r="FK271" s="136">
        <f t="shared" si="141"/>
        <v>0.49776753449078909</v>
      </c>
      <c r="FL271" s="136">
        <f t="shared" ref="FL271:FL280" si="147">FL$270+(A271-A$270)*(FL$281-FL$270)/(A$281-A$270)</f>
        <v>0.28220738489366742</v>
      </c>
      <c r="FM271" s="136">
        <f t="shared" ref="FM271:FM316" si="148">FM$270+(A271-A$270)*(FM$317-FM$270)/(A$317-A$270)</f>
        <v>4.1840932237774453</v>
      </c>
      <c r="FN271" s="136">
        <f t="shared" ref="FN271:FN302" si="149">FM271*AVERAGE(FN$266:FN$270)/AVERAGE(FM$266:FM$270)</f>
        <v>1.2162093973339889</v>
      </c>
      <c r="FO271" s="136">
        <v>3</v>
      </c>
      <c r="FP271" s="136">
        <f>'east Allen-Studer'!DP271</f>
        <v>1.6635802469135801</v>
      </c>
      <c r="FQ271" s="136">
        <f>'east Allen-Studer'!DQ271</f>
        <v>9.6439421662271219</v>
      </c>
      <c r="FR271" s="136">
        <f>'east Allen-Studer'!DR271</f>
        <v>2.2999999999999998</v>
      </c>
      <c r="FS271" s="136">
        <f t="shared" ref="FS271:FS334" si="150">0.5*FN271</f>
        <v>0.60810469866699446</v>
      </c>
      <c r="FT271" s="136">
        <f t="shared" ref="FT271:FT334" si="151">FN271</f>
        <v>1.2162093973339889</v>
      </c>
      <c r="FU271" s="136"/>
      <c r="FV271" s="198">
        <f t="shared" ref="FV271:FV326" si="152">$FG$10*$FG271+$FI$10*$FI271+$FL$10*$FL271+$FM$10*$FM271+$FN$10*$FN271+$FO$10*$FO271+$FP$10*$FP271+$FQ$10*$FQ271+$FR$10*$FR271+$FS$10*$FS271+$FT$10*$FT271</f>
        <v>409.4052687770988</v>
      </c>
      <c r="FW271" s="198">
        <f t="shared" ref="FW271:FW334" si="153">$FK$14*$FK271+$FL$14*$FL271+$FM$14*$FM271+$FN$14*$FN271+$FO$14*$FO271+$FP$14*$FP271+$FQ$14*$FQ271+$FR$14*$FR271+$FT$14*$FT271</f>
        <v>167.24681675301875</v>
      </c>
      <c r="FX271" s="198">
        <f t="shared" ref="FX271:FX334" si="154">$FK$11*$FK271+$FL$11*$FL271+$FM$11*$FM271+$FN$11*$FN271+$FO$11*$FO271+$FP$11*$FP271+$FQ$11*$FQ271+$FR$11*$FR271+$FT$11*$FT271</f>
        <v>135.30743883162151</v>
      </c>
      <c r="FY271" s="6"/>
      <c r="FZ271" s="1"/>
      <c r="GA271" s="1"/>
      <c r="GB271" s="1"/>
      <c r="GC271" s="1"/>
      <c r="GD271" s="1"/>
      <c r="GE271" s="1"/>
    </row>
    <row r="272" spans="1:187" x14ac:dyDescent="0.15">
      <c r="A272">
        <f t="shared" si="139"/>
        <v>1852</v>
      </c>
      <c r="AW272" s="2"/>
      <c r="BR272" s="9"/>
      <c r="BS272" s="9"/>
      <c r="BT272" s="259"/>
      <c r="BU272" s="259">
        <v>0.78066116600000002</v>
      </c>
      <c r="BV272" s="259">
        <v>1.48148148</v>
      </c>
      <c r="BW272" s="259"/>
      <c r="BX272" s="259"/>
      <c r="BY272" s="259">
        <v>1.3333333333333333</v>
      </c>
      <c r="BZ272" s="259"/>
      <c r="FF272" s="136"/>
      <c r="FG272" s="136">
        <f t="shared" si="144"/>
        <v>0.92365577023629153</v>
      </c>
      <c r="FH272" s="136">
        <f t="shared" si="145"/>
        <v>0.59811351199481777</v>
      </c>
      <c r="FI272" s="136">
        <f t="shared" si="146"/>
        <v>0.58780250172922388</v>
      </c>
      <c r="FJ272" s="136"/>
      <c r="FK272" s="136">
        <f t="shared" si="141"/>
        <v>0.50570295895368567</v>
      </c>
      <c r="FL272" s="136">
        <f t="shared" si="147"/>
        <v>0.3008489348688248</v>
      </c>
      <c r="FM272" s="136">
        <f t="shared" si="148"/>
        <v>4.2564852311766144</v>
      </c>
      <c r="FN272" s="136">
        <f t="shared" si="149"/>
        <v>1.2372519112030405</v>
      </c>
      <c r="FO272" s="136">
        <v>3</v>
      </c>
      <c r="FP272" s="136">
        <f>'east Allen-Studer'!DP272</f>
        <v>1.6635802469135801</v>
      </c>
      <c r="FQ272" s="136">
        <f>'east Allen-Studer'!DQ272</f>
        <v>9.0767618040971758</v>
      </c>
      <c r="FR272" s="136">
        <f>'east Allen-Studer'!DR272</f>
        <v>2.2999999999999998</v>
      </c>
      <c r="FS272" s="136">
        <f t="shared" si="150"/>
        <v>0.61862595560152023</v>
      </c>
      <c r="FT272" s="136">
        <f t="shared" si="151"/>
        <v>1.2372519112030405</v>
      </c>
      <c r="FU272" s="136"/>
      <c r="FV272" s="198">
        <f t="shared" si="152"/>
        <v>412.97517551504347</v>
      </c>
      <c r="FW272" s="198">
        <f t="shared" si="153"/>
        <v>168.16870931706859</v>
      </c>
      <c r="FX272" s="198">
        <f t="shared" si="154"/>
        <v>137.33779236846439</v>
      </c>
      <c r="FY272" s="6"/>
      <c r="FZ272" s="1"/>
      <c r="GA272" s="1"/>
      <c r="GB272" s="1"/>
      <c r="GC272" s="1"/>
      <c r="GD272" s="1"/>
      <c r="GE272" s="1"/>
    </row>
    <row r="273" spans="1:187" x14ac:dyDescent="0.15">
      <c r="A273">
        <f t="shared" si="139"/>
        <v>1853</v>
      </c>
      <c r="AW273" s="2"/>
      <c r="BR273" s="9"/>
      <c r="BS273" s="9"/>
      <c r="BT273" s="259"/>
      <c r="BU273" s="259">
        <v>1.3370089780000001</v>
      </c>
      <c r="BV273" s="259">
        <v>1.5384615399999999</v>
      </c>
      <c r="BW273" s="259"/>
      <c r="BX273" s="259"/>
      <c r="BY273" s="259">
        <v>1.0256410256410255</v>
      </c>
      <c r="BZ273" s="259"/>
      <c r="FF273" s="136"/>
      <c r="FG273" s="136">
        <f t="shared" si="144"/>
        <v>0.93662754409163984</v>
      </c>
      <c r="FH273" s="136">
        <f t="shared" si="145"/>
        <v>0.6028270906423826</v>
      </c>
      <c r="FI273" s="136">
        <f t="shared" si="146"/>
        <v>0.5969269860644898</v>
      </c>
      <c r="FJ273" s="136"/>
      <c r="FK273" s="136">
        <f t="shared" si="141"/>
        <v>0.5136383834165823</v>
      </c>
      <c r="FL273" s="136">
        <f t="shared" si="147"/>
        <v>0.31949048484398224</v>
      </c>
      <c r="FM273" s="136">
        <f t="shared" si="148"/>
        <v>4.3288772385757834</v>
      </c>
      <c r="FN273" s="136">
        <f t="shared" si="149"/>
        <v>1.258294425072092</v>
      </c>
      <c r="FO273" s="136">
        <v>3</v>
      </c>
      <c r="FP273" s="136">
        <f>'east Allen-Studer'!DP273</f>
        <v>1.6635802469135801</v>
      </c>
      <c r="FQ273" s="136">
        <f>'east Allen-Studer'!DQ273</f>
        <v>9.0767618040971758</v>
      </c>
      <c r="FR273" s="136">
        <f>'east Allen-Studer'!DR273</f>
        <v>2.2999999999999998</v>
      </c>
      <c r="FS273" s="136">
        <f t="shared" si="150"/>
        <v>0.629147212536046</v>
      </c>
      <c r="FT273" s="136">
        <f t="shared" si="151"/>
        <v>1.258294425072092</v>
      </c>
      <c r="FU273" s="136"/>
      <c r="FV273" s="198">
        <f t="shared" si="152"/>
        <v>418.246623339378</v>
      </c>
      <c r="FW273" s="198">
        <f t="shared" si="153"/>
        <v>170.79214296750825</v>
      </c>
      <c r="FX273" s="198">
        <f t="shared" si="154"/>
        <v>139.3681459053073</v>
      </c>
      <c r="FY273" s="6"/>
      <c r="FZ273" s="1"/>
      <c r="GA273" s="1"/>
      <c r="GB273" s="1"/>
      <c r="GC273" s="1"/>
      <c r="GD273" s="1"/>
      <c r="GE273" s="1"/>
    </row>
    <row r="274" spans="1:187" x14ac:dyDescent="0.15">
      <c r="A274">
        <f t="shared" si="139"/>
        <v>1854</v>
      </c>
      <c r="AW274" s="2"/>
      <c r="BR274" s="9"/>
      <c r="BS274" s="9"/>
      <c r="BT274" s="259"/>
      <c r="BU274" s="259">
        <v>0.99228618099999999</v>
      </c>
      <c r="BV274" s="259">
        <v>1.37931034</v>
      </c>
      <c r="BW274" s="259"/>
      <c r="BX274" s="259"/>
      <c r="BY274" s="259">
        <v>0.95238095238095233</v>
      </c>
      <c r="BZ274" s="259"/>
      <c r="FF274" s="136"/>
      <c r="FG274" s="136">
        <f t="shared" si="144"/>
        <v>0.94959931794698837</v>
      </c>
      <c r="FH274" s="136">
        <f t="shared" si="145"/>
        <v>0.60754066928994754</v>
      </c>
      <c r="FI274" s="136">
        <f t="shared" si="146"/>
        <v>0.60605147039975593</v>
      </c>
      <c r="FJ274" s="136"/>
      <c r="FK274" s="136">
        <f t="shared" si="141"/>
        <v>0.52157380787947905</v>
      </c>
      <c r="FL274" s="136">
        <f t="shared" si="147"/>
        <v>0.33813203481913962</v>
      </c>
      <c r="FM274" s="136">
        <f t="shared" si="148"/>
        <v>4.4012692459749516</v>
      </c>
      <c r="FN274" s="136">
        <f t="shared" si="149"/>
        <v>1.2793369389411433</v>
      </c>
      <c r="FO274" s="136">
        <v>3</v>
      </c>
      <c r="FP274" s="136">
        <f>'east Allen-Studer'!DP274</f>
        <v>1.6635802469135801</v>
      </c>
      <c r="FQ274" s="136">
        <f>'east Allen-Studer'!DQ274</f>
        <v>9.0767618040971758</v>
      </c>
      <c r="FR274" s="136">
        <f>'east Allen-Studer'!DR274</f>
        <v>2.2999999999999998</v>
      </c>
      <c r="FS274" s="136">
        <f t="shared" si="150"/>
        <v>0.63966846947057165</v>
      </c>
      <c r="FT274" s="136">
        <f t="shared" si="151"/>
        <v>1.2793369389411433</v>
      </c>
      <c r="FU274" s="136"/>
      <c r="FV274" s="198">
        <f t="shared" si="152"/>
        <v>423.51807116371265</v>
      </c>
      <c r="FW274" s="198">
        <f t="shared" si="153"/>
        <v>173.41557661794798</v>
      </c>
      <c r="FX274" s="198">
        <f t="shared" si="154"/>
        <v>141.39849944215018</v>
      </c>
      <c r="FY274" s="6"/>
      <c r="FZ274" s="1"/>
      <c r="GA274" s="1"/>
      <c r="GB274" s="1"/>
      <c r="GC274" s="1"/>
      <c r="GD274" s="1"/>
      <c r="GE274" s="1"/>
    </row>
    <row r="275" spans="1:187" x14ac:dyDescent="0.15">
      <c r="A275">
        <f t="shared" si="139"/>
        <v>1855</v>
      </c>
      <c r="AW275" s="2"/>
      <c r="BR275" s="9"/>
      <c r="BS275" s="9"/>
      <c r="BT275" s="259"/>
      <c r="BU275" s="259">
        <v>1.183329785</v>
      </c>
      <c r="BV275" s="259">
        <v>1.11111111</v>
      </c>
      <c r="BW275" s="259"/>
      <c r="BX275" s="259"/>
      <c r="BY275" s="259">
        <v>0.70175438596491224</v>
      </c>
      <c r="BZ275" s="259"/>
      <c r="FF275" s="136"/>
      <c r="FG275" s="136">
        <f t="shared" si="144"/>
        <v>0.96257109180233669</v>
      </c>
      <c r="FH275" s="136">
        <f t="shared" si="145"/>
        <v>0.61225424793751237</v>
      </c>
      <c r="FI275" s="136">
        <f t="shared" si="146"/>
        <v>0.61517595473502196</v>
      </c>
      <c r="FJ275" s="136"/>
      <c r="FK275" s="136">
        <f t="shared" si="141"/>
        <v>0.52950923234237568</v>
      </c>
      <c r="FL275" s="136">
        <f t="shared" si="147"/>
        <v>0.35677358479429705</v>
      </c>
      <c r="FM275" s="136">
        <f t="shared" si="148"/>
        <v>4.4736612533741207</v>
      </c>
      <c r="FN275" s="136">
        <f t="shared" si="149"/>
        <v>1.3003794528101944</v>
      </c>
      <c r="FO275" s="136">
        <v>3</v>
      </c>
      <c r="FP275" s="136">
        <f>'east Allen-Studer'!DP275</f>
        <v>1.6635802469135801</v>
      </c>
      <c r="FQ275" s="136">
        <f>'east Allen-Studer'!DQ275</f>
        <v>8.2741352726555526</v>
      </c>
      <c r="FR275" s="136">
        <f>'east Allen-Studer'!DR275</f>
        <v>2.2999999999999998</v>
      </c>
      <c r="FS275" s="136">
        <f t="shared" si="150"/>
        <v>0.6501897264050972</v>
      </c>
      <c r="FT275" s="136">
        <f t="shared" si="151"/>
        <v>1.3003794528101944</v>
      </c>
      <c r="FU275" s="136"/>
      <c r="FV275" s="198">
        <f t="shared" si="152"/>
        <v>426.38163939372231</v>
      </c>
      <c r="FW275" s="198">
        <f t="shared" si="153"/>
        <v>173.63113067406272</v>
      </c>
      <c r="FX275" s="198">
        <f t="shared" si="154"/>
        <v>143.42885297899309</v>
      </c>
      <c r="FY275" s="6"/>
      <c r="FZ275" s="1"/>
      <c r="GA275" s="1"/>
      <c r="GB275" s="1"/>
      <c r="GC275" s="1"/>
      <c r="GD275" s="1"/>
      <c r="GE275" s="1"/>
    </row>
    <row r="276" spans="1:187" x14ac:dyDescent="0.15">
      <c r="A276">
        <f t="shared" si="139"/>
        <v>1856</v>
      </c>
      <c r="AW276" s="2"/>
      <c r="BR276" s="9"/>
      <c r="BS276" s="9"/>
      <c r="BT276" s="259"/>
      <c r="BU276" s="259">
        <v>0.87803574699999998</v>
      </c>
      <c r="BV276" s="259">
        <v>1.14285714</v>
      </c>
      <c r="BW276" s="259"/>
      <c r="BX276" s="259"/>
      <c r="BY276" s="259">
        <v>1.2903225806451613</v>
      </c>
      <c r="BZ276" s="259"/>
      <c r="FF276" s="136"/>
      <c r="FG276" s="136">
        <f t="shared" si="144"/>
        <v>0.97554286565768522</v>
      </c>
      <c r="FH276" s="136">
        <f t="shared" si="145"/>
        <v>0.61696782658507732</v>
      </c>
      <c r="FI276" s="136">
        <f t="shared" si="146"/>
        <v>0.62430043907028798</v>
      </c>
      <c r="FJ276" s="136"/>
      <c r="FK276" s="136">
        <f t="shared" si="141"/>
        <v>0.53744465680527231</v>
      </c>
      <c r="FL276" s="136">
        <f t="shared" si="147"/>
        <v>0.37541513476945443</v>
      </c>
      <c r="FM276" s="136">
        <f t="shared" si="148"/>
        <v>4.5460532607732898</v>
      </c>
      <c r="FN276" s="136">
        <f t="shared" si="149"/>
        <v>1.3214219666792459</v>
      </c>
      <c r="FO276" s="136">
        <v>3</v>
      </c>
      <c r="FP276" s="136">
        <f>'east Allen-Studer'!DP276</f>
        <v>1.6635802469135801</v>
      </c>
      <c r="FQ276" s="136">
        <f>'east Allen-Studer'!DQ276</f>
        <v>9.7582307802569979</v>
      </c>
      <c r="FR276" s="136">
        <f>'east Allen-Studer'!DR276</f>
        <v>2.2999999999999998</v>
      </c>
      <c r="FS276" s="136">
        <f t="shared" si="150"/>
        <v>0.66071098333962297</v>
      </c>
      <c r="FT276" s="136">
        <f t="shared" si="151"/>
        <v>1.3214219666792459</v>
      </c>
      <c r="FU276" s="136"/>
      <c r="FV276" s="198">
        <f t="shared" si="152"/>
        <v>436.10537374086113</v>
      </c>
      <c r="FW276" s="198">
        <f t="shared" si="153"/>
        <v>180.70685084730675</v>
      </c>
      <c r="FX276" s="198">
        <f t="shared" si="154"/>
        <v>145.459206515836</v>
      </c>
      <c r="FY276" s="6"/>
      <c r="FZ276" s="1"/>
      <c r="GA276" s="1"/>
      <c r="GB276" s="1"/>
      <c r="GC276" s="1"/>
      <c r="GD276" s="1"/>
      <c r="GE276" s="1"/>
    </row>
    <row r="277" spans="1:187" x14ac:dyDescent="0.15">
      <c r="A277">
        <f t="shared" si="139"/>
        <v>1857</v>
      </c>
      <c r="AW277" s="2"/>
      <c r="BR277" s="9"/>
      <c r="BS277" s="9"/>
      <c r="BT277" s="259"/>
      <c r="BU277" s="259">
        <v>1.09813004</v>
      </c>
      <c r="BV277" s="259">
        <v>1.8181818199999999</v>
      </c>
      <c r="BW277" s="259"/>
      <c r="BX277" s="259"/>
      <c r="BY277" s="259">
        <v>0.78431372549019607</v>
      </c>
      <c r="BZ277" s="259"/>
      <c r="FF277" s="136"/>
      <c r="FG277" s="136">
        <f t="shared" si="144"/>
        <v>0.98851463951303353</v>
      </c>
      <c r="FH277" s="136">
        <f t="shared" si="145"/>
        <v>0.62168140523264226</v>
      </c>
      <c r="FI277" s="136">
        <f t="shared" si="146"/>
        <v>0.6334249234055539</v>
      </c>
      <c r="FJ277" s="136"/>
      <c r="FK277" s="136">
        <f t="shared" si="141"/>
        <v>0.54538008126816895</v>
      </c>
      <c r="FL277" s="136">
        <f t="shared" si="147"/>
        <v>0.39405668474461186</v>
      </c>
      <c r="FM277" s="136">
        <f t="shared" si="148"/>
        <v>4.6184452681724588</v>
      </c>
      <c r="FN277" s="136">
        <f t="shared" si="149"/>
        <v>1.3424644805482975</v>
      </c>
      <c r="FO277" s="136">
        <v>3</v>
      </c>
      <c r="FP277" s="136">
        <f>'east Allen-Studer'!DP277</f>
        <v>1.6635802469135801</v>
      </c>
      <c r="FQ277" s="136">
        <f>'east Allen-Studer'!DQ277</f>
        <v>11.120259019922676</v>
      </c>
      <c r="FR277" s="136">
        <f>'east Allen-Studer'!DR277</f>
        <v>2.2999999999999998</v>
      </c>
      <c r="FS277" s="136">
        <f t="shared" si="150"/>
        <v>0.67123224027414874</v>
      </c>
      <c r="FT277" s="136">
        <f t="shared" si="151"/>
        <v>1.3424644805482975</v>
      </c>
      <c r="FU277" s="136"/>
      <c r="FV277" s="198">
        <f t="shared" si="152"/>
        <v>445.4629062841928</v>
      </c>
      <c r="FW277" s="198">
        <f t="shared" si="153"/>
        <v>187.41636921674348</v>
      </c>
      <c r="FX277" s="198">
        <f t="shared" si="154"/>
        <v>147.48956005267885</v>
      </c>
      <c r="FY277" s="6"/>
      <c r="FZ277" s="1"/>
      <c r="GA277" s="1"/>
      <c r="GB277" s="1"/>
      <c r="GC277" s="1"/>
      <c r="GD277" s="1"/>
      <c r="GE277" s="1"/>
    </row>
    <row r="278" spans="1:187" x14ac:dyDescent="0.15">
      <c r="A278">
        <f t="shared" si="139"/>
        <v>1858</v>
      </c>
      <c r="AW278" s="2"/>
      <c r="BR278" s="9"/>
      <c r="BS278" s="9"/>
      <c r="BT278" s="259"/>
      <c r="BU278" s="259">
        <v>0.87803574699999998</v>
      </c>
      <c r="BV278" s="259">
        <v>1.7391304299999999</v>
      </c>
      <c r="BW278" s="259"/>
      <c r="BX278" s="259"/>
      <c r="BY278" s="259">
        <v>1.0526315789473684</v>
      </c>
      <c r="BZ278" s="259"/>
      <c r="FF278" s="136"/>
      <c r="FG278" s="136">
        <f t="shared" si="144"/>
        <v>1.0014864133683818</v>
      </c>
      <c r="FH278" s="136">
        <f t="shared" si="145"/>
        <v>0.6263949838802072</v>
      </c>
      <c r="FI278" s="136">
        <f t="shared" si="146"/>
        <v>0.64254940774081992</v>
      </c>
      <c r="FJ278" s="136"/>
      <c r="FK278" s="136">
        <f t="shared" si="141"/>
        <v>0.55331550573106558</v>
      </c>
      <c r="FL278" s="136">
        <f t="shared" si="147"/>
        <v>0.4126982347197693</v>
      </c>
      <c r="FM278" s="136">
        <f t="shared" si="148"/>
        <v>4.6908372755716279</v>
      </c>
      <c r="FN278" s="136">
        <f t="shared" si="149"/>
        <v>1.363506994417349</v>
      </c>
      <c r="FO278" s="136">
        <v>3</v>
      </c>
      <c r="FP278" s="136">
        <f>'east Allen-Studer'!DP278</f>
        <v>1.6635802469135801</v>
      </c>
      <c r="FQ278" s="136">
        <f>'east Allen-Studer'!DQ278</f>
        <v>12.427363329437735</v>
      </c>
      <c r="FR278" s="136">
        <f>'east Allen-Studer'!DR278</f>
        <v>2.2999999999999998</v>
      </c>
      <c r="FS278" s="136">
        <f t="shared" si="150"/>
        <v>0.68175349720867451</v>
      </c>
      <c r="FT278" s="136">
        <f t="shared" si="151"/>
        <v>1.363506994417349</v>
      </c>
      <c r="FU278" s="136"/>
      <c r="FV278" s="198">
        <f t="shared" si="152"/>
        <v>454.65566703707242</v>
      </c>
      <c r="FW278" s="198">
        <f t="shared" si="153"/>
        <v>193.96111579572832</v>
      </c>
      <c r="FX278" s="198">
        <f t="shared" si="154"/>
        <v>149.51991358952176</v>
      </c>
      <c r="FY278" s="6"/>
      <c r="FZ278" s="1"/>
      <c r="GA278" s="1"/>
      <c r="GB278" s="1"/>
      <c r="GC278" s="1"/>
      <c r="GD278" s="1"/>
      <c r="GE278" s="1"/>
    </row>
    <row r="279" spans="1:187" x14ac:dyDescent="0.15">
      <c r="A279">
        <f t="shared" si="139"/>
        <v>1859</v>
      </c>
      <c r="AW279" s="2"/>
      <c r="BR279" s="9"/>
      <c r="BS279" s="9"/>
      <c r="BT279" s="259"/>
      <c r="BU279" s="259">
        <v>0.83107722500000003</v>
      </c>
      <c r="BV279" s="259">
        <v>1.7391304299999999</v>
      </c>
      <c r="BW279" s="259"/>
      <c r="BX279" s="259"/>
      <c r="BY279" s="259">
        <v>1.5384615384615385</v>
      </c>
      <c r="BZ279" s="259"/>
      <c r="FF279" s="136"/>
      <c r="FG279" s="136">
        <f t="shared" si="144"/>
        <v>1.0144581872237304</v>
      </c>
      <c r="FH279" s="136">
        <f t="shared" si="145"/>
        <v>0.63110856252777203</v>
      </c>
      <c r="FI279" s="136">
        <f t="shared" si="146"/>
        <v>0.65167389207608595</v>
      </c>
      <c r="FJ279" s="136"/>
      <c r="FK279" s="136">
        <f t="shared" si="141"/>
        <v>0.56125093019396222</v>
      </c>
      <c r="FL279" s="136">
        <f t="shared" si="147"/>
        <v>0.43133978469492668</v>
      </c>
      <c r="FM279" s="136">
        <f t="shared" si="148"/>
        <v>4.7632292829707961</v>
      </c>
      <c r="FN279" s="136">
        <f t="shared" si="149"/>
        <v>1.3845495082864001</v>
      </c>
      <c r="FO279" s="136">
        <v>3</v>
      </c>
      <c r="FP279" s="136">
        <f>'east Allen-Studer'!DP279</f>
        <v>1.6635802469135801</v>
      </c>
      <c r="FQ279" s="136">
        <f>'east Allen-Studer'!DQ279</f>
        <v>14.484873814443985</v>
      </c>
      <c r="FR279" s="136">
        <f>'east Allen-Studer'!DR279</f>
        <v>2.2999999999999998</v>
      </c>
      <c r="FS279" s="136">
        <f t="shared" si="150"/>
        <v>0.69227475414320006</v>
      </c>
      <c r="FT279" s="136">
        <f t="shared" si="151"/>
        <v>1.3845495082864001</v>
      </c>
      <c r="FU279" s="136"/>
      <c r="FV279" s="198">
        <f t="shared" si="152"/>
        <v>466.09964631642589</v>
      </c>
      <c r="FW279" s="198">
        <f t="shared" si="153"/>
        <v>202.75708090118673</v>
      </c>
      <c r="FX279" s="198">
        <f t="shared" si="154"/>
        <v>151.55026712636464</v>
      </c>
      <c r="FY279" s="6"/>
      <c r="FZ279" s="1"/>
      <c r="GA279" s="1"/>
      <c r="GB279" s="1"/>
      <c r="GC279" s="1"/>
      <c r="GD279" s="1"/>
      <c r="GE279" s="1"/>
    </row>
    <row r="280" spans="1:187" x14ac:dyDescent="0.15">
      <c r="A280">
        <f t="shared" si="139"/>
        <v>1860</v>
      </c>
      <c r="AW280" s="2"/>
      <c r="BR280" s="9"/>
      <c r="BS280" s="9"/>
      <c r="BT280" s="259"/>
      <c r="BU280" s="259">
        <v>1.0599710819999999</v>
      </c>
      <c r="BV280" s="259">
        <v>2</v>
      </c>
      <c r="BW280" s="259"/>
      <c r="BX280" s="259"/>
      <c r="BY280" s="259">
        <v>2.1052631578947367</v>
      </c>
      <c r="BZ280" s="259"/>
      <c r="FF280" s="136"/>
      <c r="FG280" s="136">
        <f t="shared" si="144"/>
        <v>1.0274299610790787</v>
      </c>
      <c r="FH280" s="136">
        <f t="shared" si="145"/>
        <v>0.63582214117533686</v>
      </c>
      <c r="FI280" s="136">
        <f t="shared" si="146"/>
        <v>0.66079837641135186</v>
      </c>
      <c r="FJ280" s="136"/>
      <c r="FK280" s="136">
        <f t="shared" si="141"/>
        <v>0.56918635465685885</v>
      </c>
      <c r="FL280" s="136">
        <f t="shared" si="147"/>
        <v>0.44998133467008405</v>
      </c>
      <c r="FM280" s="136">
        <f t="shared" si="148"/>
        <v>4.8356212903699651</v>
      </c>
      <c r="FN280" s="136">
        <f t="shared" si="149"/>
        <v>1.4055920221554514</v>
      </c>
      <c r="FO280" s="136">
        <v>3</v>
      </c>
      <c r="FP280" s="136">
        <f>'east Allen-Studer'!DP280</f>
        <v>2.1013645224171538</v>
      </c>
      <c r="FQ280" s="136">
        <f>'east Allen-Studer'!DQ280</f>
        <v>13.764190810500162</v>
      </c>
      <c r="FR280" s="136">
        <f>'east Allen-Studer'!DR280</f>
        <v>2.2999999999999998</v>
      </c>
      <c r="FS280" s="136">
        <f t="shared" si="150"/>
        <v>0.70279601107772571</v>
      </c>
      <c r="FT280" s="136">
        <f t="shared" si="151"/>
        <v>1.4055920221554514</v>
      </c>
      <c r="FU280" s="136"/>
      <c r="FV280" s="198">
        <f t="shared" si="152"/>
        <v>484.23380146421164</v>
      </c>
      <c r="FW280" s="198">
        <f t="shared" si="153"/>
        <v>208.47187684583784</v>
      </c>
      <c r="FX280" s="198">
        <f t="shared" si="154"/>
        <v>154.89397348971826</v>
      </c>
      <c r="FY280" s="6"/>
      <c r="FZ280" s="1"/>
      <c r="GA280" s="1"/>
      <c r="GB280" s="1"/>
      <c r="GC280" s="1"/>
      <c r="GD280" s="1"/>
      <c r="GE280" s="1"/>
    </row>
    <row r="281" spans="1:187" x14ac:dyDescent="0.15">
      <c r="A281">
        <f t="shared" si="139"/>
        <v>1861</v>
      </c>
      <c r="Z281" s="1">
        <v>2.246</v>
      </c>
      <c r="AA281" s="1">
        <f t="shared" ref="AA281:AA312" si="155">(Z281*10.78)/37.3578</f>
        <v>0.64810775795148534</v>
      </c>
      <c r="AQ281" s="204">
        <v>12.25</v>
      </c>
      <c r="AR281" s="60">
        <f t="shared" ref="AR281:AR309" si="156">(1/AQ281)*40</f>
        <v>3.2653061224489792</v>
      </c>
      <c r="AS281" s="136">
        <f t="shared" ref="AS281:AS312" si="157">(AR281*10.78)/37.357</f>
        <v>0.94225981743716025</v>
      </c>
      <c r="AT281" s="1">
        <v>1.7729999999999999</v>
      </c>
      <c r="AU281" s="136">
        <f t="shared" ref="AU281:AU312" si="158">(AT281*10.78)/37.357</f>
        <v>0.51162941349680113</v>
      </c>
      <c r="AW281" s="2"/>
      <c r="BR281" s="10">
        <v>14.73</v>
      </c>
      <c r="BS281" s="6">
        <f t="shared" ref="BS281:BS309" si="159">(1/BR281)*40</f>
        <v>2.7155465037338766</v>
      </c>
      <c r="BT281" s="259"/>
      <c r="BU281" s="259">
        <v>1.5365625570000001</v>
      </c>
      <c r="BV281" s="259">
        <v>2.6666666700000001</v>
      </c>
      <c r="BW281" s="259"/>
      <c r="BX281" s="259"/>
      <c r="BY281" s="259"/>
      <c r="BZ281" s="259"/>
      <c r="CA281">
        <v>1.216</v>
      </c>
      <c r="CR281" s="204">
        <v>20</v>
      </c>
      <c r="CS281" s="37">
        <f t="shared" ref="CS281:CS309" si="160">(1/CR281)*40</f>
        <v>2</v>
      </c>
      <c r="CT281" s="136">
        <f t="shared" ref="CT281:CT312" si="161">(CS281*10.78)/37.3578</f>
        <v>0.57712177911975548</v>
      </c>
      <c r="CU281" s="1">
        <v>1.4830000000000001</v>
      </c>
      <c r="CV281" s="136">
        <f t="shared" ref="CV281:CV312" si="162">(CU281*10.78)/37.3578</f>
        <v>0.42793579921729868</v>
      </c>
      <c r="DC281" s="204">
        <v>20</v>
      </c>
      <c r="DD281" s="37">
        <f t="shared" ref="DD281:DD309" si="163">(1/DC281)*40</f>
        <v>2</v>
      </c>
      <c r="DG281" s="1">
        <v>1.6240000000000001</v>
      </c>
      <c r="DH281" s="136">
        <f t="shared" ref="DH281:DH312" si="164">(DG281*10.78)/37.3578</f>
        <v>0.46862288464524149</v>
      </c>
      <c r="DQ281" s="204">
        <v>16.87</v>
      </c>
      <c r="DR281" s="37">
        <f t="shared" ref="DR281:DR290" si="165">(1/DQ281)*40</f>
        <v>2.3710729104919976</v>
      </c>
      <c r="EX281">
        <v>1.296</v>
      </c>
      <c r="FF281" s="136">
        <f t="shared" ref="FF281:FF312" si="166">BS281*10.78/37.357</f>
        <v>0.78361729556043547</v>
      </c>
      <c r="FG281" s="136">
        <f t="shared" si="144"/>
        <v>1.040401734934427</v>
      </c>
      <c r="FH281" s="136">
        <f t="shared" si="145"/>
        <v>0.64053571982290181</v>
      </c>
      <c r="FI281" s="136">
        <f t="shared" si="146"/>
        <v>0.66992286074661789</v>
      </c>
      <c r="FJ281" s="136">
        <f t="shared" ref="FJ281:FJ312" si="167">AS281</f>
        <v>0.94225981743716025</v>
      </c>
      <c r="FK281" s="136">
        <f t="shared" ref="FK281:FK312" si="168">CT281</f>
        <v>0.57712177911975548</v>
      </c>
      <c r="FL281" s="136">
        <f t="shared" ref="FL281:FL312" si="169">DH281</f>
        <v>0.46862288464524149</v>
      </c>
      <c r="FM281" s="136">
        <f t="shared" si="148"/>
        <v>4.9080132977691342</v>
      </c>
      <c r="FN281" s="136">
        <f t="shared" si="149"/>
        <v>1.426634536024503</v>
      </c>
      <c r="FO281" s="136">
        <f t="shared" ref="FO281:FO316" si="170">FO$280+(A281-A$280)*(FO$317-FO$280)/(A$317-A$280)</f>
        <v>2.9562368609876759</v>
      </c>
      <c r="FP281" s="136">
        <f>'east Allen-Studer'!DP281</f>
        <v>2.1013645224171538</v>
      </c>
      <c r="FQ281" s="136">
        <f>'east Allen-Studer'!DQ281</f>
        <v>12</v>
      </c>
      <c r="FR281" s="136">
        <f>'east Allen-Studer'!DR281</f>
        <v>2.2999999999999998</v>
      </c>
      <c r="FS281" s="136">
        <f t="shared" si="150"/>
        <v>0.71331726801225148</v>
      </c>
      <c r="FT281" s="136">
        <f t="shared" si="151"/>
        <v>1.426634536024503</v>
      </c>
      <c r="FU281" s="136"/>
      <c r="FV281" s="198">
        <f t="shared" si="152"/>
        <v>484.21267685704572</v>
      </c>
      <c r="FW281" s="198">
        <f t="shared" si="153"/>
        <v>205.71521178675235</v>
      </c>
      <c r="FX281" s="198">
        <f t="shared" si="154"/>
        <v>156.83680074853649</v>
      </c>
      <c r="FY281" s="6"/>
      <c r="FZ281" s="1"/>
      <c r="GA281" s="1"/>
      <c r="GB281" s="1"/>
      <c r="GC281" s="1"/>
      <c r="GD281" s="1"/>
      <c r="GE281" s="1"/>
    </row>
    <row r="282" spans="1:187" x14ac:dyDescent="0.15">
      <c r="A282">
        <f t="shared" si="139"/>
        <v>1862</v>
      </c>
      <c r="Z282" s="1">
        <v>1.9279999999999999</v>
      </c>
      <c r="AA282" s="1">
        <f t="shared" si="155"/>
        <v>0.5563453950714442</v>
      </c>
      <c r="AQ282" s="204">
        <v>17</v>
      </c>
      <c r="AR282" s="60">
        <f t="shared" si="156"/>
        <v>2.3529411764705883</v>
      </c>
      <c r="AS282" s="136">
        <f t="shared" si="157"/>
        <v>0.67898133903560087</v>
      </c>
      <c r="AT282" s="1">
        <v>1.2749999999999999</v>
      </c>
      <c r="AU282" s="136">
        <f t="shared" si="158"/>
        <v>0.36792301308991621</v>
      </c>
      <c r="AW282" s="2"/>
      <c r="BR282" s="10">
        <v>28.39</v>
      </c>
      <c r="BS282" s="6">
        <f t="shared" si="159"/>
        <v>1.4089468122578372</v>
      </c>
      <c r="BT282" s="259"/>
      <c r="BU282" s="259">
        <v>2.1962600810000001</v>
      </c>
      <c r="BV282" s="259">
        <v>1.37931034</v>
      </c>
      <c r="BW282" s="259"/>
      <c r="BX282" s="259"/>
      <c r="BY282" s="259"/>
      <c r="BZ282" s="259"/>
      <c r="CA282">
        <v>0.90800000000000003</v>
      </c>
      <c r="CB282">
        <f t="shared" ref="CB282:CB313" si="171">(CA282*10.78)/37.3578</f>
        <v>0.26201328772036897</v>
      </c>
      <c r="CR282" s="204">
        <v>32.25</v>
      </c>
      <c r="CS282" s="37">
        <f t="shared" si="160"/>
        <v>1.2403100775193798</v>
      </c>
      <c r="CT282" s="136">
        <f t="shared" si="161"/>
        <v>0.35790497929907317</v>
      </c>
      <c r="CU282" s="1">
        <v>1.1679999999999999</v>
      </c>
      <c r="CV282" s="136">
        <f t="shared" si="162"/>
        <v>0.33703911900593714</v>
      </c>
      <c r="DC282" s="204">
        <v>31.75</v>
      </c>
      <c r="DD282" s="37">
        <f t="shared" si="163"/>
        <v>1.2598425196850394</v>
      </c>
      <c r="DG282" s="1">
        <v>1.0920000000000001</v>
      </c>
      <c r="DH282" s="136">
        <f t="shared" si="164"/>
        <v>0.31510849139938651</v>
      </c>
      <c r="DQ282" s="204">
        <v>31.34</v>
      </c>
      <c r="DR282" s="37">
        <f t="shared" si="165"/>
        <v>1.2763241863433312</v>
      </c>
      <c r="EX282">
        <v>1.0349999999999999</v>
      </c>
      <c r="FF282" s="136">
        <f t="shared" si="166"/>
        <v>0.40657565211712626</v>
      </c>
      <c r="FG282" s="136">
        <f t="shared" si="144"/>
        <v>0.68205533949421837</v>
      </c>
      <c r="FH282" s="136">
        <f t="shared" si="145"/>
        <v>0.51032269446381506</v>
      </c>
      <c r="FI282" s="136">
        <f t="shared" si="146"/>
        <v>0.41785817720720492</v>
      </c>
      <c r="FJ282" s="136">
        <f t="shared" si="167"/>
        <v>0.67898133903560087</v>
      </c>
      <c r="FK282" s="136">
        <f t="shared" si="168"/>
        <v>0.35790497929907317</v>
      </c>
      <c r="FL282" s="136">
        <f t="shared" si="169"/>
        <v>0.31510849139938651</v>
      </c>
      <c r="FM282" s="136">
        <f t="shared" si="148"/>
        <v>4.9804053051683033</v>
      </c>
      <c r="FN282" s="136">
        <f t="shared" si="149"/>
        <v>1.4476770498935545</v>
      </c>
      <c r="FO282" s="136">
        <f t="shared" si="170"/>
        <v>2.9124737219753523</v>
      </c>
      <c r="FP282" s="136">
        <f>'east Allen-Studer'!DP282</f>
        <v>2.1013645224171538</v>
      </c>
      <c r="FQ282" s="136">
        <f>'east Allen-Studer'!DQ282</f>
        <v>12</v>
      </c>
      <c r="FR282" s="136">
        <f>'east Allen-Studer'!DR282</f>
        <v>2.2999999999999998</v>
      </c>
      <c r="FS282" s="136">
        <f t="shared" si="150"/>
        <v>0.72383852494677725</v>
      </c>
      <c r="FT282" s="136">
        <f t="shared" si="151"/>
        <v>1.4476770498935545</v>
      </c>
      <c r="FU282" s="136"/>
      <c r="FV282" s="198">
        <f t="shared" si="152"/>
        <v>367.56418644030276</v>
      </c>
      <c r="FW282" s="198">
        <f t="shared" si="153"/>
        <v>167.80617509824916</v>
      </c>
      <c r="FX282" s="198">
        <f t="shared" si="154"/>
        <v>110.49186259701095</v>
      </c>
      <c r="FY282" s="6"/>
      <c r="FZ282" s="1"/>
      <c r="GA282" s="1"/>
      <c r="GB282" s="1"/>
      <c r="GC282" s="1"/>
      <c r="GD282" s="1"/>
      <c r="GE282" s="1"/>
    </row>
    <row r="283" spans="1:187" x14ac:dyDescent="0.15">
      <c r="A283">
        <f t="shared" si="139"/>
        <v>1863</v>
      </c>
      <c r="Z283" s="1">
        <v>1.905</v>
      </c>
      <c r="AA283" s="1">
        <f t="shared" si="155"/>
        <v>0.54970849461156701</v>
      </c>
      <c r="AL283" s="1">
        <v>0.55000000000000004</v>
      </c>
      <c r="AQ283" s="204">
        <v>17.75</v>
      </c>
      <c r="AR283" s="60">
        <f t="shared" si="156"/>
        <v>2.2535211267605635</v>
      </c>
      <c r="AS283" s="136">
        <f t="shared" si="157"/>
        <v>0.65029198668198396</v>
      </c>
      <c r="AT283" s="1">
        <v>1.3169999999999999</v>
      </c>
      <c r="AU283" s="136">
        <f t="shared" si="158"/>
        <v>0.38004282999170164</v>
      </c>
      <c r="AW283" s="2"/>
      <c r="BM283" s="198">
        <v>0.4</v>
      </c>
      <c r="BN283" s="198">
        <v>0.46</v>
      </c>
      <c r="BO283" s="198">
        <v>0.45</v>
      </c>
      <c r="BP283" s="198">
        <v>1.428571</v>
      </c>
      <c r="BR283" s="10">
        <v>28.12</v>
      </c>
      <c r="BS283" s="6">
        <f t="shared" si="159"/>
        <v>1.4224751066856327</v>
      </c>
      <c r="BT283" s="259"/>
      <c r="BU283" s="259">
        <v>1.0243750380000001</v>
      </c>
      <c r="BV283" s="259">
        <v>1.6</v>
      </c>
      <c r="BW283" s="259"/>
      <c r="BX283" s="259"/>
      <c r="BY283" s="259"/>
      <c r="BZ283" s="259"/>
      <c r="CA283">
        <v>0.90400000000000003</v>
      </c>
      <c r="CB283">
        <f t="shared" si="171"/>
        <v>0.26085904416212946</v>
      </c>
      <c r="CR283" s="204">
        <v>31.25</v>
      </c>
      <c r="CS283" s="37">
        <f t="shared" si="160"/>
        <v>1.28</v>
      </c>
      <c r="CT283" s="136">
        <f t="shared" si="161"/>
        <v>0.36935793863664351</v>
      </c>
      <c r="CU283" s="1">
        <v>1.1639999999999999</v>
      </c>
      <c r="CV283" s="136">
        <f t="shared" si="162"/>
        <v>0.33588487544769763</v>
      </c>
      <c r="DC283" s="204">
        <v>27.25</v>
      </c>
      <c r="DD283" s="37">
        <f t="shared" si="163"/>
        <v>1.4678899082568808</v>
      </c>
      <c r="DG283" s="1">
        <v>1.143</v>
      </c>
      <c r="DH283" s="136">
        <f t="shared" si="164"/>
        <v>0.32982509676694022</v>
      </c>
      <c r="DQ283" s="204">
        <v>35.630000000000003</v>
      </c>
      <c r="DR283" s="37">
        <f t="shared" si="165"/>
        <v>1.1226494527083917</v>
      </c>
      <c r="EX283">
        <v>1.919</v>
      </c>
      <c r="FF283" s="136">
        <f t="shared" si="166"/>
        <v>0.41047947238994353</v>
      </c>
      <c r="FG283" s="136">
        <f t="shared" si="144"/>
        <v>0.70077711035803336</v>
      </c>
      <c r="FH283" s="136">
        <f t="shared" si="145"/>
        <v>0.51712566068665722</v>
      </c>
      <c r="FI283" s="136">
        <f t="shared" si="146"/>
        <v>0.43102727087783543</v>
      </c>
      <c r="FJ283" s="136">
        <f t="shared" si="167"/>
        <v>0.65029198668198396</v>
      </c>
      <c r="FK283" s="136">
        <f t="shared" si="168"/>
        <v>0.36935793863664351</v>
      </c>
      <c r="FL283" s="136">
        <f t="shared" si="169"/>
        <v>0.32982509676694022</v>
      </c>
      <c r="FM283" s="136">
        <f t="shared" si="148"/>
        <v>5.0527973125674723</v>
      </c>
      <c r="FN283" s="136">
        <f t="shared" si="149"/>
        <v>1.4687195637626058</v>
      </c>
      <c r="FO283" s="136">
        <f t="shared" si="170"/>
        <v>2.8687105829630282</v>
      </c>
      <c r="FP283" s="136">
        <f>'east Allen-Studer'!DP283</f>
        <v>2.1013645224171538</v>
      </c>
      <c r="FQ283" s="136">
        <f>'east Allen-Studer'!DQ283</f>
        <v>12</v>
      </c>
      <c r="FR283" s="136">
        <f>'east Allen-Studer'!DR283</f>
        <v>2.2999999999999998</v>
      </c>
      <c r="FS283" s="136">
        <f t="shared" si="150"/>
        <v>0.73435978188130291</v>
      </c>
      <c r="FT283" s="136">
        <f t="shared" si="151"/>
        <v>1.4687195637626058</v>
      </c>
      <c r="FU283" s="136"/>
      <c r="FV283" s="198">
        <f t="shared" si="152"/>
        <v>374.46313880832213</v>
      </c>
      <c r="FW283" s="198">
        <f t="shared" si="153"/>
        <v>170.50702820746611</v>
      </c>
      <c r="FX283" s="198">
        <f t="shared" si="154"/>
        <v>113.11653505906125</v>
      </c>
      <c r="FY283" s="6"/>
      <c r="FZ283" s="1"/>
      <c r="GA283" s="1"/>
      <c r="GB283" s="1"/>
      <c r="GC283" s="1"/>
      <c r="GD283" s="1"/>
      <c r="GE283" s="1"/>
    </row>
    <row r="284" spans="1:187" x14ac:dyDescent="0.15">
      <c r="A284">
        <f t="shared" ref="A284:A315" si="172">A283+1</f>
        <v>1864</v>
      </c>
      <c r="Z284" s="1">
        <v>2.4329999999999998</v>
      </c>
      <c r="AA284" s="1">
        <f t="shared" si="155"/>
        <v>0.70206864429918248</v>
      </c>
      <c r="AL284" s="1">
        <v>0.76</v>
      </c>
      <c r="AQ284" s="204">
        <v>11.75</v>
      </c>
      <c r="AR284" s="60">
        <f t="shared" si="156"/>
        <v>3.4042553191489362</v>
      </c>
      <c r="AS284" s="136">
        <f t="shared" si="157"/>
        <v>0.98235597988129486</v>
      </c>
      <c r="AT284" s="1">
        <v>1.8340000000000001</v>
      </c>
      <c r="AU284" s="136">
        <f t="shared" si="158"/>
        <v>0.52923200471129916</v>
      </c>
      <c r="AW284" s="2"/>
      <c r="BM284" s="198">
        <v>0.57999999999999996</v>
      </c>
      <c r="BN284" s="198">
        <v>0.64</v>
      </c>
      <c r="BO284" s="198">
        <v>0.56000000000000005</v>
      </c>
      <c r="BP284" s="198">
        <v>2</v>
      </c>
      <c r="BR284" s="10">
        <v>20.36</v>
      </c>
      <c r="BS284" s="6">
        <f t="shared" si="159"/>
        <v>1.9646365422396859</v>
      </c>
      <c r="BT284" s="259"/>
      <c r="BU284" s="259">
        <v>0.93167141399999998</v>
      </c>
      <c r="BV284" s="259">
        <v>2.2222222199999999</v>
      </c>
      <c r="BW284" s="259"/>
      <c r="BX284" s="259"/>
      <c r="BY284" s="259"/>
      <c r="BZ284" s="259"/>
      <c r="CA284">
        <v>1.2030000000000001</v>
      </c>
      <c r="CB284">
        <f t="shared" si="171"/>
        <v>0.34713875014053291</v>
      </c>
      <c r="CR284" s="204">
        <v>21.75</v>
      </c>
      <c r="CS284" s="37">
        <f t="shared" si="160"/>
        <v>1.8390804597701149</v>
      </c>
      <c r="CT284" s="136">
        <f t="shared" si="161"/>
        <v>0.53068669344345332</v>
      </c>
      <c r="CU284" s="1">
        <v>1.823</v>
      </c>
      <c r="CV284" s="136">
        <f t="shared" si="162"/>
        <v>0.5260465016676571</v>
      </c>
      <c r="DC284" s="204">
        <v>20</v>
      </c>
      <c r="DD284" s="37">
        <f t="shared" si="163"/>
        <v>2</v>
      </c>
      <c r="DG284" s="1">
        <v>1.4450000000000001</v>
      </c>
      <c r="DH284" s="136">
        <f t="shared" si="164"/>
        <v>0.41697048541402332</v>
      </c>
      <c r="DQ284" s="204">
        <v>20.89</v>
      </c>
      <c r="DR284" s="37">
        <f t="shared" si="165"/>
        <v>1.9147917663954046</v>
      </c>
      <c r="EX284">
        <v>1.5089999999999999</v>
      </c>
      <c r="FF284" s="136">
        <f t="shared" si="166"/>
        <v>0.56692940882147425</v>
      </c>
      <c r="FG284" s="136">
        <f t="shared" si="144"/>
        <v>0.964495848215565</v>
      </c>
      <c r="FH284" s="136">
        <f t="shared" si="145"/>
        <v>0.61295365041186378</v>
      </c>
      <c r="FI284" s="136">
        <f t="shared" si="146"/>
        <v>0.61652984896240726</v>
      </c>
      <c r="FJ284" s="136">
        <f t="shared" si="167"/>
        <v>0.98235597988129486</v>
      </c>
      <c r="FK284" s="136">
        <f t="shared" si="168"/>
        <v>0.53068669344345332</v>
      </c>
      <c r="FL284" s="136">
        <f t="shared" si="169"/>
        <v>0.41697048541402332</v>
      </c>
      <c r="FM284" s="136">
        <f t="shared" si="148"/>
        <v>5.1251893199666414</v>
      </c>
      <c r="FN284" s="136">
        <f t="shared" si="149"/>
        <v>1.4897620776316574</v>
      </c>
      <c r="FO284" s="136">
        <f t="shared" si="170"/>
        <v>2.8249474439507045</v>
      </c>
      <c r="FP284" s="136">
        <f>'east Allen-Studer'!DP284</f>
        <v>3.068978624627023</v>
      </c>
      <c r="FQ284" s="136">
        <f>'east Allen-Studer'!DQ284</f>
        <v>12</v>
      </c>
      <c r="FR284" s="136">
        <f>'east Allen-Studer'!DR284</f>
        <v>2.2999999999999998</v>
      </c>
      <c r="FS284" s="136">
        <f t="shared" si="150"/>
        <v>0.74488103881582868</v>
      </c>
      <c r="FT284" s="136">
        <f t="shared" si="151"/>
        <v>1.4897620776316574</v>
      </c>
      <c r="FU284" s="136"/>
      <c r="FV284" s="198">
        <f t="shared" si="152"/>
        <v>493.38713483558496</v>
      </c>
      <c r="FW284" s="198">
        <f t="shared" si="153"/>
        <v>208.62373980642354</v>
      </c>
      <c r="FX284" s="198">
        <f t="shared" si="154"/>
        <v>150.09287573173057</v>
      </c>
      <c r="FY284" s="6"/>
      <c r="FZ284" s="1"/>
      <c r="GA284" s="1"/>
      <c r="GB284" s="1"/>
      <c r="GC284" s="1"/>
      <c r="GD284" s="1"/>
      <c r="GE284" s="1"/>
    </row>
    <row r="285" spans="1:187" x14ac:dyDescent="0.15">
      <c r="A285">
        <f t="shared" si="172"/>
        <v>1865</v>
      </c>
      <c r="Z285" s="1">
        <v>2.8069999999999999</v>
      </c>
      <c r="AA285" s="1">
        <f t="shared" si="155"/>
        <v>0.80999041699457675</v>
      </c>
      <c r="AL285" s="1">
        <v>1</v>
      </c>
      <c r="AQ285" s="204">
        <v>10</v>
      </c>
      <c r="AR285" s="60">
        <f t="shared" si="156"/>
        <v>4</v>
      </c>
      <c r="AS285" s="136">
        <f t="shared" si="157"/>
        <v>1.1542682763605214</v>
      </c>
      <c r="AT285" s="1">
        <v>2.1480000000000001</v>
      </c>
      <c r="AU285" s="136">
        <f t="shared" si="158"/>
        <v>0.61984206440559997</v>
      </c>
      <c r="AW285" s="2"/>
      <c r="BM285" s="198">
        <v>0.69</v>
      </c>
      <c r="BN285" s="198">
        <v>0.73</v>
      </c>
      <c r="BO285" s="198">
        <v>0.68</v>
      </c>
      <c r="BP285" s="198">
        <v>2.5806450000000001</v>
      </c>
      <c r="BR285" s="10">
        <v>16.34</v>
      </c>
      <c r="BS285" s="6">
        <f t="shared" si="159"/>
        <v>2.4479804161566707</v>
      </c>
      <c r="BT285" s="259"/>
      <c r="BU285" s="259">
        <v>1.4654760330000001</v>
      </c>
      <c r="BV285" s="259">
        <v>2.5</v>
      </c>
      <c r="BW285" s="259"/>
      <c r="BX285" s="259"/>
      <c r="BY285" s="259"/>
      <c r="BZ285" s="259"/>
      <c r="CA285">
        <v>1.5609999999999999</v>
      </c>
      <c r="CB285">
        <f t="shared" si="171"/>
        <v>0.45044354860296909</v>
      </c>
      <c r="CR285" s="204">
        <v>22</v>
      </c>
      <c r="CS285" s="37">
        <f t="shared" si="160"/>
        <v>1.8181818181818183</v>
      </c>
      <c r="CT285" s="136">
        <f t="shared" si="161"/>
        <v>0.52465616283614136</v>
      </c>
      <c r="CU285" s="1">
        <v>1.788</v>
      </c>
      <c r="CV285" s="136">
        <f t="shared" si="162"/>
        <v>0.51594687053306132</v>
      </c>
      <c r="DC285" s="204">
        <v>19.5</v>
      </c>
      <c r="DD285" s="37">
        <f t="shared" si="163"/>
        <v>2.0512820512820511</v>
      </c>
      <c r="DG285" s="1">
        <v>1.871</v>
      </c>
      <c r="DH285" s="136">
        <f t="shared" si="164"/>
        <v>0.53989742436653132</v>
      </c>
      <c r="DQ285" s="204">
        <v>19.29</v>
      </c>
      <c r="DR285" s="37">
        <f t="shared" si="165"/>
        <v>2.0736132711249353</v>
      </c>
      <c r="EX285">
        <v>1.6619999999999999</v>
      </c>
      <c r="FF285" s="136">
        <f t="shared" si="166"/>
        <v>0.706406533880368</v>
      </c>
      <c r="FG285" s="136">
        <f t="shared" si="144"/>
        <v>0.95463794084947895</v>
      </c>
      <c r="FH285" s="136">
        <f t="shared" si="145"/>
        <v>0.60937156347536536</v>
      </c>
      <c r="FI285" s="136">
        <f t="shared" si="146"/>
        <v>0.60959569158783444</v>
      </c>
      <c r="FJ285" s="136">
        <f t="shared" si="167"/>
        <v>1.1542682763605214</v>
      </c>
      <c r="FK285" s="136">
        <f t="shared" si="168"/>
        <v>0.52465616283614136</v>
      </c>
      <c r="FL285" s="136">
        <f t="shared" si="169"/>
        <v>0.53989742436653132</v>
      </c>
      <c r="FM285" s="136">
        <f t="shared" si="148"/>
        <v>5.1975813273658105</v>
      </c>
      <c r="FN285" s="136">
        <f t="shared" si="149"/>
        <v>1.5108045915007089</v>
      </c>
      <c r="FO285" s="136">
        <f t="shared" si="170"/>
        <v>2.7811843049383804</v>
      </c>
      <c r="FP285" s="136">
        <f>'east Allen-Studer'!DP285</f>
        <v>2.936952758470178</v>
      </c>
      <c r="FQ285" s="136">
        <f>'east Allen-Studer'!DQ285</f>
        <v>12</v>
      </c>
      <c r="FR285" s="136">
        <f>'east Allen-Studer'!DR285</f>
        <v>2.2999999999999998</v>
      </c>
      <c r="FS285" s="136">
        <f t="shared" si="150"/>
        <v>0.75540229575035445</v>
      </c>
      <c r="FT285" s="136">
        <f t="shared" si="151"/>
        <v>1.5108045915007089</v>
      </c>
      <c r="FU285" s="136"/>
      <c r="FV285" s="198">
        <f t="shared" si="152"/>
        <v>491.17113873230971</v>
      </c>
      <c r="FW285" s="198">
        <f t="shared" si="153"/>
        <v>215.12956962959487</v>
      </c>
      <c r="FX285" s="198">
        <f t="shared" si="154"/>
        <v>149.81945849245901</v>
      </c>
      <c r="FY285" s="6"/>
      <c r="FZ285" s="1"/>
      <c r="GA285" s="1"/>
      <c r="GB285" s="1"/>
      <c r="GC285" s="1"/>
      <c r="GD285" s="1"/>
      <c r="GE285" s="1"/>
    </row>
    <row r="286" spans="1:187" x14ac:dyDescent="0.15">
      <c r="A286">
        <f t="shared" si="172"/>
        <v>1866</v>
      </c>
      <c r="Z286" s="1">
        <v>2.9910000000000001</v>
      </c>
      <c r="AA286" s="1">
        <f t="shared" si="155"/>
        <v>0.86308562067359418</v>
      </c>
      <c r="AL286" s="1">
        <v>0.96</v>
      </c>
      <c r="AQ286" s="204">
        <v>10.5</v>
      </c>
      <c r="AR286" s="60">
        <f t="shared" si="156"/>
        <v>3.8095238095238093</v>
      </c>
      <c r="AS286" s="136">
        <f t="shared" si="157"/>
        <v>1.0993031203433536</v>
      </c>
      <c r="AT286" s="1">
        <v>2.4620000000000002</v>
      </c>
      <c r="AU286" s="136">
        <f t="shared" si="158"/>
        <v>0.71045212409990099</v>
      </c>
      <c r="AW286" s="2"/>
      <c r="BM286" s="198">
        <v>0.82</v>
      </c>
      <c r="BN286" s="198">
        <v>0.74</v>
      </c>
      <c r="BO286" s="198">
        <v>0.62</v>
      </c>
      <c r="BP286" s="198">
        <v>2.8571430000000002</v>
      </c>
      <c r="BR286" s="10">
        <v>17.95</v>
      </c>
      <c r="BS286" s="6">
        <f t="shared" si="159"/>
        <v>2.2284122562674096</v>
      </c>
      <c r="BT286" s="259"/>
      <c r="BU286" s="259">
        <v>1.5568951419999999</v>
      </c>
      <c r="BV286" s="259">
        <v>2.5</v>
      </c>
      <c r="BW286" s="259"/>
      <c r="BX286" s="259"/>
      <c r="BY286" s="259"/>
      <c r="BZ286" s="259"/>
      <c r="CA286">
        <v>1.649</v>
      </c>
      <c r="CB286">
        <f t="shared" si="171"/>
        <v>0.47583690688423835</v>
      </c>
      <c r="CR286" s="204">
        <v>25.75</v>
      </c>
      <c r="CS286" s="37">
        <f t="shared" si="160"/>
        <v>1.5533980582524269</v>
      </c>
      <c r="CT286" s="136">
        <f t="shared" si="161"/>
        <v>0.44824992552990706</v>
      </c>
      <c r="CU286" s="1">
        <v>1.798</v>
      </c>
      <c r="CV286" s="136">
        <f t="shared" si="162"/>
        <v>0.51883247942866018</v>
      </c>
      <c r="DC286" s="204">
        <v>25.75</v>
      </c>
      <c r="DD286" s="37">
        <f t="shared" si="163"/>
        <v>1.5533980582524269</v>
      </c>
      <c r="DG286" s="1">
        <v>1.9810000000000001</v>
      </c>
      <c r="DH286" s="136">
        <f t="shared" si="164"/>
        <v>0.57163912221811786</v>
      </c>
      <c r="DQ286" s="204">
        <v>25.71</v>
      </c>
      <c r="DR286" s="37">
        <f t="shared" si="165"/>
        <v>1.5558148580318942</v>
      </c>
      <c r="EX286">
        <v>1.5840000000000001</v>
      </c>
      <c r="FF286" s="136">
        <f t="shared" si="166"/>
        <v>0.64304639351561088</v>
      </c>
      <c r="FG286" s="136">
        <f t="shared" si="144"/>
        <v>0.82973921159955477</v>
      </c>
      <c r="FH286" s="136">
        <f t="shared" si="145"/>
        <v>0.56398686976536061</v>
      </c>
      <c r="FI286" s="136">
        <f t="shared" si="146"/>
        <v>0.52174059087115943</v>
      </c>
      <c r="FJ286" s="136">
        <f t="shared" si="167"/>
        <v>1.0993031203433536</v>
      </c>
      <c r="FK286" s="136">
        <f t="shared" si="168"/>
        <v>0.44824992552990706</v>
      </c>
      <c r="FL286" s="136">
        <f t="shared" si="169"/>
        <v>0.57163912221811786</v>
      </c>
      <c r="FM286" s="136">
        <f t="shared" si="148"/>
        <v>5.2699733347649786</v>
      </c>
      <c r="FN286" s="136">
        <f t="shared" si="149"/>
        <v>1.53184710536976</v>
      </c>
      <c r="FO286" s="136">
        <f t="shared" si="170"/>
        <v>2.7374211659260563</v>
      </c>
      <c r="FP286" s="136">
        <f>'east Allen-Studer'!DP286</f>
        <v>3.5543475426672488</v>
      </c>
      <c r="FQ286" s="136">
        <f>'east Allen-Studer'!DQ286</f>
        <v>12</v>
      </c>
      <c r="FR286" s="136">
        <f>'east Allen-Studer'!DR286</f>
        <v>2.2999999999999998</v>
      </c>
      <c r="FS286" s="136">
        <f t="shared" si="150"/>
        <v>0.76592355268487999</v>
      </c>
      <c r="FT286" s="136">
        <f t="shared" si="151"/>
        <v>1.53184710536976</v>
      </c>
      <c r="FU286" s="136"/>
      <c r="FV286" s="198">
        <f t="shared" si="152"/>
        <v>475.40657734975133</v>
      </c>
      <c r="FW286" s="198">
        <f t="shared" si="153"/>
        <v>215.44851704258343</v>
      </c>
      <c r="FX286" s="198">
        <f t="shared" si="154"/>
        <v>136.45543091996095</v>
      </c>
      <c r="FY286" s="6"/>
      <c r="FZ286" s="1"/>
      <c r="GA286" s="1"/>
      <c r="GB286" s="1"/>
      <c r="GC286" s="1"/>
      <c r="GD286" s="1"/>
      <c r="GE286" s="1"/>
    </row>
    <row r="287" spans="1:187" x14ac:dyDescent="0.15">
      <c r="A287">
        <f t="shared" si="172"/>
        <v>1867</v>
      </c>
      <c r="Z287" s="1">
        <v>2.452</v>
      </c>
      <c r="AA287" s="1">
        <f t="shared" si="155"/>
        <v>0.70755130120082022</v>
      </c>
      <c r="AL287" s="1">
        <v>0.89</v>
      </c>
      <c r="AQ287" s="204">
        <v>12.25</v>
      </c>
      <c r="AR287" s="60">
        <f t="shared" si="156"/>
        <v>3.2653061224489792</v>
      </c>
      <c r="AS287" s="136">
        <f t="shared" si="157"/>
        <v>0.94225981743716025</v>
      </c>
      <c r="AT287" s="1">
        <v>1.8180000000000001</v>
      </c>
      <c r="AU287" s="136">
        <f t="shared" si="158"/>
        <v>0.52461493160585704</v>
      </c>
      <c r="AW287" s="2"/>
      <c r="BM287" s="198">
        <v>0.69</v>
      </c>
      <c r="BN287" s="198">
        <v>0.64</v>
      </c>
      <c r="BO287" s="198">
        <v>0.47</v>
      </c>
      <c r="BP287" s="198">
        <v>2.2222219999999999</v>
      </c>
      <c r="BR287" s="10">
        <v>19.29</v>
      </c>
      <c r="BS287" s="6">
        <f t="shared" si="159"/>
        <v>2.0736132711249353</v>
      </c>
      <c r="BT287" s="259"/>
      <c r="BU287" s="259">
        <v>1.577773047</v>
      </c>
      <c r="BV287" s="259">
        <v>2.2222222199999999</v>
      </c>
      <c r="BW287" s="259"/>
      <c r="BX287" s="259"/>
      <c r="BY287" s="259"/>
      <c r="BZ287" s="259"/>
      <c r="CA287">
        <v>1.24</v>
      </c>
      <c r="CB287">
        <f t="shared" si="171"/>
        <v>0.35781550305424836</v>
      </c>
      <c r="CR287" s="204">
        <v>25</v>
      </c>
      <c r="CS287" s="37">
        <f t="shared" si="160"/>
        <v>1.6</v>
      </c>
      <c r="CT287" s="136">
        <f t="shared" si="161"/>
        <v>0.46169742329580443</v>
      </c>
      <c r="CU287" s="1">
        <v>1.524</v>
      </c>
      <c r="CV287" s="136">
        <f t="shared" si="162"/>
        <v>0.43976679568925364</v>
      </c>
      <c r="DC287" s="204">
        <v>25</v>
      </c>
      <c r="DD287" s="37">
        <f t="shared" si="163"/>
        <v>1.6</v>
      </c>
      <c r="DG287" s="1">
        <v>1.5129999999999999</v>
      </c>
      <c r="DH287" s="136">
        <f t="shared" si="164"/>
        <v>0.43659262590409492</v>
      </c>
      <c r="DQ287" s="204">
        <v>22.5</v>
      </c>
      <c r="DR287" s="37">
        <f t="shared" si="165"/>
        <v>1.7777777777777779</v>
      </c>
      <c r="EX287">
        <v>1.3360000000000001</v>
      </c>
      <c r="FF287" s="136">
        <f t="shared" si="166"/>
        <v>0.59837650407492038</v>
      </c>
      <c r="FG287" s="136">
        <f t="shared" si="144"/>
        <v>0.8517213879475416</v>
      </c>
      <c r="FH287" s="136">
        <f t="shared" si="145"/>
        <v>0.57197457585832145</v>
      </c>
      <c r="FI287" s="136">
        <f t="shared" si="146"/>
        <v>0.53720308859729438</v>
      </c>
      <c r="FJ287" s="136">
        <f t="shared" si="167"/>
        <v>0.94225981743716025</v>
      </c>
      <c r="FK287" s="136">
        <f t="shared" si="168"/>
        <v>0.46169742329580443</v>
      </c>
      <c r="FL287" s="136">
        <f t="shared" si="169"/>
        <v>0.43659262590409492</v>
      </c>
      <c r="FM287" s="136">
        <f t="shared" si="148"/>
        <v>5.3423653421641477</v>
      </c>
      <c r="FN287" s="136">
        <f t="shared" si="149"/>
        <v>1.5528896192388113</v>
      </c>
      <c r="FO287" s="136">
        <f t="shared" si="170"/>
        <v>2.6936580269137327</v>
      </c>
      <c r="FP287" s="136">
        <f>'east Allen-Studer'!DP287</f>
        <v>3.068978624627023</v>
      </c>
      <c r="FQ287" s="136">
        <f>'east Allen-Studer'!DQ287</f>
        <v>12</v>
      </c>
      <c r="FR287" s="136">
        <f>'east Allen-Studer'!DR287</f>
        <v>2.2999999999999998</v>
      </c>
      <c r="FS287" s="136">
        <f t="shared" si="150"/>
        <v>0.77644480961940565</v>
      </c>
      <c r="FT287" s="136">
        <f t="shared" si="151"/>
        <v>1.5528896192388113</v>
      </c>
      <c r="FU287" s="136"/>
      <c r="FV287" s="198">
        <f t="shared" si="152"/>
        <v>460.73982400839526</v>
      </c>
      <c r="FW287" s="198">
        <f t="shared" si="153"/>
        <v>202.09084332114821</v>
      </c>
      <c r="FX287" s="198">
        <f t="shared" si="154"/>
        <v>136.53524598888183</v>
      </c>
      <c r="FY287" s="6"/>
      <c r="FZ287" s="1"/>
      <c r="GA287" s="1"/>
      <c r="GB287" s="1"/>
      <c r="GC287" s="1"/>
      <c r="GD287" s="1"/>
      <c r="GE287" s="1"/>
    </row>
    <row r="288" spans="1:187" x14ac:dyDescent="0.15">
      <c r="A288">
        <f t="shared" si="172"/>
        <v>1868</v>
      </c>
      <c r="Z288" s="1">
        <v>2.5099999999999998</v>
      </c>
      <c r="AA288" s="1">
        <f t="shared" si="155"/>
        <v>0.72428783279529307</v>
      </c>
      <c r="AL288" s="1">
        <v>0.71</v>
      </c>
      <c r="AQ288" s="204">
        <v>13.25</v>
      </c>
      <c r="AR288" s="60">
        <f t="shared" si="156"/>
        <v>3.0188679245283017</v>
      </c>
      <c r="AS288" s="136">
        <f t="shared" si="157"/>
        <v>0.87114586895133683</v>
      </c>
      <c r="AT288" s="1">
        <v>1.8660000000000001</v>
      </c>
      <c r="AU288" s="136">
        <f t="shared" si="158"/>
        <v>0.53846615092218331</v>
      </c>
      <c r="AW288" s="2"/>
      <c r="BM288" s="198">
        <v>0.57999999999999996</v>
      </c>
      <c r="BN288" s="198">
        <v>0.64</v>
      </c>
      <c r="BO288" s="198">
        <v>0.45</v>
      </c>
      <c r="BP288" s="198">
        <v>2.5</v>
      </c>
      <c r="BR288" s="10">
        <v>20.62</v>
      </c>
      <c r="BS288" s="6">
        <f t="shared" si="159"/>
        <v>1.9398642095053344</v>
      </c>
      <c r="BT288" s="259"/>
      <c r="BU288" s="259">
        <v>1.7826786370000001</v>
      </c>
      <c r="BV288" s="259">
        <v>2.2222222199999999</v>
      </c>
      <c r="BW288" s="259"/>
      <c r="BX288" s="259"/>
      <c r="BY288" s="259"/>
      <c r="BZ288" s="259"/>
      <c r="CA288">
        <v>1.228</v>
      </c>
      <c r="CB288">
        <f t="shared" si="171"/>
        <v>0.35435277237952983</v>
      </c>
      <c r="CR288" s="204">
        <v>23</v>
      </c>
      <c r="CS288" s="37">
        <f t="shared" si="160"/>
        <v>1.7391304347826086</v>
      </c>
      <c r="CT288" s="136">
        <f t="shared" si="161"/>
        <v>0.50184502532152653</v>
      </c>
      <c r="CU288" s="1">
        <v>1.58</v>
      </c>
      <c r="CV288" s="136">
        <f t="shared" si="162"/>
        <v>0.45592620550460683</v>
      </c>
      <c r="DC288" s="204">
        <v>23</v>
      </c>
      <c r="DD288" s="37">
        <f t="shared" si="163"/>
        <v>1.7391304347826086</v>
      </c>
      <c r="DG288" s="1">
        <v>1.468</v>
      </c>
      <c r="DH288" s="136">
        <f t="shared" si="164"/>
        <v>0.42360738587390051</v>
      </c>
      <c r="DQ288" s="204">
        <v>23.3</v>
      </c>
      <c r="DR288" s="37">
        <f t="shared" si="165"/>
        <v>1.7167381974248928</v>
      </c>
      <c r="EX288">
        <v>1.3819999999999999</v>
      </c>
      <c r="FF288" s="136">
        <f t="shared" si="166"/>
        <v>0.55978092936979695</v>
      </c>
      <c r="FG288" s="136">
        <f t="shared" si="144"/>
        <v>0.91734933472558877</v>
      </c>
      <c r="FH288" s="136">
        <f t="shared" si="145"/>
        <v>0.59582193028078423</v>
      </c>
      <c r="FI288" s="136">
        <f t="shared" si="146"/>
        <v>0.58336648760575471</v>
      </c>
      <c r="FJ288" s="136">
        <f t="shared" si="167"/>
        <v>0.87114586895133683</v>
      </c>
      <c r="FK288" s="136">
        <f t="shared" si="168"/>
        <v>0.50184502532152653</v>
      </c>
      <c r="FL288" s="136">
        <f t="shared" si="169"/>
        <v>0.42360738587390051</v>
      </c>
      <c r="FM288" s="136">
        <f t="shared" si="148"/>
        <v>5.4147573495633168</v>
      </c>
      <c r="FN288" s="136">
        <f t="shared" si="149"/>
        <v>1.5739321331078628</v>
      </c>
      <c r="FO288" s="136">
        <f t="shared" si="170"/>
        <v>2.6498948879014086</v>
      </c>
      <c r="FP288" s="136">
        <f>'east Allen-Studer'!DP288</f>
        <v>2.0783031582052032</v>
      </c>
      <c r="FQ288" s="136">
        <f>'east Allen-Studer'!DQ288</f>
        <v>12</v>
      </c>
      <c r="FR288" s="136">
        <f>'east Allen-Studer'!DR288</f>
        <v>2.2999999999999998</v>
      </c>
      <c r="FS288" s="136">
        <f t="shared" si="150"/>
        <v>0.78696606655393142</v>
      </c>
      <c r="FT288" s="136">
        <f t="shared" si="151"/>
        <v>1.5739321331078628</v>
      </c>
      <c r="FU288" s="136"/>
      <c r="FV288" s="198">
        <f t="shared" si="152"/>
        <v>447.08590502657393</v>
      </c>
      <c r="FW288" s="198">
        <f t="shared" si="153"/>
        <v>194.55129199147996</v>
      </c>
      <c r="FX288" s="198">
        <f t="shared" si="154"/>
        <v>141.79327534876035</v>
      </c>
      <c r="FY288" s="6"/>
      <c r="FZ288" s="1"/>
      <c r="GA288" s="1"/>
      <c r="GB288" s="1"/>
      <c r="GC288" s="1"/>
      <c r="GD288" s="1"/>
      <c r="GE288" s="1"/>
    </row>
    <row r="289" spans="1:187" x14ac:dyDescent="0.15">
      <c r="A289">
        <f t="shared" si="172"/>
        <v>1869</v>
      </c>
      <c r="Z289" s="1">
        <v>3.282</v>
      </c>
      <c r="AA289" s="1">
        <f t="shared" si="155"/>
        <v>0.94705683953551867</v>
      </c>
      <c r="AL289" s="1">
        <v>1</v>
      </c>
      <c r="AQ289" s="204">
        <v>11.25</v>
      </c>
      <c r="AR289" s="60">
        <f t="shared" si="156"/>
        <v>3.5555555555555558</v>
      </c>
      <c r="AS289" s="136">
        <f t="shared" si="157"/>
        <v>1.0260162456537969</v>
      </c>
      <c r="AT289" s="1">
        <v>3.048</v>
      </c>
      <c r="AU289" s="136">
        <f t="shared" si="158"/>
        <v>0.87955242658671728</v>
      </c>
      <c r="AW289" s="2"/>
      <c r="BM289" s="198">
        <v>1</v>
      </c>
      <c r="BN289" s="198">
        <v>1.03</v>
      </c>
      <c r="BO289" s="198">
        <v>1.0900000000000001</v>
      </c>
      <c r="BP289" s="198">
        <v>4.2105259999999998</v>
      </c>
      <c r="BR289" s="10">
        <v>12.59</v>
      </c>
      <c r="BS289" s="6">
        <f t="shared" si="159"/>
        <v>3.1771247021445594</v>
      </c>
      <c r="BT289" s="259"/>
      <c r="BU289" s="259">
        <v>1.830216734</v>
      </c>
      <c r="BV289" s="259">
        <v>3.6363636399999999</v>
      </c>
      <c r="BW289" s="259"/>
      <c r="BX289" s="259"/>
      <c r="BY289" s="259"/>
      <c r="BZ289" s="259"/>
      <c r="CA289">
        <v>2.1120000000000001</v>
      </c>
      <c r="CB289">
        <f t="shared" si="171"/>
        <v>0.60944059875046175</v>
      </c>
      <c r="CR289" s="204">
        <v>15.25</v>
      </c>
      <c r="CS289" s="37">
        <f t="shared" si="160"/>
        <v>2.6229508196721314</v>
      </c>
      <c r="CT289" s="136">
        <f t="shared" si="161"/>
        <v>0.7568810217964006</v>
      </c>
      <c r="CU289" s="1">
        <v>2.3969999999999998</v>
      </c>
      <c r="CV289" s="136">
        <f t="shared" si="162"/>
        <v>0.69168045227502684</v>
      </c>
      <c r="DC289" s="204">
        <v>15.25</v>
      </c>
      <c r="DD289" s="37">
        <f t="shared" si="163"/>
        <v>2.6229508196721314</v>
      </c>
      <c r="DG289" s="1">
        <v>2.6890000000000001</v>
      </c>
      <c r="DH289" s="136">
        <f t="shared" si="164"/>
        <v>0.7759402320265113</v>
      </c>
      <c r="DQ289" s="204">
        <v>12.05</v>
      </c>
      <c r="DR289" s="37">
        <f t="shared" si="165"/>
        <v>3.3195020746887964</v>
      </c>
      <c r="EX289">
        <v>2.105</v>
      </c>
      <c r="FF289" s="136">
        <f t="shared" si="166"/>
        <v>0.91681356343170883</v>
      </c>
      <c r="FG289" s="136">
        <f t="shared" si="144"/>
        <v>1.3342481769631829</v>
      </c>
      <c r="FH289" s="136">
        <f t="shared" si="145"/>
        <v>0.74731127189888769</v>
      </c>
      <c r="FI289" s="136">
        <f t="shared" si="146"/>
        <v>0.8766175878644169</v>
      </c>
      <c r="FJ289" s="136">
        <f t="shared" si="167"/>
        <v>1.0260162456537969</v>
      </c>
      <c r="FK289" s="136">
        <f t="shared" si="168"/>
        <v>0.7568810217964006</v>
      </c>
      <c r="FL289" s="136">
        <f t="shared" si="169"/>
        <v>0.7759402320265113</v>
      </c>
      <c r="FM289" s="136">
        <f t="shared" si="148"/>
        <v>5.487149356962485</v>
      </c>
      <c r="FN289" s="136">
        <f t="shared" si="149"/>
        <v>1.5949746469769142</v>
      </c>
      <c r="FO289" s="136">
        <f t="shared" si="170"/>
        <v>2.6061317488890845</v>
      </c>
      <c r="FP289" s="136">
        <f>'east Allen-Studer'!DP289</f>
        <v>3.0027599987014595</v>
      </c>
      <c r="FQ289" s="136">
        <f>'east Allen-Studer'!DQ289</f>
        <v>12</v>
      </c>
      <c r="FR289" s="136">
        <f>'east Allen-Studer'!DR289</f>
        <v>2.2999999999999998</v>
      </c>
      <c r="FS289" s="136">
        <f t="shared" si="150"/>
        <v>0.79748732348845708</v>
      </c>
      <c r="FT289" s="136">
        <f t="shared" si="151"/>
        <v>1.5949746469769142</v>
      </c>
      <c r="FU289" s="136"/>
      <c r="FV289" s="198">
        <f t="shared" si="152"/>
        <v>622.49796218529991</v>
      </c>
      <c r="FW289" s="198">
        <f t="shared" si="153"/>
        <v>262.42664368376893</v>
      </c>
      <c r="FX289" s="198">
        <f t="shared" si="154"/>
        <v>200.50200335329723</v>
      </c>
      <c r="FY289" s="6"/>
      <c r="FZ289" s="1"/>
      <c r="GA289" s="1"/>
      <c r="GB289" s="1"/>
      <c r="GC289" s="1"/>
      <c r="GD289" s="1"/>
      <c r="GE289" s="1"/>
    </row>
    <row r="290" spans="1:187" x14ac:dyDescent="0.15">
      <c r="A290">
        <f t="shared" si="172"/>
        <v>1870</v>
      </c>
      <c r="P290">
        <v>1.768</v>
      </c>
      <c r="Q290">
        <v>2.3580000000000001</v>
      </c>
      <c r="Z290" s="1">
        <v>2.7120000000000002</v>
      </c>
      <c r="AA290" s="1">
        <f t="shared" si="155"/>
        <v>0.78257713248638849</v>
      </c>
      <c r="AL290" s="1">
        <v>0.82</v>
      </c>
      <c r="AM290" s="1">
        <v>3.08</v>
      </c>
      <c r="AN290" s="1">
        <v>4.07</v>
      </c>
      <c r="AO290" s="1">
        <v>2.67</v>
      </c>
      <c r="AP290" s="1">
        <v>2.86</v>
      </c>
      <c r="AQ290" s="204">
        <v>15</v>
      </c>
      <c r="AR290" s="60">
        <f t="shared" si="156"/>
        <v>2.6666666666666665</v>
      </c>
      <c r="AS290" s="136">
        <f t="shared" si="157"/>
        <v>0.76951218424034751</v>
      </c>
      <c r="AT290" s="1">
        <v>2.177</v>
      </c>
      <c r="AU290" s="136">
        <f t="shared" si="158"/>
        <v>0.62821050940921375</v>
      </c>
      <c r="AW290" s="2"/>
      <c r="BM290" s="198">
        <v>0.74</v>
      </c>
      <c r="BN290" s="198">
        <v>0.72</v>
      </c>
      <c r="BO290" s="198">
        <v>0.72</v>
      </c>
      <c r="BP290" s="198">
        <v>2.5</v>
      </c>
      <c r="BQ290" s="198">
        <v>2.67</v>
      </c>
      <c r="BR290" s="10">
        <v>16.07</v>
      </c>
      <c r="BS290" s="6">
        <f t="shared" si="159"/>
        <v>2.4891101431238334</v>
      </c>
      <c r="BT290" s="259"/>
      <c r="BU290" s="259">
        <v>2.7453251010000002</v>
      </c>
      <c r="BV290" s="259">
        <v>2.5</v>
      </c>
      <c r="BW290" s="259"/>
      <c r="BX290" s="259"/>
      <c r="BY290" s="259"/>
      <c r="BZ290" s="259"/>
      <c r="CA290">
        <v>1.4350000000000001</v>
      </c>
      <c r="CB290">
        <f t="shared" si="171"/>
        <v>0.41408487651842457</v>
      </c>
      <c r="CR290" s="204">
        <v>26.25</v>
      </c>
      <c r="CS290" s="37">
        <f t="shared" si="160"/>
        <v>1.5238095238095239</v>
      </c>
      <c r="CT290" s="136">
        <f t="shared" si="161"/>
        <v>0.43971183171028988</v>
      </c>
      <c r="CU290" s="1">
        <v>1.7490000000000001</v>
      </c>
      <c r="CV290" s="136">
        <f t="shared" si="162"/>
        <v>0.5046929958402262</v>
      </c>
      <c r="DC290" s="204">
        <v>25.25</v>
      </c>
      <c r="DD290" s="37">
        <f t="shared" si="163"/>
        <v>1.5841584158415842</v>
      </c>
      <c r="DG290" s="1">
        <v>2.1120000000000001</v>
      </c>
      <c r="DH290" s="136">
        <f t="shared" si="164"/>
        <v>0.60944059875046175</v>
      </c>
      <c r="DQ290" s="204">
        <v>17.68</v>
      </c>
      <c r="DR290" s="37">
        <f t="shared" si="165"/>
        <v>2.2624434389140271</v>
      </c>
      <c r="EX290">
        <v>1.633</v>
      </c>
      <c r="FF290" s="136">
        <f t="shared" si="166"/>
        <v>0.71827521864375954</v>
      </c>
      <c r="FG290" s="136">
        <f t="shared" si="144"/>
        <v>0.81578227423575389</v>
      </c>
      <c r="FH290" s="136">
        <f t="shared" si="145"/>
        <v>0.55891531034125852</v>
      </c>
      <c r="FI290" s="136">
        <f t="shared" si="146"/>
        <v>0.51192313199742312</v>
      </c>
      <c r="FJ290" s="136">
        <f t="shared" si="167"/>
        <v>0.76951218424034751</v>
      </c>
      <c r="FK290" s="136">
        <f t="shared" si="168"/>
        <v>0.43971183171028988</v>
      </c>
      <c r="FL290" s="136">
        <f t="shared" si="169"/>
        <v>0.60944059875046175</v>
      </c>
      <c r="FM290" s="136">
        <f t="shared" si="148"/>
        <v>5.5595413643616549</v>
      </c>
      <c r="FN290" s="136">
        <f t="shared" si="149"/>
        <v>1.6160171608459659</v>
      </c>
      <c r="FO290" s="136">
        <f t="shared" si="170"/>
        <v>2.5623686098767608</v>
      </c>
      <c r="FP290" s="136">
        <f>'east Allen-Studer'!DP290</f>
        <v>3.7534499983768246</v>
      </c>
      <c r="FQ290" s="136">
        <f>'east Allen-Studer'!DQ290</f>
        <v>12</v>
      </c>
      <c r="FR290" s="136">
        <f>'east Allen-Studer'!DR290</f>
        <v>2.2999999999999998</v>
      </c>
      <c r="FS290" s="136">
        <f t="shared" si="150"/>
        <v>0.80800858042298296</v>
      </c>
      <c r="FT290" s="136">
        <f t="shared" si="151"/>
        <v>1.6160171608459659</v>
      </c>
      <c r="FU290" s="136"/>
      <c r="FV290" s="198">
        <f t="shared" si="152"/>
        <v>481.45960698152851</v>
      </c>
      <c r="FW290" s="198">
        <f t="shared" si="153"/>
        <v>220.37287140607796</v>
      </c>
      <c r="FX290" s="198">
        <f t="shared" si="154"/>
        <v>136.19904279608301</v>
      </c>
      <c r="FY290" s="6"/>
      <c r="FZ290" s="1">
        <f>P290</f>
        <v>1.768</v>
      </c>
      <c r="GA290" s="60"/>
      <c r="GB290" s="60"/>
      <c r="GC290" s="1">
        <f>360*$FZ290/(3.15*FV290)</f>
        <v>0.41967620944137674</v>
      </c>
      <c r="GD290" s="1">
        <f>360*$FZ290/(3.15*FW290)</f>
        <v>0.91688755320892035</v>
      </c>
      <c r="GE290" s="1">
        <f>360*$FZ290/(3.15*FX290)</f>
        <v>1.4835430463315555</v>
      </c>
    </row>
    <row r="291" spans="1:187" x14ac:dyDescent="0.15">
      <c r="A291">
        <f t="shared" si="172"/>
        <v>1871</v>
      </c>
      <c r="Z291" s="1">
        <v>2.294</v>
      </c>
      <c r="AA291" s="1">
        <f t="shared" si="155"/>
        <v>0.66195868065035945</v>
      </c>
      <c r="AL291" s="1">
        <v>0.68</v>
      </c>
      <c r="AM291" s="1">
        <v>3.18</v>
      </c>
      <c r="AN291" s="1">
        <v>4.07</v>
      </c>
      <c r="AO291" s="1">
        <v>2.95</v>
      </c>
      <c r="AP291" s="1">
        <v>2.34</v>
      </c>
      <c r="AQ291" s="204">
        <v>13.58</v>
      </c>
      <c r="AR291" s="60">
        <f t="shared" si="156"/>
        <v>2.9455081001472756</v>
      </c>
      <c r="AS291" s="136">
        <f t="shared" si="157"/>
        <v>0.84997663944073754</v>
      </c>
      <c r="AT291" s="1">
        <v>1.6279999999999999</v>
      </c>
      <c r="AU291" s="136">
        <f t="shared" si="158"/>
        <v>0.46978718847873213</v>
      </c>
      <c r="AW291" s="2"/>
      <c r="BM291" s="198">
        <v>0.48</v>
      </c>
      <c r="BN291" s="198">
        <v>0.51</v>
      </c>
      <c r="BO291" s="198">
        <v>0.49</v>
      </c>
      <c r="BP291" s="198">
        <v>1.5426150000000001</v>
      </c>
      <c r="BQ291" s="198">
        <v>1.75</v>
      </c>
      <c r="BR291" s="10">
        <v>22.56</v>
      </c>
      <c r="BS291" s="6">
        <f t="shared" si="159"/>
        <v>1.773049645390071</v>
      </c>
      <c r="BT291" s="259"/>
      <c r="BU291" s="259">
        <v>1.9378765419999999</v>
      </c>
      <c r="BV291" s="259">
        <v>1.9047619</v>
      </c>
      <c r="BW291" s="259"/>
      <c r="BX291" s="259"/>
      <c r="BY291" s="259"/>
      <c r="BZ291" s="259"/>
      <c r="CA291">
        <v>1.143</v>
      </c>
      <c r="CB291">
        <f t="shared" si="171"/>
        <v>0.32982509676694022</v>
      </c>
      <c r="CR291" s="204">
        <v>26.88</v>
      </c>
      <c r="CS291" s="37">
        <f t="shared" si="160"/>
        <v>1.4880952380952381</v>
      </c>
      <c r="CT291" s="136">
        <f t="shared" si="161"/>
        <v>0.42940608565457999</v>
      </c>
      <c r="CU291" s="1">
        <v>1.5389999999999999</v>
      </c>
      <c r="CV291" s="136">
        <f t="shared" si="162"/>
        <v>0.44409520903265182</v>
      </c>
      <c r="DC291" s="204">
        <v>22.04</v>
      </c>
      <c r="DD291" s="37">
        <f t="shared" si="163"/>
        <v>1.8148820326678767</v>
      </c>
      <c r="DG291" s="1">
        <v>1.367</v>
      </c>
      <c r="DH291" s="136">
        <f t="shared" si="164"/>
        <v>0.39446273602835286</v>
      </c>
      <c r="DQ291" s="198"/>
      <c r="DR291" s="37"/>
      <c r="EX291">
        <v>1.4</v>
      </c>
      <c r="FF291" s="136">
        <f t="shared" si="166"/>
        <v>0.51164373952150766</v>
      </c>
      <c r="FG291" s="136">
        <f t="shared" si="144"/>
        <v>0.7989358146833534</v>
      </c>
      <c r="FH291" s="136">
        <f t="shared" si="145"/>
        <v>0.55279377963013532</v>
      </c>
      <c r="FI291" s="136">
        <f t="shared" si="146"/>
        <v>0.50007315234123362</v>
      </c>
      <c r="FJ291" s="136">
        <f t="shared" si="167"/>
        <v>0.84997663944073754</v>
      </c>
      <c r="FK291" s="136">
        <f t="shared" si="168"/>
        <v>0.42940608565457999</v>
      </c>
      <c r="FL291" s="136">
        <f t="shared" si="169"/>
        <v>0.39446273602835286</v>
      </c>
      <c r="FM291" s="136">
        <f t="shared" si="148"/>
        <v>5.6319333717608231</v>
      </c>
      <c r="FN291" s="136">
        <f t="shared" si="149"/>
        <v>1.637059674715017</v>
      </c>
      <c r="FO291" s="136">
        <f t="shared" si="170"/>
        <v>2.5186054708644368</v>
      </c>
      <c r="FP291" s="136">
        <f>'east Allen-Studer'!DP291</f>
        <v>2.0512051011537751</v>
      </c>
      <c r="FQ291" s="136">
        <f>'east Allen-Studer'!DQ291</f>
        <v>12</v>
      </c>
      <c r="FR291" s="136">
        <f>'east Allen-Studer'!DR291</f>
        <v>2.2999999999999998</v>
      </c>
      <c r="FS291" s="136">
        <f t="shared" si="150"/>
        <v>0.81852983735750851</v>
      </c>
      <c r="FT291" s="136">
        <f t="shared" si="151"/>
        <v>1.637059674715017</v>
      </c>
      <c r="FU291" s="136"/>
      <c r="FV291" s="198">
        <f t="shared" si="152"/>
        <v>409.83309981671681</v>
      </c>
      <c r="FW291" s="198">
        <f t="shared" si="153"/>
        <v>183.84833480818193</v>
      </c>
      <c r="FX291" s="198">
        <f t="shared" si="154"/>
        <v>126.9595012799451</v>
      </c>
      <c r="FY291" s="6"/>
      <c r="FZ291" s="1"/>
      <c r="GA291" s="1"/>
      <c r="GB291" s="1"/>
      <c r="GC291" s="1"/>
      <c r="GD291" s="1"/>
      <c r="GE291" s="1"/>
    </row>
    <row r="292" spans="1:187" x14ac:dyDescent="0.15">
      <c r="A292">
        <f t="shared" si="172"/>
        <v>1872</v>
      </c>
      <c r="Z292" s="1">
        <v>2.7949999999999999</v>
      </c>
      <c r="AA292" s="1">
        <f t="shared" si="155"/>
        <v>0.80652768631985827</v>
      </c>
      <c r="AL292" s="1">
        <v>0.72</v>
      </c>
      <c r="AM292" s="1">
        <v>4.53</v>
      </c>
      <c r="AN292" s="1">
        <v>6.57</v>
      </c>
      <c r="AO292" s="1">
        <v>2.86</v>
      </c>
      <c r="AP292" s="1">
        <v>2.4900000000000002</v>
      </c>
      <c r="AQ292" s="204">
        <v>13.98</v>
      </c>
      <c r="AR292" s="60">
        <f t="shared" si="156"/>
        <v>2.8612303290414873</v>
      </c>
      <c r="AS292" s="136">
        <f t="shared" si="157"/>
        <v>0.82565685004329126</v>
      </c>
      <c r="AT292" s="1">
        <v>2.2530000000000001</v>
      </c>
      <c r="AU292" s="136">
        <f t="shared" si="158"/>
        <v>0.65014160666006371</v>
      </c>
      <c r="AW292" s="2"/>
      <c r="BM292" s="198">
        <v>0.6</v>
      </c>
      <c r="BN292" s="198">
        <v>0.56999999999999995</v>
      </c>
      <c r="BO292" s="198">
        <v>0.51</v>
      </c>
      <c r="BP292" s="198">
        <v>1.885014</v>
      </c>
      <c r="BQ292" s="198">
        <v>2.37</v>
      </c>
      <c r="BR292" s="10">
        <v>18.61</v>
      </c>
      <c r="BS292" s="6">
        <f t="shared" si="159"/>
        <v>2.1493820526598602</v>
      </c>
      <c r="BT292" s="259"/>
      <c r="BU292" s="259">
        <v>1.2201444889999999</v>
      </c>
      <c r="BV292" s="259">
        <v>2.2222222199999999</v>
      </c>
      <c r="BW292" s="259"/>
      <c r="BX292" s="259"/>
      <c r="BY292" s="259"/>
      <c r="BZ292" s="259"/>
      <c r="CA292">
        <v>1.641</v>
      </c>
      <c r="CB292">
        <f t="shared" si="171"/>
        <v>0.47352841976775933</v>
      </c>
      <c r="CR292" s="204">
        <v>20.91</v>
      </c>
      <c r="CS292" s="37">
        <f t="shared" si="160"/>
        <v>1.9129603060736489</v>
      </c>
      <c r="CT292" s="136">
        <f t="shared" si="161"/>
        <v>0.55200552761334798</v>
      </c>
      <c r="CU292" s="1">
        <v>2.0249999999999999</v>
      </c>
      <c r="CV292" s="136">
        <f t="shared" si="162"/>
        <v>0.5843358013587524</v>
      </c>
      <c r="DC292" s="204">
        <v>17.920000000000002</v>
      </c>
      <c r="DD292" s="37">
        <f t="shared" si="163"/>
        <v>2.2321428571428568</v>
      </c>
      <c r="DG292" s="1">
        <v>1.778</v>
      </c>
      <c r="DH292" s="136">
        <f t="shared" si="164"/>
        <v>0.51306126163746268</v>
      </c>
      <c r="DQ292" s="204">
        <v>21.26</v>
      </c>
      <c r="DR292" s="37">
        <f t="shared" ref="DR292:DR309" si="173">(1/DQ292)*40</f>
        <v>1.8814675446848541</v>
      </c>
      <c r="EX292">
        <v>1.7929999999999999</v>
      </c>
      <c r="FF292" s="136">
        <f t="shared" si="166"/>
        <v>0.62024087929098404</v>
      </c>
      <c r="FG292" s="136">
        <f t="shared" si="144"/>
        <v>0.99934503580528622</v>
      </c>
      <c r="FH292" s="136">
        <f t="shared" si="145"/>
        <v>0.62561686735810784</v>
      </c>
      <c r="FI292" s="136">
        <f t="shared" si="146"/>
        <v>0.64104313988198725</v>
      </c>
      <c r="FJ292" s="136">
        <f t="shared" si="167"/>
        <v>0.82565685004329126</v>
      </c>
      <c r="FK292" s="136">
        <f t="shared" si="168"/>
        <v>0.55200552761334798</v>
      </c>
      <c r="FL292" s="136">
        <f t="shared" si="169"/>
        <v>0.51306126163746268</v>
      </c>
      <c r="FM292" s="136">
        <f t="shared" si="148"/>
        <v>5.7043253791599922</v>
      </c>
      <c r="FN292" s="136">
        <f t="shared" si="149"/>
        <v>1.6581021885840683</v>
      </c>
      <c r="FO292" s="136">
        <f t="shared" si="170"/>
        <v>2.4748423318521131</v>
      </c>
      <c r="FP292" s="136">
        <f>'east Allen-Studer'!DP292</f>
        <v>2.5863658316191986</v>
      </c>
      <c r="FQ292" s="136">
        <f>'east Allen-Studer'!DQ292</f>
        <v>12</v>
      </c>
      <c r="FR292" s="136">
        <f>'east Allen-Studer'!DR292</f>
        <v>2.2999999999999998</v>
      </c>
      <c r="FS292" s="136">
        <f t="shared" si="150"/>
        <v>0.82905109429203416</v>
      </c>
      <c r="FT292" s="136">
        <f t="shared" si="151"/>
        <v>1.6581021885840683</v>
      </c>
      <c r="FU292" s="136"/>
      <c r="FV292" s="198">
        <f t="shared" si="152"/>
        <v>495.5310605735956</v>
      </c>
      <c r="FW292" s="198">
        <f t="shared" si="153"/>
        <v>214.13616142754262</v>
      </c>
      <c r="FX292" s="198">
        <f t="shared" si="154"/>
        <v>155.01350407315277</v>
      </c>
      <c r="FY292" s="6"/>
      <c r="FZ292" s="1"/>
      <c r="GA292" s="1"/>
      <c r="GB292" s="1"/>
      <c r="GC292" s="1"/>
      <c r="GD292" s="1"/>
      <c r="GE292" s="1"/>
    </row>
    <row r="293" spans="1:187" x14ac:dyDescent="0.15">
      <c r="A293">
        <f t="shared" si="172"/>
        <v>1873</v>
      </c>
      <c r="Z293" s="1">
        <v>2.8069999999999999</v>
      </c>
      <c r="AA293" s="1">
        <f t="shared" si="155"/>
        <v>0.80999041699457675</v>
      </c>
      <c r="AL293" s="1">
        <v>0.81</v>
      </c>
      <c r="AM293" s="1">
        <v>4.12</v>
      </c>
      <c r="AN293" s="1">
        <v>8.32</v>
      </c>
      <c r="AO293" s="1">
        <v>2.99</v>
      </c>
      <c r="AP293" s="1">
        <v>2.8</v>
      </c>
      <c r="AQ293" s="204">
        <v>13.36</v>
      </c>
      <c r="AR293" s="60">
        <f t="shared" si="156"/>
        <v>2.9940119760479043</v>
      </c>
      <c r="AS293" s="136">
        <f t="shared" si="157"/>
        <v>0.86397326074889325</v>
      </c>
      <c r="AT293" s="1">
        <v>2.452</v>
      </c>
      <c r="AU293" s="136">
        <f t="shared" si="158"/>
        <v>0.7075664534089996</v>
      </c>
      <c r="AW293" s="2"/>
      <c r="BM293" s="198">
        <v>0.7</v>
      </c>
      <c r="BN293" s="198">
        <v>0.72</v>
      </c>
      <c r="BO293" s="198">
        <v>0.57999999999999996</v>
      </c>
      <c r="BP293" s="198">
        <v>2.3724789999999998</v>
      </c>
      <c r="BQ293" s="198">
        <v>2.57</v>
      </c>
      <c r="BR293" s="10">
        <v>17.39</v>
      </c>
      <c r="BS293" s="6">
        <f t="shared" si="159"/>
        <v>2.3001725129384702</v>
      </c>
      <c r="BT293" s="259"/>
      <c r="BU293" s="259"/>
      <c r="BV293" s="259">
        <v>2.5</v>
      </c>
      <c r="BW293" s="259"/>
      <c r="BX293" s="259"/>
      <c r="BY293" s="259"/>
      <c r="BZ293" s="259"/>
      <c r="CA293">
        <v>1.829</v>
      </c>
      <c r="CB293">
        <f t="shared" si="171"/>
        <v>0.52777786700501639</v>
      </c>
      <c r="CR293" s="204">
        <v>20.95</v>
      </c>
      <c r="CS293" s="37">
        <f t="shared" si="160"/>
        <v>1.909307875894988</v>
      </c>
      <c r="CT293" s="136">
        <f t="shared" si="161"/>
        <v>0.55095157911193837</v>
      </c>
      <c r="CU293" s="1">
        <v>2.0779999999999998</v>
      </c>
      <c r="CV293" s="136">
        <f t="shared" si="162"/>
        <v>0.59962952850542595</v>
      </c>
      <c r="DC293" s="204">
        <v>18.46</v>
      </c>
      <c r="DD293" s="37">
        <f t="shared" si="163"/>
        <v>2.1668472372697725</v>
      </c>
      <c r="DG293" s="1">
        <v>1.877</v>
      </c>
      <c r="DH293" s="136">
        <f t="shared" si="164"/>
        <v>0.5416287897038905</v>
      </c>
      <c r="DQ293" s="204">
        <v>19.97</v>
      </c>
      <c r="DR293" s="37">
        <f t="shared" si="173"/>
        <v>2.0030045067601403</v>
      </c>
      <c r="EX293">
        <v>1.8029999999999999</v>
      </c>
      <c r="FF293" s="136">
        <f t="shared" si="166"/>
        <v>0.66375404046033426</v>
      </c>
      <c r="FG293" s="136">
        <f t="shared" si="144"/>
        <v>0.99762218132164859</v>
      </c>
      <c r="FH293" s="136">
        <f t="shared" si="145"/>
        <v>0.62499083037985859</v>
      </c>
      <c r="FI293" s="136">
        <f t="shared" si="146"/>
        <v>0.63983126562922943</v>
      </c>
      <c r="FJ293" s="136">
        <f t="shared" si="167"/>
        <v>0.86397326074889325</v>
      </c>
      <c r="FK293" s="136">
        <f t="shared" si="168"/>
        <v>0.55095157911193837</v>
      </c>
      <c r="FL293" s="136">
        <f t="shared" si="169"/>
        <v>0.5416287897038905</v>
      </c>
      <c r="FM293" s="136">
        <f t="shared" si="148"/>
        <v>5.7767173865591612</v>
      </c>
      <c r="FN293" s="136">
        <f t="shared" si="149"/>
        <v>1.6791447024531199</v>
      </c>
      <c r="FO293" s="136">
        <f t="shared" si="170"/>
        <v>2.431079192839789</v>
      </c>
      <c r="FP293" s="136">
        <f>'east Allen-Studer'!DP293</f>
        <v>2.1271756604557663</v>
      </c>
      <c r="FQ293" s="136">
        <f>'east Allen-Studer'!DQ293</f>
        <v>11.990583646170741</v>
      </c>
      <c r="FR293" s="136">
        <f>'east Allen-Studer'!DR293</f>
        <v>2.1774172185430465</v>
      </c>
      <c r="FS293" s="136">
        <f t="shared" si="150"/>
        <v>0.83957235122655993</v>
      </c>
      <c r="FT293" s="136">
        <f t="shared" si="151"/>
        <v>1.6791447024531199</v>
      </c>
      <c r="FU293" s="136"/>
      <c r="FV293" s="198">
        <f t="shared" si="152"/>
        <v>480.23857378827978</v>
      </c>
      <c r="FW293" s="198">
        <f t="shared" si="153"/>
        <v>210.09177062307458</v>
      </c>
      <c r="FX293" s="198">
        <f t="shared" si="154"/>
        <v>153.46745079733978</v>
      </c>
      <c r="FY293" s="6"/>
      <c r="FZ293" s="1"/>
      <c r="GA293" s="1"/>
      <c r="GB293" s="1"/>
      <c r="GC293" s="1"/>
      <c r="GD293" s="1"/>
      <c r="GE293" s="1"/>
    </row>
    <row r="294" spans="1:187" x14ac:dyDescent="0.15">
      <c r="A294">
        <f t="shared" si="172"/>
        <v>1874</v>
      </c>
      <c r="N294">
        <v>1.79</v>
      </c>
      <c r="O294">
        <v>5.27</v>
      </c>
      <c r="S294" s="234">
        <v>4.5</v>
      </c>
      <c r="T294" s="234">
        <v>5</v>
      </c>
      <c r="U294" s="60">
        <f t="shared" ref="U294:U326" si="174">T294*10.78/30</f>
        <v>1.7966666666666666</v>
      </c>
      <c r="V294" s="234">
        <v>14.67</v>
      </c>
      <c r="Z294" s="1">
        <v>2.8319999999999999</v>
      </c>
      <c r="AA294" s="1">
        <f t="shared" si="155"/>
        <v>0.81720443923357367</v>
      </c>
      <c r="AL294" s="1">
        <v>0.84</v>
      </c>
      <c r="AM294" s="1">
        <v>4.08</v>
      </c>
      <c r="AN294" s="1">
        <v>3.01</v>
      </c>
      <c r="AO294" s="1">
        <v>3.85</v>
      </c>
      <c r="AP294" s="1">
        <v>2.91</v>
      </c>
      <c r="AQ294" s="204">
        <v>10.39</v>
      </c>
      <c r="AR294" s="60">
        <f t="shared" si="156"/>
        <v>3.8498556304138591</v>
      </c>
      <c r="AS294" s="136">
        <f t="shared" si="157"/>
        <v>1.1109415556886635</v>
      </c>
      <c r="AT294" s="1">
        <v>2.286</v>
      </c>
      <c r="AU294" s="136">
        <f t="shared" si="158"/>
        <v>0.65966431994003794</v>
      </c>
      <c r="AW294" s="2"/>
      <c r="BM294" s="198">
        <v>0.67</v>
      </c>
      <c r="BN294" s="198">
        <v>0.7</v>
      </c>
      <c r="BO294" s="198">
        <v>0.56999999999999995</v>
      </c>
      <c r="BP294" s="198">
        <v>2.3487960000000001</v>
      </c>
      <c r="BQ294" s="198">
        <v>2.31</v>
      </c>
      <c r="BR294" s="10">
        <v>18.52</v>
      </c>
      <c r="BS294" s="6">
        <f t="shared" si="159"/>
        <v>2.159827213822894</v>
      </c>
      <c r="BT294" s="259"/>
      <c r="BU294" s="259"/>
      <c r="BV294" s="259">
        <v>2.5</v>
      </c>
      <c r="BW294" s="259"/>
      <c r="BX294" s="259"/>
      <c r="BY294" s="259"/>
      <c r="BZ294" s="259"/>
      <c r="CA294">
        <v>1.7110000000000001</v>
      </c>
      <c r="CB294">
        <f t="shared" si="171"/>
        <v>0.49372768203695078</v>
      </c>
      <c r="CR294" s="204">
        <v>21.28</v>
      </c>
      <c r="CS294" s="37">
        <f t="shared" si="160"/>
        <v>1.8796992481203008</v>
      </c>
      <c r="CT294" s="136">
        <f t="shared" si="161"/>
        <v>0.54240768714262733</v>
      </c>
      <c r="CU294" s="1">
        <v>2.0249999999999999</v>
      </c>
      <c r="CV294" s="136">
        <f t="shared" si="162"/>
        <v>0.5843358013587524</v>
      </c>
      <c r="DC294" s="204">
        <v>17.5</v>
      </c>
      <c r="DD294" s="37">
        <f t="shared" si="163"/>
        <v>2.2857142857142856</v>
      </c>
      <c r="DG294" s="1">
        <v>1.91</v>
      </c>
      <c r="DH294" s="136">
        <f t="shared" si="164"/>
        <v>0.55115129905936644</v>
      </c>
      <c r="DQ294" s="204">
        <v>24</v>
      </c>
      <c r="DR294" s="37">
        <f t="shared" si="173"/>
        <v>1.6666666666666665</v>
      </c>
      <c r="EX294">
        <v>1.889</v>
      </c>
      <c r="FF294" s="136">
        <f t="shared" si="166"/>
        <v>0.62325500883397478</v>
      </c>
      <c r="FG294" s="136">
        <f>0.063+1.226*(FK294*4/3)+0.017*FZ294</f>
        <v>0.98019909924914805</v>
      </c>
      <c r="FH294" s="136">
        <f t="shared" si="145"/>
        <v>0.61991582690122349</v>
      </c>
      <c r="FI294" s="136">
        <f t="shared" si="146"/>
        <v>0.63000713979945289</v>
      </c>
      <c r="FJ294" s="136">
        <f t="shared" si="167"/>
        <v>1.1109415556886635</v>
      </c>
      <c r="FK294" s="136">
        <f t="shared" si="168"/>
        <v>0.54240768714262733</v>
      </c>
      <c r="FL294" s="136">
        <f t="shared" si="169"/>
        <v>0.55115129905936644</v>
      </c>
      <c r="FM294" s="136">
        <f t="shared" si="148"/>
        <v>5.8491093939583303</v>
      </c>
      <c r="FN294" s="136">
        <f t="shared" si="149"/>
        <v>1.7001872163221714</v>
      </c>
      <c r="FO294" s="136">
        <f t="shared" si="170"/>
        <v>2.3873160538274654</v>
      </c>
      <c r="FP294" s="136">
        <f>'east Allen-Studer'!DP294</f>
        <v>1.6342934952282111</v>
      </c>
      <c r="FQ294" s="136">
        <f>'east Allen-Studer'!DQ294</f>
        <v>12</v>
      </c>
      <c r="FR294" s="136">
        <f>'east Allen-Studer'!DR294</f>
        <v>2.15</v>
      </c>
      <c r="FS294" s="136">
        <f t="shared" si="150"/>
        <v>0.8500936081610857</v>
      </c>
      <c r="FT294" s="136">
        <f t="shared" si="151"/>
        <v>1.7001872163221714</v>
      </c>
      <c r="FU294" s="136"/>
      <c r="FV294" s="198">
        <f t="shared" si="152"/>
        <v>459.14457335658119</v>
      </c>
      <c r="FW294" s="198">
        <f t="shared" si="153"/>
        <v>203.90600758412779</v>
      </c>
      <c r="FX294" s="198">
        <f t="shared" si="154"/>
        <v>150.37992963004677</v>
      </c>
      <c r="FY294" s="6"/>
      <c r="FZ294" s="1">
        <f t="shared" ref="FZ294:FZ326" si="175">U294</f>
        <v>1.7966666666666666</v>
      </c>
      <c r="GA294" s="60"/>
      <c r="GB294" s="60"/>
      <c r="GC294" s="1">
        <f t="shared" ref="GC294:GC326" si="176">360*$FZ294/(3.15*FV294)</f>
        <v>0.44720845077671695</v>
      </c>
      <c r="GD294" s="1">
        <f t="shared" ref="GD294:GD326" si="177">360*$FZ294/(3.15*FW294)</f>
        <v>1.0069999200421627</v>
      </c>
      <c r="GE294" s="1">
        <f t="shared" ref="GE294:GE326" si="178">360*$FZ294/(3.15*FX294)</f>
        <v>1.3654304390118996</v>
      </c>
    </row>
    <row r="295" spans="1:187" x14ac:dyDescent="0.15">
      <c r="A295">
        <f t="shared" si="172"/>
        <v>1875</v>
      </c>
      <c r="S295" s="234">
        <v>4.5</v>
      </c>
      <c r="T295" s="234">
        <v>5</v>
      </c>
      <c r="U295" s="60">
        <f t="shared" si="174"/>
        <v>1.7966666666666666</v>
      </c>
      <c r="V295" s="234">
        <v>14.67</v>
      </c>
      <c r="Z295" s="1">
        <v>2.0649999999999999</v>
      </c>
      <c r="AA295" s="1">
        <f t="shared" si="155"/>
        <v>0.59587823694114739</v>
      </c>
      <c r="AL295" s="1">
        <v>0.7</v>
      </c>
      <c r="AM295" s="1">
        <v>3.5</v>
      </c>
      <c r="AN295" s="1">
        <v>2.25</v>
      </c>
      <c r="AO295" s="1">
        <v>3.3</v>
      </c>
      <c r="AP295" s="1">
        <v>2.41</v>
      </c>
      <c r="AQ295" s="204">
        <v>12.11</v>
      </c>
      <c r="AR295" s="60">
        <f t="shared" si="156"/>
        <v>3.3030553261767137</v>
      </c>
      <c r="AS295" s="136">
        <f t="shared" si="157"/>
        <v>0.9531529945173588</v>
      </c>
      <c r="AT295" s="1">
        <v>1.641</v>
      </c>
      <c r="AU295" s="136">
        <f t="shared" si="158"/>
        <v>0.47353856037690389</v>
      </c>
      <c r="AW295" s="2"/>
      <c r="BM295" s="198">
        <v>0.5</v>
      </c>
      <c r="BN295" s="198">
        <v>0.56000000000000005</v>
      </c>
      <c r="BO295" s="198">
        <v>0.52</v>
      </c>
      <c r="BP295" s="198">
        <v>1.8648020000000001</v>
      </c>
      <c r="BQ295" s="198">
        <v>1.62</v>
      </c>
      <c r="BR295" s="10">
        <v>22.42</v>
      </c>
      <c r="BS295" s="6">
        <f t="shared" si="159"/>
        <v>1.7841213202497768</v>
      </c>
      <c r="BT295" s="259"/>
      <c r="BU295" s="259"/>
      <c r="BV295" s="259">
        <v>2</v>
      </c>
      <c r="BW295" s="259"/>
      <c r="BX295" s="259"/>
      <c r="BY295" s="259"/>
      <c r="BZ295" s="259"/>
      <c r="CA295">
        <v>1.155</v>
      </c>
      <c r="CB295">
        <f t="shared" si="171"/>
        <v>0.33328782744165875</v>
      </c>
      <c r="CR295" s="204">
        <v>25.98</v>
      </c>
      <c r="CS295" s="37">
        <f t="shared" si="160"/>
        <v>1.5396458814472671</v>
      </c>
      <c r="CT295" s="136">
        <f t="shared" si="161"/>
        <v>0.44428158515762545</v>
      </c>
      <c r="CU295" s="1">
        <v>1.468</v>
      </c>
      <c r="CV295" s="136">
        <f t="shared" si="162"/>
        <v>0.42360738587390051</v>
      </c>
      <c r="DC295" s="204">
        <v>25.2</v>
      </c>
      <c r="DD295" s="37">
        <f t="shared" si="163"/>
        <v>1.5873015873015872</v>
      </c>
      <c r="DG295" s="1">
        <v>1.3360000000000001</v>
      </c>
      <c r="DH295" s="136">
        <f t="shared" si="164"/>
        <v>0.38551734845199664</v>
      </c>
      <c r="DQ295" s="204">
        <v>27.09</v>
      </c>
      <c r="DR295" s="37">
        <f t="shared" si="173"/>
        <v>1.4765596160944998</v>
      </c>
      <c r="EX295">
        <v>1.3029999999999999</v>
      </c>
      <c r="FF295" s="136">
        <f t="shared" si="166"/>
        <v>0.51483866028569192</v>
      </c>
      <c r="FG295" s="136">
        <f t="shared" ref="FG295:FG336" si="179">0.063+1.226*(FK295*4/3)+0.017*FZ295</f>
        <v>0.81979563120433174</v>
      </c>
      <c r="FH295" s="136">
        <f t="shared" si="145"/>
        <v>0.5616297073309483</v>
      </c>
      <c r="FI295" s="136">
        <f t="shared" si="146"/>
        <v>0.51717762644081433</v>
      </c>
      <c r="FJ295" s="136">
        <f t="shared" si="167"/>
        <v>0.9531529945173588</v>
      </c>
      <c r="FK295" s="136">
        <f t="shared" si="168"/>
        <v>0.44428158515762545</v>
      </c>
      <c r="FL295" s="136">
        <f t="shared" si="169"/>
        <v>0.38551734845199664</v>
      </c>
      <c r="FM295" s="136">
        <f t="shared" si="148"/>
        <v>5.9215014013574994</v>
      </c>
      <c r="FN295" s="136">
        <f t="shared" si="149"/>
        <v>1.7212297301912227</v>
      </c>
      <c r="FO295" s="136">
        <f t="shared" si="170"/>
        <v>2.3435529148151413</v>
      </c>
      <c r="FP295" s="136">
        <f>'east Allen-Studer'!DP295</f>
        <v>1.4655025510065856</v>
      </c>
      <c r="FQ295" s="136">
        <f>'east Allen-Studer'!DQ295</f>
        <v>12</v>
      </c>
      <c r="FR295" s="136">
        <f>'east Allen-Studer'!DR295</f>
        <v>2.15</v>
      </c>
      <c r="FS295" s="136">
        <f t="shared" si="150"/>
        <v>0.86061486509561136</v>
      </c>
      <c r="FT295" s="136">
        <f t="shared" si="151"/>
        <v>1.7212297301912227</v>
      </c>
      <c r="FU295" s="136"/>
      <c r="FV295" s="198">
        <f t="shared" si="152"/>
        <v>397.59062658608741</v>
      </c>
      <c r="FW295" s="198">
        <f t="shared" si="153"/>
        <v>178.25944777911914</v>
      </c>
      <c r="FX295" s="198">
        <f t="shared" si="154"/>
        <v>128.23101612855572</v>
      </c>
      <c r="FY295" s="6"/>
      <c r="FZ295" s="1">
        <f t="shared" si="175"/>
        <v>1.7966666666666666</v>
      </c>
      <c r="GA295" s="60"/>
      <c r="GB295" s="60"/>
      <c r="GC295" s="1">
        <f t="shared" si="176"/>
        <v>0.51644410004438068</v>
      </c>
      <c r="GD295" s="1">
        <f t="shared" si="177"/>
        <v>1.1518791059409168</v>
      </c>
      <c r="GE295" s="1">
        <f t="shared" si="178"/>
        <v>1.6012766609248423</v>
      </c>
    </row>
    <row r="296" spans="1:187" x14ac:dyDescent="0.15">
      <c r="A296">
        <f t="shared" si="172"/>
        <v>1876</v>
      </c>
      <c r="S296" s="234">
        <v>4.75</v>
      </c>
      <c r="T296" s="234">
        <v>4</v>
      </c>
      <c r="U296" s="60">
        <f t="shared" si="174"/>
        <v>1.4373333333333334</v>
      </c>
      <c r="V296" s="234">
        <v>12.5</v>
      </c>
      <c r="Z296" s="1">
        <v>2.0249999999999999</v>
      </c>
      <c r="AA296" s="1">
        <f t="shared" si="155"/>
        <v>0.5843358013587524</v>
      </c>
      <c r="AL296" s="1">
        <v>0.83</v>
      </c>
      <c r="AM296" s="1">
        <v>2.76</v>
      </c>
      <c r="AN296" s="1">
        <v>3.25</v>
      </c>
      <c r="AO296" s="1">
        <v>4.42</v>
      </c>
      <c r="AP296" s="1">
        <v>2.87</v>
      </c>
      <c r="AQ296" s="204">
        <v>9.0500000000000007</v>
      </c>
      <c r="AR296" s="60">
        <f t="shared" si="156"/>
        <v>4.4198895027624303</v>
      </c>
      <c r="AS296" s="136">
        <f t="shared" si="157"/>
        <v>1.2754345595143881</v>
      </c>
      <c r="AT296" s="1">
        <v>1.4710000000000001</v>
      </c>
      <c r="AU296" s="136">
        <f t="shared" si="158"/>
        <v>0.42448215863158173</v>
      </c>
      <c r="AW296" s="2"/>
      <c r="BM296" s="198">
        <v>0.46</v>
      </c>
      <c r="BN296" s="198">
        <v>0.46</v>
      </c>
      <c r="BO296" s="198">
        <v>0.45</v>
      </c>
      <c r="BP296" s="198">
        <v>1.5961689999999999</v>
      </c>
      <c r="BQ296" s="198">
        <v>1.45</v>
      </c>
      <c r="BR296" s="10">
        <v>25.84</v>
      </c>
      <c r="BS296" s="6">
        <f t="shared" si="159"/>
        <v>1.5479876160990713</v>
      </c>
      <c r="BT296" s="259"/>
      <c r="BU296" s="259"/>
      <c r="BV296" s="259">
        <v>1.6</v>
      </c>
      <c r="BW296" s="259"/>
      <c r="BX296" s="259"/>
      <c r="BY296" s="259"/>
      <c r="BZ296" s="259"/>
      <c r="CA296">
        <v>1.0069999999999999</v>
      </c>
      <c r="CB296">
        <f t="shared" si="171"/>
        <v>0.29058081578679684</v>
      </c>
      <c r="CR296" s="204">
        <v>29.51</v>
      </c>
      <c r="CS296" s="37">
        <f t="shared" si="160"/>
        <v>1.3554727211114876</v>
      </c>
      <c r="CT296" s="136">
        <f t="shared" si="161"/>
        <v>0.39113641417807893</v>
      </c>
      <c r="CU296" s="1">
        <v>1.1990000000000001</v>
      </c>
      <c r="CV296" s="136">
        <f t="shared" si="162"/>
        <v>0.34598450658229341</v>
      </c>
      <c r="DC296" s="204">
        <v>29.89</v>
      </c>
      <c r="DD296" s="37">
        <f t="shared" si="163"/>
        <v>1.3382402141184344</v>
      </c>
      <c r="DG296" s="1">
        <v>1.1080000000000001</v>
      </c>
      <c r="DH296" s="136">
        <f t="shared" si="164"/>
        <v>0.31972546563234455</v>
      </c>
      <c r="DQ296" s="204">
        <v>31.89</v>
      </c>
      <c r="DR296" s="37">
        <f t="shared" si="173"/>
        <v>1.2543116964565695</v>
      </c>
      <c r="EX296">
        <v>1.036</v>
      </c>
      <c r="FF296" s="136">
        <f t="shared" si="166"/>
        <v>0.44669824936552688</v>
      </c>
      <c r="FG296" s="136">
        <f t="shared" si="179"/>
        <v>0.72681232504309967</v>
      </c>
      <c r="FH296" s="136">
        <f t="shared" si="145"/>
        <v>0.53006190093046546</v>
      </c>
      <c r="FI296" s="136">
        <f t="shared" si="146"/>
        <v>0.45606907675135067</v>
      </c>
      <c r="FJ296" s="136">
        <f t="shared" si="167"/>
        <v>1.2754345595143881</v>
      </c>
      <c r="FK296" s="136">
        <f t="shared" si="168"/>
        <v>0.39113641417807893</v>
      </c>
      <c r="FL296" s="136">
        <f t="shared" si="169"/>
        <v>0.31972546563234455</v>
      </c>
      <c r="FM296" s="136">
        <f t="shared" si="148"/>
        <v>5.9938934087566675</v>
      </c>
      <c r="FN296" s="136">
        <f t="shared" si="149"/>
        <v>1.742272244060274</v>
      </c>
      <c r="FO296" s="136">
        <f t="shared" si="170"/>
        <v>2.2997897758028172</v>
      </c>
      <c r="FP296" s="136">
        <f>'east Allen-Studer'!DP296</f>
        <v>1.613163530287677</v>
      </c>
      <c r="FQ296" s="136">
        <f>'east Allen-Studer'!DQ296</f>
        <v>12</v>
      </c>
      <c r="FR296" s="136">
        <f>'east Allen-Studer'!DR296</f>
        <v>2.15</v>
      </c>
      <c r="FS296" s="136">
        <f t="shared" si="150"/>
        <v>0.87113612203013702</v>
      </c>
      <c r="FT296" s="136">
        <f t="shared" si="151"/>
        <v>1.742272244060274</v>
      </c>
      <c r="FU296" s="136"/>
      <c r="FV296" s="198">
        <f t="shared" si="152"/>
        <v>372.52675319977976</v>
      </c>
      <c r="FW296" s="198">
        <f t="shared" si="153"/>
        <v>169.02187217696519</v>
      </c>
      <c r="FX296" s="198">
        <f t="shared" si="154"/>
        <v>117.25096993156831</v>
      </c>
      <c r="FY296" s="6"/>
      <c r="FZ296" s="1">
        <f t="shared" si="175"/>
        <v>1.4373333333333334</v>
      </c>
      <c r="GA296" s="60"/>
      <c r="GB296" s="60"/>
      <c r="GC296" s="1">
        <f t="shared" si="176"/>
        <v>0.44095267052826481</v>
      </c>
      <c r="GD296" s="1">
        <f t="shared" si="177"/>
        <v>0.97186633038048587</v>
      </c>
      <c r="GE296" s="1">
        <f t="shared" si="178"/>
        <v>1.4009834354678548</v>
      </c>
    </row>
    <row r="297" spans="1:187" x14ac:dyDescent="0.15">
      <c r="A297">
        <f t="shared" si="172"/>
        <v>1877</v>
      </c>
      <c r="S297" s="234">
        <v>4.6900000000000004</v>
      </c>
      <c r="T297" s="234">
        <v>5.5</v>
      </c>
      <c r="U297" s="60">
        <f t="shared" si="174"/>
        <v>1.9763333333333333</v>
      </c>
      <c r="V297" s="234">
        <v>7.97</v>
      </c>
      <c r="Z297" s="1">
        <v>2.8959999999999999</v>
      </c>
      <c r="AA297" s="1">
        <f t="shared" si="155"/>
        <v>0.83567233616540593</v>
      </c>
      <c r="AL297" s="1">
        <v>0.9</v>
      </c>
      <c r="AM297" s="1">
        <v>3.44</v>
      </c>
      <c r="AN297" s="1">
        <v>3.09</v>
      </c>
      <c r="AO297" s="1">
        <v>3.53</v>
      </c>
      <c r="AP297" s="1">
        <v>3.13</v>
      </c>
      <c r="AQ297" s="204">
        <v>11.34</v>
      </c>
      <c r="AR297" s="60">
        <f t="shared" si="156"/>
        <v>3.5273368606701938</v>
      </c>
      <c r="AS297" s="136">
        <f t="shared" si="157"/>
        <v>1.0178732595771793</v>
      </c>
      <c r="AT297" s="1">
        <v>2.222</v>
      </c>
      <c r="AU297" s="136">
        <f t="shared" si="158"/>
        <v>0.64119602751826965</v>
      </c>
      <c r="AW297" s="2"/>
      <c r="BM297" s="198">
        <v>0.72</v>
      </c>
      <c r="BN297" s="198">
        <v>0.66</v>
      </c>
      <c r="BO297" s="198">
        <v>0.57999999999999996</v>
      </c>
      <c r="BP297" s="198">
        <v>2.4479799999999998</v>
      </c>
      <c r="BQ297" s="198">
        <v>2.34</v>
      </c>
      <c r="BR297" s="10">
        <v>18.45</v>
      </c>
      <c r="BS297" s="6">
        <f t="shared" si="159"/>
        <v>2.1680216802168024</v>
      </c>
      <c r="BT297" s="6"/>
      <c r="BU297" s="6"/>
      <c r="BV297" s="6"/>
      <c r="BW297" s="6"/>
      <c r="BX297" s="6"/>
      <c r="BY297" s="6"/>
      <c r="BZ297" s="6"/>
      <c r="CA297">
        <v>1.488</v>
      </c>
      <c r="CB297">
        <f t="shared" si="171"/>
        <v>0.42937860366509806</v>
      </c>
      <c r="CR297" s="204">
        <v>22.47</v>
      </c>
      <c r="CS297" s="37">
        <f t="shared" si="160"/>
        <v>1.7801513128615933</v>
      </c>
      <c r="CT297" s="136">
        <f t="shared" si="161"/>
        <v>0.51368204639052562</v>
      </c>
      <c r="CU297" s="1">
        <v>1.798</v>
      </c>
      <c r="CV297" s="136">
        <f t="shared" si="162"/>
        <v>0.51883247942866018</v>
      </c>
      <c r="DC297" s="204">
        <v>18.61</v>
      </c>
      <c r="DD297" s="37">
        <f t="shared" si="163"/>
        <v>2.1493820526598602</v>
      </c>
      <c r="DG297" s="1">
        <v>1.645</v>
      </c>
      <c r="DH297" s="136">
        <f t="shared" si="164"/>
        <v>0.4746826633259989</v>
      </c>
      <c r="DQ297" s="204">
        <v>24.36</v>
      </c>
      <c r="DR297" s="37">
        <f t="shared" si="173"/>
        <v>1.6420361247947455</v>
      </c>
      <c r="EX297">
        <v>1.538</v>
      </c>
      <c r="FF297" s="136">
        <f t="shared" si="166"/>
        <v>0.62561966198402252</v>
      </c>
      <c r="FG297" s="136">
        <f t="shared" si="179"/>
        <v>0.93629658516637915</v>
      </c>
      <c r="FH297" s="136">
        <f t="shared" si="145"/>
        <v>0.60285302609960112</v>
      </c>
      <c r="FI297" s="136">
        <f t="shared" si="146"/>
        <v>0.59697719158577478</v>
      </c>
      <c r="FJ297" s="136">
        <f t="shared" si="167"/>
        <v>1.0178732595771793</v>
      </c>
      <c r="FK297" s="136">
        <f t="shared" si="168"/>
        <v>0.51368204639052562</v>
      </c>
      <c r="FL297" s="136">
        <f t="shared" si="169"/>
        <v>0.4746826633259989</v>
      </c>
      <c r="FM297" s="136">
        <f t="shared" si="148"/>
        <v>6.0662854161558375</v>
      </c>
      <c r="FN297" s="136">
        <f t="shared" si="149"/>
        <v>1.7633147579293258</v>
      </c>
      <c r="FO297" s="136">
        <f t="shared" si="170"/>
        <v>2.2560266367904935</v>
      </c>
      <c r="FP297" s="136">
        <f>'east Allen-Studer'!DP297</f>
        <v>3.4892244922230082</v>
      </c>
      <c r="FQ297" s="136">
        <f>'east Allen-Studer'!DQ297</f>
        <v>12</v>
      </c>
      <c r="FR297" s="136">
        <f>'east Allen-Studer'!DR297</f>
        <v>2.1060264900662249</v>
      </c>
      <c r="FS297" s="136">
        <f t="shared" si="150"/>
        <v>0.8816573789646629</v>
      </c>
      <c r="FT297" s="136">
        <f t="shared" si="151"/>
        <v>1.7633147579293258</v>
      </c>
      <c r="FU297" s="136"/>
      <c r="FV297" s="198">
        <f t="shared" si="152"/>
        <v>507.10183333751115</v>
      </c>
      <c r="FW297" s="198">
        <f t="shared" si="153"/>
        <v>217.71901485192384</v>
      </c>
      <c r="FX297" s="198">
        <f t="shared" si="154"/>
        <v>149.54830861223397</v>
      </c>
      <c r="FY297" s="6"/>
      <c r="FZ297" s="1">
        <f t="shared" si="175"/>
        <v>1.9763333333333333</v>
      </c>
      <c r="GA297" s="60"/>
      <c r="GB297" s="60"/>
      <c r="GC297" s="1">
        <f t="shared" si="176"/>
        <v>0.44540692188019931</v>
      </c>
      <c r="GD297" s="1">
        <f t="shared" si="177"/>
        <v>1.0374227846855004</v>
      </c>
      <c r="GE297" s="1">
        <f t="shared" si="178"/>
        <v>1.5103257854444863</v>
      </c>
    </row>
    <row r="298" spans="1:187" x14ac:dyDescent="0.15">
      <c r="A298">
        <f t="shared" si="172"/>
        <v>1878</v>
      </c>
      <c r="S298" s="234">
        <v>4.22</v>
      </c>
      <c r="T298" s="234">
        <v>5.5</v>
      </c>
      <c r="U298" s="60">
        <f t="shared" si="174"/>
        <v>1.9763333333333333</v>
      </c>
      <c r="V298" s="234">
        <v>7.5</v>
      </c>
      <c r="Z298" s="1">
        <v>4.2380000000000004</v>
      </c>
      <c r="AA298" s="1">
        <f t="shared" si="155"/>
        <v>1.2229210499547618</v>
      </c>
      <c r="AL298" s="1">
        <v>1.31</v>
      </c>
      <c r="AM298" s="1">
        <v>4.5599999999999996</v>
      </c>
      <c r="AN298" s="1">
        <v>4.6399999999999997</v>
      </c>
      <c r="AO298" s="1">
        <v>5.0599999999999996</v>
      </c>
      <c r="AP298" s="1">
        <v>4.55</v>
      </c>
      <c r="AQ298" s="204">
        <v>7.9</v>
      </c>
      <c r="AR298" s="60">
        <f t="shared" si="156"/>
        <v>5.0632911392405058</v>
      </c>
      <c r="AS298" s="136">
        <f t="shared" si="157"/>
        <v>1.4610990840006599</v>
      </c>
      <c r="AT298" s="1">
        <v>2.9089999999999998</v>
      </c>
      <c r="AU298" s="136">
        <f t="shared" si="158"/>
        <v>0.83944160398318912</v>
      </c>
      <c r="AW298" s="2"/>
      <c r="BM298" s="198">
        <v>0.84</v>
      </c>
      <c r="BN298" s="198">
        <v>0.85</v>
      </c>
      <c r="BO298" s="198">
        <v>0.78</v>
      </c>
      <c r="BP298" s="198">
        <v>2.808989</v>
      </c>
      <c r="BQ298" s="198">
        <v>2.98</v>
      </c>
      <c r="BR298" s="10">
        <v>13.98</v>
      </c>
      <c r="BS298" s="6">
        <f t="shared" si="159"/>
        <v>2.8612303290414873</v>
      </c>
      <c r="BT298" s="6"/>
      <c r="BU298" s="6"/>
      <c r="BV298" s="6"/>
      <c r="BW298" s="6"/>
      <c r="BX298" s="6"/>
      <c r="BY298" s="6"/>
      <c r="BZ298" s="6"/>
      <c r="CA298">
        <v>2.1619999999999999</v>
      </c>
      <c r="CB298">
        <f t="shared" si="171"/>
        <v>0.62386864322845559</v>
      </c>
      <c r="CR298" s="204">
        <v>14.46</v>
      </c>
      <c r="CS298" s="37">
        <f t="shared" si="160"/>
        <v>2.7662517289073301</v>
      </c>
      <c r="CT298" s="136">
        <f t="shared" si="161"/>
        <v>0.79823205964004895</v>
      </c>
      <c r="CU298" s="1">
        <v>2.9089999999999998</v>
      </c>
      <c r="CV298" s="136">
        <f t="shared" si="162"/>
        <v>0.83942362772968426</v>
      </c>
      <c r="DC298" s="204">
        <v>12.77</v>
      </c>
      <c r="DD298" s="37">
        <f t="shared" si="163"/>
        <v>3.1323414252153485</v>
      </c>
      <c r="DG298" s="1">
        <v>2.8069999999999999</v>
      </c>
      <c r="DH298" s="136">
        <f t="shared" si="164"/>
        <v>0.80999041699457675</v>
      </c>
      <c r="DQ298" s="204">
        <v>14.95</v>
      </c>
      <c r="DR298" s="37">
        <f t="shared" si="173"/>
        <v>2.6755852842809364</v>
      </c>
      <c r="EX298">
        <v>2.4430000000000001</v>
      </c>
      <c r="FF298" s="136">
        <f t="shared" si="166"/>
        <v>0.82565685004329126</v>
      </c>
      <c r="FG298" s="136">
        <f t="shared" si="179"/>
        <v>1.4014410068249332</v>
      </c>
      <c r="FH298" s="136">
        <f t="shared" si="145"/>
        <v>0.77187345756971193</v>
      </c>
      <c r="FI298" s="136">
        <f t="shared" si="146"/>
        <v>0.92416474792063319</v>
      </c>
      <c r="FJ298" s="136">
        <f t="shared" si="167"/>
        <v>1.4610990840006599</v>
      </c>
      <c r="FK298" s="136">
        <f t="shared" si="168"/>
        <v>0.79823205964004895</v>
      </c>
      <c r="FL298" s="136">
        <f t="shared" si="169"/>
        <v>0.80999041699457675</v>
      </c>
      <c r="FM298" s="136">
        <f t="shared" si="148"/>
        <v>6.1386774235550057</v>
      </c>
      <c r="FN298" s="136">
        <f t="shared" si="149"/>
        <v>1.7843572717983769</v>
      </c>
      <c r="FO298" s="136">
        <f t="shared" si="170"/>
        <v>2.2122634977781694</v>
      </c>
      <c r="FP298" s="136">
        <f>'east Allen-Studer'!DP298</f>
        <v>4.5628320282916253</v>
      </c>
      <c r="FQ298" s="136">
        <f>'east Allen-Studer'!DQ298</f>
        <v>12</v>
      </c>
      <c r="FR298" s="136">
        <f>'east Allen-Studer'!DR298</f>
        <v>2.1167350993377485</v>
      </c>
      <c r="FS298" s="136">
        <f t="shared" si="150"/>
        <v>0.89217863589918844</v>
      </c>
      <c r="FT298" s="136">
        <f t="shared" si="151"/>
        <v>1.7843572717983769</v>
      </c>
      <c r="FU298" s="136"/>
      <c r="FV298" s="198">
        <f t="shared" si="152"/>
        <v>701.97058422015164</v>
      </c>
      <c r="FW298" s="198">
        <f t="shared" si="153"/>
        <v>289.93521356038764</v>
      </c>
      <c r="FX298" s="198">
        <f t="shared" si="154"/>
        <v>214.6167370452653</v>
      </c>
      <c r="FY298" s="6"/>
      <c r="FZ298" s="1">
        <f t="shared" si="175"/>
        <v>1.9763333333333333</v>
      </c>
      <c r="GA298" s="60"/>
      <c r="GB298" s="60"/>
      <c r="GC298" s="1">
        <f t="shared" si="176"/>
        <v>0.32176087110201546</v>
      </c>
      <c r="GD298" s="1">
        <f t="shared" si="177"/>
        <v>0.77902460999144285</v>
      </c>
      <c r="GE298" s="1">
        <f t="shared" si="178"/>
        <v>1.0524186965857589</v>
      </c>
    </row>
    <row r="299" spans="1:187" x14ac:dyDescent="0.15">
      <c r="A299">
        <f t="shared" si="172"/>
        <v>1879</v>
      </c>
      <c r="S299" s="234">
        <v>4.25</v>
      </c>
      <c r="T299" s="234">
        <v>5.5</v>
      </c>
      <c r="U299" s="60">
        <f t="shared" si="174"/>
        <v>1.9763333333333333</v>
      </c>
      <c r="V299" s="234">
        <v>8.8699999999999992</v>
      </c>
      <c r="Z299" s="1">
        <v>3.1070000000000002</v>
      </c>
      <c r="AA299" s="1">
        <f t="shared" si="155"/>
        <v>0.89655868386254012</v>
      </c>
      <c r="AL299" s="1">
        <v>1</v>
      </c>
      <c r="AM299" s="1">
        <v>3.79</v>
      </c>
      <c r="AN299" s="1">
        <v>3.51</v>
      </c>
      <c r="AO299" s="1">
        <v>3.86</v>
      </c>
      <c r="AP299" s="1">
        <v>3.47</v>
      </c>
      <c r="AQ299" s="204">
        <v>10.37</v>
      </c>
      <c r="AR299" s="60">
        <f t="shared" si="156"/>
        <v>3.857280617164899</v>
      </c>
      <c r="AS299" s="136">
        <f t="shared" si="157"/>
        <v>1.1130841623534442</v>
      </c>
      <c r="AT299" s="1">
        <v>2.7</v>
      </c>
      <c r="AU299" s="136">
        <f t="shared" si="158"/>
        <v>0.77913108654335206</v>
      </c>
      <c r="AW299" s="2"/>
      <c r="BM299" s="198">
        <v>0.81</v>
      </c>
      <c r="BN299" s="198">
        <v>0.84</v>
      </c>
      <c r="BO299" s="198">
        <v>0.79</v>
      </c>
      <c r="BP299" s="198">
        <v>2.8510330000000002</v>
      </c>
      <c r="BQ299" s="198">
        <v>2.85</v>
      </c>
      <c r="BR299" s="10">
        <v>13.89</v>
      </c>
      <c r="BS299" s="6">
        <f t="shared" si="159"/>
        <v>2.8797696184305255</v>
      </c>
      <c r="BT299" s="6"/>
      <c r="BU299" s="6"/>
      <c r="BV299" s="6"/>
      <c r="BW299" s="6"/>
      <c r="BX299" s="6"/>
      <c r="BY299" s="6"/>
      <c r="BZ299" s="6"/>
      <c r="CA299">
        <v>1.8029999999999999</v>
      </c>
      <c r="CB299">
        <f t="shared" si="171"/>
        <v>0.52027528387645949</v>
      </c>
      <c r="CR299" s="204">
        <v>19.91</v>
      </c>
      <c r="CS299" s="37">
        <f t="shared" si="160"/>
        <v>2.0090406830738323</v>
      </c>
      <c r="CT299" s="136">
        <f t="shared" si="161"/>
        <v>0.57973056666976941</v>
      </c>
      <c r="CU299" s="1">
        <v>2.2149999999999999</v>
      </c>
      <c r="CV299" s="136">
        <f t="shared" si="162"/>
        <v>0.63916237037512913</v>
      </c>
      <c r="DC299" s="204">
        <v>18.27</v>
      </c>
      <c r="DD299" s="37">
        <f t="shared" si="163"/>
        <v>2.189381499726327</v>
      </c>
      <c r="DG299" s="1">
        <v>2.6019999999999999</v>
      </c>
      <c r="DH299" s="136">
        <f t="shared" si="164"/>
        <v>0.75083543463480173</v>
      </c>
      <c r="DQ299" s="204">
        <v>14.67</v>
      </c>
      <c r="DR299" s="37">
        <f t="shared" si="173"/>
        <v>2.7266530334015</v>
      </c>
      <c r="EX299">
        <v>1.855</v>
      </c>
      <c r="FF299" s="136">
        <f t="shared" si="166"/>
        <v>0.83100667844529974</v>
      </c>
      <c r="FG299" s="136">
        <f t="shared" si="179"/>
        <v>1.0442638996495164</v>
      </c>
      <c r="FH299" s="136">
        <f t="shared" si="145"/>
        <v>0.64208531875730968</v>
      </c>
      <c r="FI299" s="136">
        <f t="shared" si="146"/>
        <v>0.67292255424070102</v>
      </c>
      <c r="FJ299" s="136">
        <f t="shared" si="167"/>
        <v>1.1130841623534442</v>
      </c>
      <c r="FK299" s="136">
        <f t="shared" si="168"/>
        <v>0.57973056666976941</v>
      </c>
      <c r="FL299" s="136">
        <f t="shared" si="169"/>
        <v>0.75083543463480173</v>
      </c>
      <c r="FM299" s="136">
        <f t="shared" si="148"/>
        <v>6.2110694309541747</v>
      </c>
      <c r="FN299" s="136">
        <f t="shared" si="149"/>
        <v>1.8053997856674284</v>
      </c>
      <c r="FO299" s="136">
        <f t="shared" si="170"/>
        <v>2.1685003587658453</v>
      </c>
      <c r="FP299" s="136">
        <f>'east Allen-Studer'!DP299</f>
        <v>3.9074792639689626</v>
      </c>
      <c r="FQ299" s="136">
        <f>'east Allen-Studer'!DQ299</f>
        <v>12</v>
      </c>
      <c r="FR299" s="136">
        <f>'east Allen-Studer'!DR299</f>
        <v>1.8204635761589405</v>
      </c>
      <c r="FS299" s="136">
        <f t="shared" si="150"/>
        <v>0.90269989283371421</v>
      </c>
      <c r="FT299" s="136">
        <f t="shared" si="151"/>
        <v>1.8053997856674284</v>
      </c>
      <c r="FU299" s="136"/>
      <c r="FV299" s="198">
        <f t="shared" si="152"/>
        <v>565.44061685279632</v>
      </c>
      <c r="FW299" s="198">
        <f t="shared" si="153"/>
        <v>249.3751582024444</v>
      </c>
      <c r="FX299" s="198">
        <f t="shared" si="154"/>
        <v>166.50715804442865</v>
      </c>
      <c r="FY299" s="6"/>
      <c r="FZ299" s="1">
        <f t="shared" si="175"/>
        <v>1.9763333333333333</v>
      </c>
      <c r="GA299" s="60"/>
      <c r="GB299" s="60"/>
      <c r="GC299" s="1">
        <f t="shared" si="176"/>
        <v>0.39945249763595875</v>
      </c>
      <c r="GD299" s="1">
        <f t="shared" si="177"/>
        <v>0.9057304195605026</v>
      </c>
      <c r="GE299" s="1">
        <f t="shared" si="178"/>
        <v>1.3564982389910185</v>
      </c>
    </row>
    <row r="300" spans="1:187" x14ac:dyDescent="0.15">
      <c r="A300">
        <f t="shared" si="172"/>
        <v>1880</v>
      </c>
      <c r="P300">
        <v>1.347</v>
      </c>
      <c r="Q300">
        <v>2.3580000000000001</v>
      </c>
      <c r="S300" s="234">
        <v>4.5</v>
      </c>
      <c r="T300" s="234">
        <v>5.5</v>
      </c>
      <c r="U300" s="60">
        <f t="shared" si="174"/>
        <v>1.9763333333333333</v>
      </c>
      <c r="V300" s="234">
        <v>8.59</v>
      </c>
      <c r="Z300" s="1">
        <v>2.5299999999999998</v>
      </c>
      <c r="AA300" s="1">
        <f t="shared" si="155"/>
        <v>0.73005905058649057</v>
      </c>
      <c r="AL300" s="1">
        <v>0.79</v>
      </c>
      <c r="AM300" s="1">
        <v>2.9</v>
      </c>
      <c r="AN300" s="1">
        <v>2.67</v>
      </c>
      <c r="AO300" s="1">
        <v>3.26</v>
      </c>
      <c r="AP300" s="1">
        <v>2.72</v>
      </c>
      <c r="AQ300" s="204">
        <v>12.27</v>
      </c>
      <c r="AR300" s="60">
        <f t="shared" si="156"/>
        <v>3.2599837000814995</v>
      </c>
      <c r="AS300" s="136">
        <f t="shared" si="157"/>
        <v>0.94072394161411688</v>
      </c>
      <c r="AT300" s="1">
        <v>2.0979999999999999</v>
      </c>
      <c r="AU300" s="136">
        <f t="shared" si="158"/>
        <v>0.60541371095109342</v>
      </c>
      <c r="AW300" s="2"/>
      <c r="BM300" s="198">
        <v>0.63</v>
      </c>
      <c r="BN300" s="198">
        <v>0.7</v>
      </c>
      <c r="BO300" s="198">
        <v>0.66</v>
      </c>
      <c r="BP300" s="198">
        <v>2.1119319999999999</v>
      </c>
      <c r="BQ300" s="198">
        <v>2.29</v>
      </c>
      <c r="BR300" s="10">
        <v>16.850000000000001</v>
      </c>
      <c r="BS300" s="6">
        <f t="shared" si="159"/>
        <v>2.3738872403560829</v>
      </c>
      <c r="BT300" s="6"/>
      <c r="BU300" s="6"/>
      <c r="BV300" s="6"/>
      <c r="BW300" s="6"/>
      <c r="BX300" s="6"/>
      <c r="BY300" s="6"/>
      <c r="BZ300" s="6"/>
      <c r="CA300">
        <v>1.3360000000000001</v>
      </c>
      <c r="CB300">
        <f t="shared" si="171"/>
        <v>0.38551734845199664</v>
      </c>
      <c r="CR300" s="204">
        <v>24.66</v>
      </c>
      <c r="CS300" s="37">
        <f t="shared" si="160"/>
        <v>1.6220600162206</v>
      </c>
      <c r="CT300" s="136">
        <f t="shared" si="161"/>
        <v>0.46806308120012607</v>
      </c>
      <c r="CU300" s="1">
        <v>1.744</v>
      </c>
      <c r="CV300" s="136">
        <f t="shared" si="162"/>
        <v>0.50325019139242677</v>
      </c>
      <c r="DC300" s="204">
        <v>24.76</v>
      </c>
      <c r="DD300" s="37">
        <f t="shared" si="163"/>
        <v>1.615508885298869</v>
      </c>
      <c r="DG300" s="1">
        <v>1.8340000000000001</v>
      </c>
      <c r="DH300" s="136">
        <f t="shared" si="164"/>
        <v>0.52922067145281582</v>
      </c>
      <c r="DQ300" s="204">
        <v>19.22</v>
      </c>
      <c r="DR300" s="37">
        <f t="shared" si="173"/>
        <v>2.0811654526534862</v>
      </c>
      <c r="EX300">
        <v>1.5309999999999999</v>
      </c>
      <c r="FF300" s="136">
        <f t="shared" si="166"/>
        <v>0.68502568330001268</v>
      </c>
      <c r="FG300" s="136">
        <f t="shared" si="179"/>
        <v>0.86172478340180603</v>
      </c>
      <c r="FH300" s="136">
        <f t="shared" si="145"/>
        <v>0.57575572572822531</v>
      </c>
      <c r="FI300" s="136">
        <f t="shared" si="146"/>
        <v>0.54452258941331533</v>
      </c>
      <c r="FJ300" s="136">
        <f t="shared" si="167"/>
        <v>0.94072394161411688</v>
      </c>
      <c r="FK300" s="136">
        <f t="shared" si="168"/>
        <v>0.46806308120012607</v>
      </c>
      <c r="FL300" s="136">
        <f t="shared" si="169"/>
        <v>0.52922067145281582</v>
      </c>
      <c r="FM300" s="136">
        <f t="shared" si="148"/>
        <v>6.2834614383533438</v>
      </c>
      <c r="FN300" s="136">
        <f t="shared" si="149"/>
        <v>1.8264422995364797</v>
      </c>
      <c r="FO300" s="136">
        <f t="shared" si="170"/>
        <v>2.1247372197535217</v>
      </c>
      <c r="FP300" s="136">
        <f>'east Allen-Studer'!DP300</f>
        <v>2.2958920040832864</v>
      </c>
      <c r="FQ300" s="136">
        <f>'east Allen-Studer'!DQ300</f>
        <v>12</v>
      </c>
      <c r="FR300" s="136">
        <f>'east Allen-Studer'!DR300</f>
        <v>1.9989403973509936</v>
      </c>
      <c r="FS300" s="136">
        <f t="shared" si="150"/>
        <v>0.91322114976823987</v>
      </c>
      <c r="FT300" s="136">
        <f t="shared" si="151"/>
        <v>1.8264422995364797</v>
      </c>
      <c r="FU300" s="136"/>
      <c r="FV300" s="198">
        <f t="shared" si="152"/>
        <v>446.18741278148519</v>
      </c>
      <c r="FW300" s="198">
        <f t="shared" si="153"/>
        <v>201.69609689962402</v>
      </c>
      <c r="FX300" s="198">
        <f t="shared" si="154"/>
        <v>137.22949431942391</v>
      </c>
      <c r="FY300" s="6"/>
      <c r="FZ300" s="1">
        <f t="shared" si="175"/>
        <v>1.9763333333333333</v>
      </c>
      <c r="GA300" s="60"/>
      <c r="GB300" s="60"/>
      <c r="GC300" s="1">
        <f t="shared" si="176"/>
        <v>0.50621478821788757</v>
      </c>
      <c r="GD300" s="1">
        <f t="shared" si="177"/>
        <v>1.1198365766050067</v>
      </c>
      <c r="GE300" s="1">
        <f t="shared" si="178"/>
        <v>1.6459046780492055</v>
      </c>
    </row>
    <row r="301" spans="1:187" x14ac:dyDescent="0.15">
      <c r="A301">
        <f t="shared" si="172"/>
        <v>1881</v>
      </c>
      <c r="S301" s="234">
        <v>4.5</v>
      </c>
      <c r="T301" s="234">
        <v>5.5</v>
      </c>
      <c r="U301" s="60">
        <f t="shared" si="174"/>
        <v>1.9763333333333333</v>
      </c>
      <c r="V301" s="234">
        <v>8.1199999999999992</v>
      </c>
      <c r="Z301" s="1">
        <v>2.5099999999999998</v>
      </c>
      <c r="AA301" s="1">
        <f t="shared" si="155"/>
        <v>0.72428783279529307</v>
      </c>
      <c r="AL301" s="1">
        <v>0.74</v>
      </c>
      <c r="AM301" s="1">
        <v>2.96</v>
      </c>
      <c r="AN301" s="1">
        <v>2.73</v>
      </c>
      <c r="AO301" s="1">
        <v>2.96</v>
      </c>
      <c r="AP301" s="1">
        <v>2.57</v>
      </c>
      <c r="AQ301" s="204">
        <v>13.5</v>
      </c>
      <c r="AR301" s="60">
        <f t="shared" si="156"/>
        <v>2.9629629629629628</v>
      </c>
      <c r="AS301" s="136">
        <f t="shared" si="157"/>
        <v>0.8550135380448306</v>
      </c>
      <c r="AT301" s="1">
        <v>2.0129999999999999</v>
      </c>
      <c r="AU301" s="136">
        <f t="shared" si="158"/>
        <v>0.58088551007843237</v>
      </c>
      <c r="AW301" s="2"/>
      <c r="BM301" s="198">
        <v>0.56000000000000005</v>
      </c>
      <c r="BN301" s="198">
        <v>0.65</v>
      </c>
      <c r="BO301" s="198">
        <v>0.61</v>
      </c>
      <c r="BP301" s="198">
        <v>2.1231420000000001</v>
      </c>
      <c r="BQ301" s="198">
        <v>2.1</v>
      </c>
      <c r="BR301" s="10">
        <v>18.37</v>
      </c>
      <c r="BS301" s="6">
        <f t="shared" si="159"/>
        <v>2.1774632553075666</v>
      </c>
      <c r="BT301" s="6"/>
      <c r="BU301" s="6"/>
      <c r="BV301" s="6"/>
      <c r="BW301" s="6"/>
      <c r="BX301" s="6"/>
      <c r="BY301" s="6"/>
      <c r="BZ301" s="6"/>
      <c r="CA301">
        <v>1.325</v>
      </c>
      <c r="CB301">
        <f t="shared" si="171"/>
        <v>0.38234317866683798</v>
      </c>
      <c r="CR301" s="204">
        <v>21.73</v>
      </c>
      <c r="CS301" s="37">
        <f t="shared" si="160"/>
        <v>1.8407731247123791</v>
      </c>
      <c r="CT301" s="136">
        <f t="shared" si="161"/>
        <v>0.53117513034491992</v>
      </c>
      <c r="CU301" s="1">
        <v>1.667</v>
      </c>
      <c r="CV301" s="136">
        <f t="shared" si="162"/>
        <v>0.48103100289631617</v>
      </c>
      <c r="DC301" s="204">
        <v>20.52</v>
      </c>
      <c r="DD301" s="37">
        <f t="shared" si="163"/>
        <v>1.9493177387914231</v>
      </c>
      <c r="DG301" s="1">
        <v>1.6970000000000001</v>
      </c>
      <c r="DH301" s="136">
        <f t="shared" si="164"/>
        <v>0.48968782958311252</v>
      </c>
      <c r="DQ301" s="204">
        <v>20.39</v>
      </c>
      <c r="DR301" s="37">
        <f t="shared" si="173"/>
        <v>1.9617459538989701</v>
      </c>
      <c r="EX301">
        <v>1.3879999999999999</v>
      </c>
      <c r="FF301" s="136">
        <f t="shared" si="166"/>
        <v>0.62834418963555871</v>
      </c>
      <c r="FG301" s="136">
        <f t="shared" si="179"/>
        <v>0.96489194640382903</v>
      </c>
      <c r="FH301" s="136">
        <f t="shared" si="145"/>
        <v>0.61324377802383978</v>
      </c>
      <c r="FI301" s="136">
        <f t="shared" si="146"/>
        <v>0.61709147422606347</v>
      </c>
      <c r="FJ301" s="136">
        <f t="shared" si="167"/>
        <v>0.8550135380448306</v>
      </c>
      <c r="FK301" s="136">
        <f t="shared" si="168"/>
        <v>0.53117513034491992</v>
      </c>
      <c r="FL301" s="136">
        <f t="shared" si="169"/>
        <v>0.48968782958311252</v>
      </c>
      <c r="FM301" s="136">
        <f t="shared" si="148"/>
        <v>6.355853445752512</v>
      </c>
      <c r="FN301" s="136">
        <f t="shared" si="149"/>
        <v>1.8474848134055311</v>
      </c>
      <c r="FO301" s="136">
        <f t="shared" si="170"/>
        <v>2.0809740807411976</v>
      </c>
      <c r="FP301" s="136">
        <f>'east Allen-Studer'!DP301</f>
        <v>1.462540743102368</v>
      </c>
      <c r="FQ301" s="136">
        <f>'east Allen-Studer'!DQ301</f>
        <v>12</v>
      </c>
      <c r="FR301" s="136">
        <f>'east Allen-Studer'!DR301</f>
        <v>1.9989403973509936</v>
      </c>
      <c r="FS301" s="136">
        <f t="shared" si="150"/>
        <v>0.92374240670276553</v>
      </c>
      <c r="FT301" s="136">
        <f t="shared" si="151"/>
        <v>1.8474848134055311</v>
      </c>
      <c r="FU301" s="136"/>
      <c r="FV301" s="198">
        <f t="shared" si="152"/>
        <v>448.52163507484238</v>
      </c>
      <c r="FW301" s="198">
        <f t="shared" si="153"/>
        <v>197.05665979636493</v>
      </c>
      <c r="FX301" s="198">
        <f t="shared" si="154"/>
        <v>147.40173193663975</v>
      </c>
      <c r="FY301" s="6"/>
      <c r="FZ301" s="1">
        <f t="shared" si="175"/>
        <v>1.9763333333333333</v>
      </c>
      <c r="GA301" s="60"/>
      <c r="GB301" s="60"/>
      <c r="GC301" s="1">
        <f t="shared" si="176"/>
        <v>0.50358031587256102</v>
      </c>
      <c r="GD301" s="1">
        <f t="shared" si="177"/>
        <v>1.1462016401783808</v>
      </c>
      <c r="GE301" s="1">
        <f t="shared" si="178"/>
        <v>1.5323203038330302</v>
      </c>
    </row>
    <row r="302" spans="1:187" x14ac:dyDescent="0.15">
      <c r="A302">
        <f t="shared" si="172"/>
        <v>1882</v>
      </c>
      <c r="S302" s="234">
        <v>3.5</v>
      </c>
      <c r="T302" s="234">
        <v>4</v>
      </c>
      <c r="U302" s="60">
        <f t="shared" si="174"/>
        <v>1.4373333333333334</v>
      </c>
      <c r="V302" s="234">
        <v>8.5</v>
      </c>
      <c r="Z302" s="1">
        <v>2.4239999999999999</v>
      </c>
      <c r="AA302" s="1">
        <f t="shared" si="155"/>
        <v>0.69947159629314359</v>
      </c>
      <c r="AL302" s="1">
        <v>0.72</v>
      </c>
      <c r="AM302" s="1">
        <v>2.82</v>
      </c>
      <c r="AN302" s="1">
        <v>2.61</v>
      </c>
      <c r="AO302" s="1">
        <v>2.85</v>
      </c>
      <c r="AP302" s="1">
        <v>2.5</v>
      </c>
      <c r="AQ302" s="204">
        <v>14.02</v>
      </c>
      <c r="AR302" s="60">
        <f t="shared" si="156"/>
        <v>2.8530670470756063</v>
      </c>
      <c r="AS302" s="136">
        <f t="shared" si="157"/>
        <v>0.82330119569224058</v>
      </c>
      <c r="AT302" s="1">
        <v>2.169</v>
      </c>
      <c r="AU302" s="136">
        <f t="shared" si="158"/>
        <v>0.62590197285649274</v>
      </c>
      <c r="AW302" s="2"/>
      <c r="BM302" s="198">
        <v>0.62</v>
      </c>
      <c r="BN302" s="198">
        <v>0.67</v>
      </c>
      <c r="BO302" s="198">
        <v>0.62</v>
      </c>
      <c r="BP302" s="198">
        <v>2.266289</v>
      </c>
      <c r="BQ302" s="198">
        <v>2.2799999999999998</v>
      </c>
      <c r="BR302" s="10">
        <v>17.32</v>
      </c>
      <c r="BS302" s="6">
        <f t="shared" si="159"/>
        <v>2.3094688221709005</v>
      </c>
      <c r="BT302" s="6"/>
      <c r="BU302" s="6"/>
      <c r="BV302" s="6"/>
      <c r="BW302" s="6"/>
      <c r="BX302" s="6"/>
      <c r="BY302" s="6"/>
      <c r="BZ302" s="6"/>
      <c r="CA302">
        <v>1.4350000000000001</v>
      </c>
      <c r="CB302">
        <f t="shared" si="171"/>
        <v>0.41408487651842457</v>
      </c>
      <c r="CR302" s="204">
        <v>23.6</v>
      </c>
      <c r="CS302" s="37">
        <f t="shared" si="160"/>
        <v>1.6949152542372881</v>
      </c>
      <c r="CT302" s="136">
        <f t="shared" si="161"/>
        <v>0.48908625349131818</v>
      </c>
      <c r="CU302" s="1">
        <v>1.641</v>
      </c>
      <c r="CV302" s="136">
        <f t="shared" si="162"/>
        <v>0.47352841976775933</v>
      </c>
      <c r="DC302" s="204">
        <v>21.77</v>
      </c>
      <c r="DD302" s="37">
        <f t="shared" si="163"/>
        <v>1.8373909049150208</v>
      </c>
      <c r="DG302" s="1">
        <v>1.6970000000000001</v>
      </c>
      <c r="DH302" s="136">
        <f t="shared" si="164"/>
        <v>0.48968782958311252</v>
      </c>
      <c r="DQ302" s="204">
        <v>23.01</v>
      </c>
      <c r="DR302" s="37">
        <f t="shared" si="173"/>
        <v>1.7383746197305519</v>
      </c>
      <c r="EX302">
        <v>1.353</v>
      </c>
      <c r="FF302" s="136">
        <f t="shared" si="166"/>
        <v>0.66643664916889223</v>
      </c>
      <c r="FG302" s="136">
        <f t="shared" si="179"/>
        <v>0.88692766237380816</v>
      </c>
      <c r="FH302" s="136">
        <f t="shared" si="145"/>
        <v>0.58824332188381512</v>
      </c>
      <c r="FI302" s="136">
        <f t="shared" si="146"/>
        <v>0.56869591588696433</v>
      </c>
      <c r="FJ302" s="136">
        <f t="shared" si="167"/>
        <v>0.82330119569224058</v>
      </c>
      <c r="FK302" s="136">
        <f t="shared" si="168"/>
        <v>0.48908625349131818</v>
      </c>
      <c r="FL302" s="136">
        <f t="shared" si="169"/>
        <v>0.48968782958311252</v>
      </c>
      <c r="FM302" s="136">
        <f t="shared" si="148"/>
        <v>6.4282454531516819</v>
      </c>
      <c r="FN302" s="136">
        <f t="shared" si="149"/>
        <v>1.8685273272745828</v>
      </c>
      <c r="FO302" s="136">
        <f t="shared" si="170"/>
        <v>2.0372109417288735</v>
      </c>
      <c r="FP302" s="136">
        <f>'east Allen-Studer'!DP302</f>
        <v>1.7719519091259837</v>
      </c>
      <c r="FQ302" s="136">
        <f>'east Allen-Studer'!DQ302</f>
        <v>12</v>
      </c>
      <c r="FR302" s="136">
        <f>'east Allen-Studer'!DR302</f>
        <v>1.7847682119205299</v>
      </c>
      <c r="FS302" s="136">
        <f t="shared" si="150"/>
        <v>0.93426366363729141</v>
      </c>
      <c r="FT302" s="136">
        <f t="shared" si="151"/>
        <v>1.8685273272745828</v>
      </c>
      <c r="FU302" s="136"/>
      <c r="FV302" s="198">
        <f t="shared" si="152"/>
        <v>435.5854888330652</v>
      </c>
      <c r="FW302" s="198">
        <f t="shared" si="153"/>
        <v>194.6766940710877</v>
      </c>
      <c r="FX302" s="198">
        <f t="shared" si="154"/>
        <v>139.18887886760371</v>
      </c>
      <c r="FY302" s="6"/>
      <c r="FZ302" s="1">
        <f t="shared" si="175"/>
        <v>1.4373333333333334</v>
      </c>
      <c r="GA302" s="60"/>
      <c r="GB302" s="60"/>
      <c r="GC302" s="1">
        <f t="shared" si="176"/>
        <v>0.37711694002189461</v>
      </c>
      <c r="GD302" s="1">
        <f t="shared" si="177"/>
        <v>0.84379215216528924</v>
      </c>
      <c r="GE302" s="1">
        <f t="shared" si="178"/>
        <v>1.1801709159746658</v>
      </c>
    </row>
    <row r="303" spans="1:187" x14ac:dyDescent="0.15">
      <c r="A303">
        <f t="shared" si="172"/>
        <v>1883</v>
      </c>
      <c r="S303" s="234">
        <v>3.5</v>
      </c>
      <c r="T303" s="234">
        <v>4</v>
      </c>
      <c r="U303" s="60">
        <f t="shared" si="174"/>
        <v>1.4373333333333334</v>
      </c>
      <c r="V303" s="234">
        <v>8.5</v>
      </c>
      <c r="Z303" s="1">
        <v>2.645</v>
      </c>
      <c r="AA303" s="1">
        <f t="shared" si="155"/>
        <v>0.76324355288587653</v>
      </c>
      <c r="AL303" s="1">
        <v>0.8</v>
      </c>
      <c r="AM303" s="1">
        <v>3.03</v>
      </c>
      <c r="AN303" s="1">
        <v>2.78</v>
      </c>
      <c r="AO303" s="1">
        <v>3.23</v>
      </c>
      <c r="AP303" s="1">
        <v>2.77</v>
      </c>
      <c r="AQ303" s="204">
        <v>12.4</v>
      </c>
      <c r="AR303" s="60">
        <f t="shared" si="156"/>
        <v>3.225806451612903</v>
      </c>
      <c r="AS303" s="136">
        <f t="shared" si="157"/>
        <v>0.93086151319396893</v>
      </c>
      <c r="AT303" s="1">
        <v>2.085</v>
      </c>
      <c r="AU303" s="136">
        <f t="shared" si="158"/>
        <v>0.60166233905292177</v>
      </c>
      <c r="AW303" s="2"/>
      <c r="BM303" s="198">
        <v>0.62</v>
      </c>
      <c r="BN303" s="198">
        <v>0.68</v>
      </c>
      <c r="BO303" s="198">
        <v>0.62</v>
      </c>
      <c r="BP303" s="198">
        <v>2.1656740000000001</v>
      </c>
      <c r="BQ303" s="198">
        <v>2.19</v>
      </c>
      <c r="BR303" s="10">
        <v>17.5</v>
      </c>
      <c r="BS303" s="6">
        <f t="shared" si="159"/>
        <v>2.2857142857142856</v>
      </c>
      <c r="BT303" s="6"/>
      <c r="BU303" s="6"/>
      <c r="BV303" s="6"/>
      <c r="BW303" s="6"/>
      <c r="BX303" s="6"/>
      <c r="BY303" s="6"/>
      <c r="BZ303" s="6"/>
      <c r="CA303">
        <v>1.353</v>
      </c>
      <c r="CB303">
        <f t="shared" si="171"/>
        <v>0.39042288357451455</v>
      </c>
      <c r="CR303" s="204">
        <v>23.54</v>
      </c>
      <c r="CS303" s="37">
        <f t="shared" si="160"/>
        <v>1.6992353440951571</v>
      </c>
      <c r="CT303" s="136">
        <f t="shared" si="161"/>
        <v>0.49033286246368346</v>
      </c>
      <c r="CU303" s="1">
        <v>1.6040000000000001</v>
      </c>
      <c r="CV303" s="136">
        <f t="shared" si="162"/>
        <v>0.46285166685404389</v>
      </c>
      <c r="DC303" s="204">
        <v>21.67</v>
      </c>
      <c r="DD303" s="37">
        <f t="shared" si="163"/>
        <v>1.8458698661744346</v>
      </c>
      <c r="DG303" s="1">
        <v>1.524</v>
      </c>
      <c r="DH303" s="136">
        <f t="shared" si="164"/>
        <v>0.43976679568925364</v>
      </c>
      <c r="DQ303" s="204">
        <v>24.04</v>
      </c>
      <c r="DR303" s="37">
        <f t="shared" si="173"/>
        <v>1.6638935108153081</v>
      </c>
      <c r="EX303">
        <v>1.32</v>
      </c>
      <c r="FF303" s="136">
        <f t="shared" si="166"/>
        <v>0.65958187220601217</v>
      </c>
      <c r="FG303" s="136">
        <f t="shared" si="179"/>
        <v>0.8889654525073013</v>
      </c>
      <c r="FH303" s="136">
        <f t="shared" si="145"/>
        <v>0.58898379764052833</v>
      </c>
      <c r="FI303" s="136">
        <f t="shared" si="146"/>
        <v>0.57012931924096677</v>
      </c>
      <c r="FJ303" s="136">
        <f t="shared" si="167"/>
        <v>0.93086151319396893</v>
      </c>
      <c r="FK303" s="136">
        <f t="shared" si="168"/>
        <v>0.49033286246368346</v>
      </c>
      <c r="FL303" s="136">
        <f t="shared" si="169"/>
        <v>0.43976679568925364</v>
      </c>
      <c r="FM303" s="136">
        <f t="shared" si="148"/>
        <v>6.5006374605508501</v>
      </c>
      <c r="FN303" s="136">
        <f t="shared" ref="FN303:FN334" si="180">FM303*AVERAGE(FN$266:FN$270)/AVERAGE(FM$266:FM$270)</f>
        <v>1.8895698411436339</v>
      </c>
      <c r="FO303" s="136">
        <f t="shared" si="170"/>
        <v>1.9934478027165499</v>
      </c>
      <c r="FP303" s="136">
        <f>'east Allen-Studer'!DP303</f>
        <v>1.8339208304284131</v>
      </c>
      <c r="FQ303" s="136">
        <f>'east Allen-Studer'!DQ303</f>
        <v>12</v>
      </c>
      <c r="FR303" s="136">
        <f>'east Allen-Studer'!DR303</f>
        <v>1.8204635761589405</v>
      </c>
      <c r="FS303" s="136">
        <f t="shared" si="150"/>
        <v>0.94478492057181696</v>
      </c>
      <c r="FT303" s="136">
        <f t="shared" si="151"/>
        <v>1.8895698411436339</v>
      </c>
      <c r="FU303" s="136"/>
      <c r="FV303" s="198">
        <f t="shared" si="152"/>
        <v>437.06283176722008</v>
      </c>
      <c r="FW303" s="198">
        <f t="shared" si="153"/>
        <v>192.49922251317639</v>
      </c>
      <c r="FX303" s="198">
        <f t="shared" si="154"/>
        <v>139.36786596879534</v>
      </c>
      <c r="FY303" s="6"/>
      <c r="FZ303" s="1">
        <f t="shared" si="175"/>
        <v>1.4373333333333334</v>
      </c>
      <c r="GA303" s="60"/>
      <c r="GB303" s="60"/>
      <c r="GC303" s="1">
        <f t="shared" si="176"/>
        <v>0.37584222387996424</v>
      </c>
      <c r="GD303" s="1">
        <f t="shared" si="177"/>
        <v>0.85333677986893064</v>
      </c>
      <c r="GE303" s="1">
        <f t="shared" si="178"/>
        <v>1.1786552482869059</v>
      </c>
    </row>
    <row r="304" spans="1:187" x14ac:dyDescent="0.15">
      <c r="A304">
        <f t="shared" si="172"/>
        <v>1884</v>
      </c>
      <c r="S304" s="234">
        <v>3.5</v>
      </c>
      <c r="T304" s="234">
        <v>4</v>
      </c>
      <c r="U304" s="60">
        <f t="shared" si="174"/>
        <v>1.4373333333333334</v>
      </c>
      <c r="V304" s="234">
        <v>8.5</v>
      </c>
      <c r="Z304" s="1">
        <v>2.9089999999999998</v>
      </c>
      <c r="AA304" s="1">
        <f t="shared" si="155"/>
        <v>0.83942362772968426</v>
      </c>
      <c r="AL304" s="1">
        <v>0.9</v>
      </c>
      <c r="AM304" s="1">
        <v>3.57</v>
      </c>
      <c r="AN304" s="1">
        <v>3.24</v>
      </c>
      <c r="AO304" s="1">
        <v>3.86</v>
      </c>
      <c r="AP304" s="1">
        <v>3.12</v>
      </c>
      <c r="AQ304" s="204">
        <v>10.35</v>
      </c>
      <c r="AR304" s="60">
        <f t="shared" si="156"/>
        <v>3.8647342995169081</v>
      </c>
      <c r="AS304" s="136">
        <f t="shared" si="157"/>
        <v>1.115235049623692</v>
      </c>
      <c r="AT304" s="1">
        <v>1.893</v>
      </c>
      <c r="AU304" s="136">
        <f t="shared" si="158"/>
        <v>0.5462574617876168</v>
      </c>
      <c r="AW304" s="2"/>
      <c r="BM304" s="198">
        <v>0.52</v>
      </c>
      <c r="BN304" s="198">
        <v>0.62</v>
      </c>
      <c r="BO304" s="198">
        <v>0.57999999999999996</v>
      </c>
      <c r="BP304" s="198">
        <v>2.0253160000000001</v>
      </c>
      <c r="BQ304" s="198">
        <v>1.84</v>
      </c>
      <c r="BR304" s="10">
        <v>19</v>
      </c>
      <c r="BS304" s="6">
        <f t="shared" si="159"/>
        <v>2.1052631578947367</v>
      </c>
      <c r="BT304" s="6"/>
      <c r="BU304" s="6"/>
      <c r="BV304" s="6"/>
      <c r="BW304" s="6"/>
      <c r="BX304" s="6"/>
      <c r="BY304" s="6"/>
      <c r="BZ304" s="6"/>
      <c r="CA304">
        <v>1.4</v>
      </c>
      <c r="CB304">
        <f t="shared" si="171"/>
        <v>0.40398524538382879</v>
      </c>
      <c r="CR304" s="204">
        <v>23.87</v>
      </c>
      <c r="CS304" s="37">
        <f t="shared" si="160"/>
        <v>1.6757436112274822</v>
      </c>
      <c r="CT304" s="136">
        <f t="shared" si="161"/>
        <v>0.48355406713008414</v>
      </c>
      <c r="CU304" s="1">
        <v>1.488</v>
      </c>
      <c r="CV304" s="136">
        <f t="shared" si="162"/>
        <v>0.42937860366509806</v>
      </c>
      <c r="DC304" s="204">
        <v>23.77</v>
      </c>
      <c r="DD304" s="37">
        <f t="shared" si="163"/>
        <v>1.6827934371055953</v>
      </c>
      <c r="DG304" s="1">
        <v>1.603</v>
      </c>
      <c r="DH304" s="136">
        <f t="shared" si="164"/>
        <v>0.46256310596448397</v>
      </c>
      <c r="DQ304" s="204">
        <v>22.77</v>
      </c>
      <c r="DR304" s="37">
        <f t="shared" si="173"/>
        <v>1.7566974088713219</v>
      </c>
      <c r="EV304">
        <v>1.325</v>
      </c>
      <c r="EX304">
        <v>1.3819999999999999</v>
      </c>
      <c r="FF304" s="136">
        <f t="shared" si="166"/>
        <v>0.60750961913711654</v>
      </c>
      <c r="FG304" s="136">
        <f t="shared" si="179"/>
        <v>0.87788438173531091</v>
      </c>
      <c r="FH304" s="136">
        <f t="shared" si="145"/>
        <v>0.58495724744273292</v>
      </c>
      <c r="FI304" s="136">
        <f t="shared" si="146"/>
        <v>0.56233477565699019</v>
      </c>
      <c r="FJ304" s="136">
        <f t="shared" si="167"/>
        <v>1.115235049623692</v>
      </c>
      <c r="FK304" s="136">
        <f t="shared" si="168"/>
        <v>0.48355406713008414</v>
      </c>
      <c r="FL304" s="136">
        <f t="shared" si="169"/>
        <v>0.46256310596448397</v>
      </c>
      <c r="FM304" s="136">
        <f t="shared" si="148"/>
        <v>6.5730294679500201</v>
      </c>
      <c r="FN304" s="136">
        <f t="shared" si="180"/>
        <v>1.9106123550126854</v>
      </c>
      <c r="FO304" s="136">
        <f t="shared" si="170"/>
        <v>1.949684663704226</v>
      </c>
      <c r="FP304" s="136">
        <f>'east Allen-Studer'!DP304</f>
        <v>1.637251492504642</v>
      </c>
      <c r="FQ304" s="136">
        <f>'east Allen-Studer'!DQ304</f>
        <v>12</v>
      </c>
      <c r="FR304" s="136">
        <f>'east Allen-Studer'!DR304</f>
        <v>1.6062913907284768</v>
      </c>
      <c r="FS304" s="136">
        <f t="shared" si="150"/>
        <v>0.95530617750634272</v>
      </c>
      <c r="FT304" s="136">
        <f t="shared" si="151"/>
        <v>1.9106123550126854</v>
      </c>
      <c r="FU304" s="136"/>
      <c r="FV304" s="198">
        <f t="shared" si="152"/>
        <v>427.22104231043954</v>
      </c>
      <c r="FW304" s="198">
        <f t="shared" si="153"/>
        <v>190.05579264979696</v>
      </c>
      <c r="FX304" s="198">
        <f t="shared" si="154"/>
        <v>137.10330120226993</v>
      </c>
      <c r="FY304" s="6"/>
      <c r="FZ304" s="1">
        <f t="shared" si="175"/>
        <v>1.4373333333333334</v>
      </c>
      <c r="GA304" s="60"/>
      <c r="GB304" s="60"/>
      <c r="GC304" s="1">
        <f t="shared" si="176"/>
        <v>0.38450041172668309</v>
      </c>
      <c r="GD304" s="1">
        <f t="shared" si="177"/>
        <v>0.86430760344858226</v>
      </c>
      <c r="GE304" s="1">
        <f t="shared" si="178"/>
        <v>1.1981233509784155</v>
      </c>
    </row>
    <row r="305" spans="1:187" x14ac:dyDescent="0.15">
      <c r="A305">
        <f t="shared" si="172"/>
        <v>1885</v>
      </c>
      <c r="S305" s="234">
        <v>5</v>
      </c>
      <c r="T305" s="234">
        <v>4.5</v>
      </c>
      <c r="U305" s="60">
        <f t="shared" si="174"/>
        <v>1.617</v>
      </c>
      <c r="V305" s="234">
        <v>8.5</v>
      </c>
      <c r="Z305" s="1">
        <v>2.4900000000000002</v>
      </c>
      <c r="AA305" s="1">
        <f t="shared" si="155"/>
        <v>0.71851661500409558</v>
      </c>
      <c r="AL305" s="1">
        <v>0.79</v>
      </c>
      <c r="AM305" s="1">
        <v>3</v>
      </c>
      <c r="AN305" s="1">
        <v>2.86</v>
      </c>
      <c r="AO305" s="1">
        <v>3.66</v>
      </c>
      <c r="AP305" s="1">
        <v>2.74</v>
      </c>
      <c r="AQ305" s="204">
        <v>10.94</v>
      </c>
      <c r="AR305" s="60">
        <f t="shared" si="156"/>
        <v>3.6563071297989032</v>
      </c>
      <c r="AS305" s="136">
        <f t="shared" si="157"/>
        <v>1.0550898321394164</v>
      </c>
      <c r="AT305" s="1">
        <v>1.734</v>
      </c>
      <c r="AU305" s="136">
        <f t="shared" si="158"/>
        <v>0.50037529780228607</v>
      </c>
      <c r="AW305" s="2"/>
      <c r="BM305" s="198">
        <v>0.51</v>
      </c>
      <c r="BN305" s="198">
        <v>0.56999999999999995</v>
      </c>
      <c r="BO305" s="198">
        <v>0.51</v>
      </c>
      <c r="BP305" s="198">
        <v>1.860465</v>
      </c>
      <c r="BQ305" s="198">
        <v>1.82</v>
      </c>
      <c r="BR305" s="10">
        <v>20.7</v>
      </c>
      <c r="BS305" s="6">
        <f t="shared" si="159"/>
        <v>1.932367149758454</v>
      </c>
      <c r="BT305" s="6"/>
      <c r="BU305" s="6"/>
      <c r="BV305" s="6"/>
      <c r="BW305" s="6"/>
      <c r="BX305" s="6"/>
      <c r="BY305" s="6"/>
      <c r="BZ305" s="6"/>
      <c r="CA305">
        <v>1.24</v>
      </c>
      <c r="CB305">
        <f t="shared" si="171"/>
        <v>0.35781550305424836</v>
      </c>
      <c r="CR305" s="204">
        <v>28.37</v>
      </c>
      <c r="CS305" s="37">
        <f t="shared" si="160"/>
        <v>1.4099400775467041</v>
      </c>
      <c r="CT305" s="136">
        <f t="shared" si="161"/>
        <v>0.40685356300299991</v>
      </c>
      <c r="CU305" s="1">
        <v>1.35</v>
      </c>
      <c r="CV305" s="136">
        <f t="shared" si="162"/>
        <v>0.38955720090583495</v>
      </c>
      <c r="DC305" s="204">
        <v>25.67</v>
      </c>
      <c r="DD305" s="37">
        <f t="shared" si="163"/>
        <v>1.5582391897156211</v>
      </c>
      <c r="DG305" s="1">
        <v>1.4950000000000001</v>
      </c>
      <c r="DH305" s="136">
        <f t="shared" si="164"/>
        <v>0.43139852989201721</v>
      </c>
      <c r="DQ305" s="204">
        <v>26.92</v>
      </c>
      <c r="DR305" s="37">
        <f t="shared" si="173"/>
        <v>1.4858841010401189</v>
      </c>
      <c r="EV305">
        <v>1.26</v>
      </c>
      <c r="EX305">
        <v>1.2450000000000001</v>
      </c>
      <c r="FF305" s="136">
        <f t="shared" si="166"/>
        <v>0.55761752481184601</v>
      </c>
      <c r="FG305" s="136">
        <f t="shared" si="179"/>
        <v>0.75555895765557046</v>
      </c>
      <c r="FH305" s="136">
        <f t="shared" si="145"/>
        <v>0.53939776159527797</v>
      </c>
      <c r="FI305" s="136">
        <f t="shared" si="146"/>
        <v>0.47414131459049541</v>
      </c>
      <c r="FJ305" s="136">
        <f t="shared" si="167"/>
        <v>1.0550898321394164</v>
      </c>
      <c r="FK305" s="136">
        <f t="shared" si="168"/>
        <v>0.40685356300299991</v>
      </c>
      <c r="FL305" s="136">
        <f t="shared" si="169"/>
        <v>0.43139852989201721</v>
      </c>
      <c r="FM305" s="136">
        <f t="shared" si="148"/>
        <v>6.6454214753491883</v>
      </c>
      <c r="FN305" s="136">
        <f t="shared" si="180"/>
        <v>1.9316548688817368</v>
      </c>
      <c r="FO305" s="136">
        <f t="shared" si="170"/>
        <v>1.9059215246919019</v>
      </c>
      <c r="FP305" s="136">
        <f>'east Allen-Studer'!DP305</f>
        <v>1.7939146249059286</v>
      </c>
      <c r="FQ305" s="136">
        <f>'east Allen-Studer'!DQ305</f>
        <v>16.861758252427606</v>
      </c>
      <c r="FR305" s="136">
        <f>'east Allen-Studer'!DR305</f>
        <v>1.8918543046357619</v>
      </c>
      <c r="FS305" s="136">
        <f t="shared" si="150"/>
        <v>0.96582743444086838</v>
      </c>
      <c r="FT305" s="136">
        <f t="shared" si="151"/>
        <v>1.9316548688817368</v>
      </c>
      <c r="FU305" s="136"/>
      <c r="FV305" s="198">
        <f t="shared" si="152"/>
        <v>409.57796397689674</v>
      </c>
      <c r="FW305" s="198">
        <f t="shared" si="153"/>
        <v>196.41882704076536</v>
      </c>
      <c r="FX305" s="198">
        <f t="shared" si="154"/>
        <v>122.5243799785916</v>
      </c>
      <c r="FY305" s="6"/>
      <c r="FZ305" s="1">
        <f t="shared" si="175"/>
        <v>1.617</v>
      </c>
      <c r="GA305" s="60"/>
      <c r="GB305" s="60"/>
      <c r="GC305" s="1">
        <f t="shared" si="176"/>
        <v>0.45119614884951209</v>
      </c>
      <c r="GD305" s="1">
        <f t="shared" si="177"/>
        <v>0.94084667332651395</v>
      </c>
      <c r="GE305" s="1">
        <f t="shared" si="178"/>
        <v>1.5082712520748089</v>
      </c>
    </row>
    <row r="306" spans="1:187" x14ac:dyDescent="0.15">
      <c r="A306">
        <f t="shared" si="172"/>
        <v>1886</v>
      </c>
      <c r="S306" s="234">
        <v>4</v>
      </c>
      <c r="T306" s="234">
        <v>4.5</v>
      </c>
      <c r="U306" s="60">
        <f t="shared" si="174"/>
        <v>1.617</v>
      </c>
      <c r="V306" s="234">
        <v>7</v>
      </c>
      <c r="Z306" s="1">
        <v>2.581</v>
      </c>
      <c r="AA306" s="1">
        <f t="shared" si="155"/>
        <v>0.74477565595404438</v>
      </c>
      <c r="AL306" s="1">
        <v>0.78</v>
      </c>
      <c r="AM306" s="1">
        <v>3.18</v>
      </c>
      <c r="AN306" s="1">
        <v>2.9</v>
      </c>
      <c r="AO306" s="1">
        <v>3.32</v>
      </c>
      <c r="AP306" s="1">
        <v>2.71</v>
      </c>
      <c r="AQ306" s="204">
        <v>12.06</v>
      </c>
      <c r="AR306" s="60">
        <f t="shared" si="156"/>
        <v>3.3167495854063018</v>
      </c>
      <c r="AS306" s="136">
        <f t="shared" si="157"/>
        <v>0.95710470676660153</v>
      </c>
      <c r="AT306" s="1">
        <v>2</v>
      </c>
      <c r="AU306" s="136">
        <f t="shared" si="158"/>
        <v>0.57713413818026071</v>
      </c>
      <c r="AW306" s="2"/>
      <c r="BM306" s="198">
        <v>0.59</v>
      </c>
      <c r="BN306" s="198">
        <v>0.68</v>
      </c>
      <c r="BO306" s="198">
        <v>0.6</v>
      </c>
      <c r="BP306" s="198">
        <v>2.1941850000000001</v>
      </c>
      <c r="BQ306" s="198">
        <v>2.0699999999999998</v>
      </c>
      <c r="BR306" s="10">
        <v>17.899999999999999</v>
      </c>
      <c r="BS306" s="6">
        <f t="shared" si="159"/>
        <v>2.2346368715083802</v>
      </c>
      <c r="BT306" s="6"/>
      <c r="BU306" s="6"/>
      <c r="BV306" s="6"/>
      <c r="BW306" s="6"/>
      <c r="BX306" s="6"/>
      <c r="BY306" s="6"/>
      <c r="BZ306" s="6"/>
      <c r="CA306">
        <v>1.29</v>
      </c>
      <c r="CB306">
        <f t="shared" si="171"/>
        <v>0.37224354753224231</v>
      </c>
      <c r="CR306" s="204">
        <v>22.5</v>
      </c>
      <c r="CS306" s="37">
        <f t="shared" si="160"/>
        <v>1.7777777777777779</v>
      </c>
      <c r="CT306" s="136">
        <f t="shared" si="161"/>
        <v>0.51299713699533822</v>
      </c>
      <c r="CU306" s="1">
        <v>1.73</v>
      </c>
      <c r="CV306" s="136">
        <f t="shared" si="162"/>
        <v>0.49921033893858852</v>
      </c>
      <c r="DC306" s="204">
        <v>20.04</v>
      </c>
      <c r="DD306" s="37">
        <f t="shared" si="163"/>
        <v>1.996007984031936</v>
      </c>
      <c r="DG306" s="1">
        <v>1.397</v>
      </c>
      <c r="DH306" s="136">
        <f t="shared" si="164"/>
        <v>0.4031195627151492</v>
      </c>
      <c r="DQ306" s="204">
        <v>26.24</v>
      </c>
      <c r="DR306" s="37">
        <f t="shared" si="173"/>
        <v>1.524390243902439</v>
      </c>
      <c r="EV306">
        <v>1.345</v>
      </c>
      <c r="EX306">
        <v>1.5840000000000001</v>
      </c>
      <c r="FF306" s="136">
        <f t="shared" si="166"/>
        <v>0.64484261249191144</v>
      </c>
      <c r="FG306" s="136">
        <f t="shared" si="179"/>
        <v>0.92906831994171279</v>
      </c>
      <c r="FH306" s="136">
        <f t="shared" si="145"/>
        <v>0.60244619539813504</v>
      </c>
      <c r="FI306" s="136">
        <f t="shared" si="146"/>
        <v>0.59618965399699375</v>
      </c>
      <c r="FJ306" s="136">
        <f t="shared" si="167"/>
        <v>0.95710470676660153</v>
      </c>
      <c r="FK306" s="136">
        <f t="shared" si="168"/>
        <v>0.51299713699533822</v>
      </c>
      <c r="FL306" s="136">
        <f t="shared" si="169"/>
        <v>0.4031195627151492</v>
      </c>
      <c r="FM306" s="136">
        <f t="shared" si="148"/>
        <v>6.7178134827483573</v>
      </c>
      <c r="FN306" s="136">
        <f t="shared" si="180"/>
        <v>1.9526973827507883</v>
      </c>
      <c r="FO306" s="136">
        <f t="shared" si="170"/>
        <v>1.862158385679578</v>
      </c>
      <c r="FP306" s="136">
        <f>'east Allen-Studer'!DP306</f>
        <v>1.995767125446916</v>
      </c>
      <c r="FQ306" s="136">
        <f>'east Allen-Studer'!DQ306</f>
        <v>15.737641035599097</v>
      </c>
      <c r="FR306" s="136">
        <f>'east Allen-Studer'!DR306</f>
        <v>1.6062913907284768</v>
      </c>
      <c r="FS306" s="136">
        <f t="shared" si="150"/>
        <v>0.97634869137539415</v>
      </c>
      <c r="FT306" s="136">
        <f t="shared" si="151"/>
        <v>1.9526973827507883</v>
      </c>
      <c r="FU306" s="136"/>
      <c r="FV306" s="198">
        <f t="shared" si="152"/>
        <v>464.89250727929669</v>
      </c>
      <c r="FW306" s="198">
        <f t="shared" si="153"/>
        <v>205.56838069018875</v>
      </c>
      <c r="FX306" s="198">
        <f t="shared" si="154"/>
        <v>143.87954147932624</v>
      </c>
      <c r="FY306" s="6"/>
      <c r="FZ306" s="1">
        <f t="shared" si="175"/>
        <v>1.617</v>
      </c>
      <c r="GA306" s="60"/>
      <c r="GB306" s="60"/>
      <c r="GC306" s="1">
        <f t="shared" si="176"/>
        <v>0.39751124637716828</v>
      </c>
      <c r="GD306" s="1">
        <f t="shared" si="177"/>
        <v>0.89897093794065208</v>
      </c>
      <c r="GE306" s="1">
        <f t="shared" si="178"/>
        <v>1.2844077629101533</v>
      </c>
    </row>
    <row r="307" spans="1:187" x14ac:dyDescent="0.15">
      <c r="A307">
        <f t="shared" si="172"/>
        <v>1887</v>
      </c>
      <c r="S307" s="234">
        <v>4.5</v>
      </c>
      <c r="T307" s="234">
        <v>4.5</v>
      </c>
      <c r="U307" s="60">
        <f t="shared" si="174"/>
        <v>1.617</v>
      </c>
      <c r="V307" s="234">
        <v>6.5</v>
      </c>
      <c r="Z307" s="1">
        <v>2.8050000000000002</v>
      </c>
      <c r="AA307" s="1">
        <f t="shared" si="155"/>
        <v>0.80941329521545702</v>
      </c>
      <c r="AL307" s="1">
        <v>0.8</v>
      </c>
      <c r="AM307" s="1">
        <v>2.97</v>
      </c>
      <c r="AN307" s="1">
        <v>3.1</v>
      </c>
      <c r="AO307" s="1">
        <v>3.44</v>
      </c>
      <c r="AP307" s="1">
        <v>2.79</v>
      </c>
      <c r="AQ307" s="204">
        <v>11.62</v>
      </c>
      <c r="AR307" s="60">
        <f t="shared" si="156"/>
        <v>3.4423407917383826</v>
      </c>
      <c r="AS307" s="136">
        <f t="shared" si="157"/>
        <v>0.99334619308134375</v>
      </c>
      <c r="AT307" s="1">
        <v>2.5129999999999999</v>
      </c>
      <c r="AU307" s="136">
        <f t="shared" si="158"/>
        <v>0.72516904462349752</v>
      </c>
      <c r="AW307" s="2"/>
      <c r="BM307" s="198">
        <v>0.7</v>
      </c>
      <c r="BN307" s="198">
        <v>0.81</v>
      </c>
      <c r="BO307" s="198">
        <v>0.78</v>
      </c>
      <c r="BP307" s="198">
        <v>2.693603</v>
      </c>
      <c r="BQ307" s="198">
        <v>2.61</v>
      </c>
      <c r="BR307" s="10">
        <v>14.77</v>
      </c>
      <c r="BS307" s="6">
        <f t="shared" si="159"/>
        <v>2.7081922816519972</v>
      </c>
      <c r="BT307" s="6"/>
      <c r="BU307" s="6"/>
      <c r="BV307" s="6"/>
      <c r="BW307" s="6"/>
      <c r="BX307" s="6"/>
      <c r="BY307" s="6"/>
      <c r="BZ307" s="6"/>
      <c r="CA307">
        <v>1.728</v>
      </c>
      <c r="CB307">
        <f t="shared" si="171"/>
        <v>0.49863321715946873</v>
      </c>
      <c r="CR307" s="204">
        <v>17.68</v>
      </c>
      <c r="CS307" s="37">
        <f t="shared" si="160"/>
        <v>2.2624434389140271</v>
      </c>
      <c r="CT307" s="136">
        <f t="shared" si="161"/>
        <v>0.65285269131194057</v>
      </c>
      <c r="CU307" s="1">
        <v>2.0710000000000002</v>
      </c>
      <c r="CV307" s="136">
        <f t="shared" si="162"/>
        <v>0.59760960227850679</v>
      </c>
      <c r="DC307" s="204">
        <v>17.28</v>
      </c>
      <c r="DD307" s="37">
        <f t="shared" si="163"/>
        <v>2.3148148148148144</v>
      </c>
      <c r="DG307" s="1">
        <v>1.718</v>
      </c>
      <c r="DH307" s="136">
        <f t="shared" si="164"/>
        <v>0.49574760826386993</v>
      </c>
      <c r="DQ307" s="204">
        <v>21.09</v>
      </c>
      <c r="DR307" s="37">
        <f t="shared" si="173"/>
        <v>1.8966334755808441</v>
      </c>
      <c r="EV307">
        <v>1.6319999999999999</v>
      </c>
      <c r="EX307">
        <v>1.9630000000000001</v>
      </c>
      <c r="FF307" s="136">
        <f t="shared" si="166"/>
        <v>0.78149510924882959</v>
      </c>
      <c r="FG307" s="136">
        <f t="shared" si="179"/>
        <v>1.1576855327312523</v>
      </c>
      <c r="FH307" s="136">
        <f t="shared" si="145"/>
        <v>0.68551927581776217</v>
      </c>
      <c r="FI307" s="136">
        <f t="shared" si="146"/>
        <v>0.75700144428350435</v>
      </c>
      <c r="FJ307" s="136">
        <f t="shared" si="167"/>
        <v>0.99334619308134375</v>
      </c>
      <c r="FK307" s="136">
        <f t="shared" si="168"/>
        <v>0.65285269131194057</v>
      </c>
      <c r="FL307" s="136">
        <f t="shared" si="169"/>
        <v>0.49574760826386993</v>
      </c>
      <c r="FM307" s="136">
        <f t="shared" si="148"/>
        <v>6.7902054901475264</v>
      </c>
      <c r="FN307" s="136">
        <f t="shared" si="180"/>
        <v>1.9737398966198396</v>
      </c>
      <c r="FO307" s="136">
        <f t="shared" si="170"/>
        <v>1.8183952466672544</v>
      </c>
      <c r="FP307" s="136">
        <f>'east Allen-Studer'!DP307</f>
        <v>1.9033802201132348</v>
      </c>
      <c r="FQ307" s="136">
        <f>'east Allen-Studer'!DQ307</f>
        <v>16.374640791801916</v>
      </c>
      <c r="FR307" s="136">
        <f>'east Allen-Studer'!DR307</f>
        <v>1.5598874172185431</v>
      </c>
      <c r="FS307" s="136">
        <f t="shared" si="150"/>
        <v>0.98686994830991981</v>
      </c>
      <c r="FT307" s="136">
        <f t="shared" si="151"/>
        <v>1.9737398966198396</v>
      </c>
      <c r="FU307" s="136"/>
      <c r="FV307" s="198">
        <f t="shared" si="152"/>
        <v>538.45072178785449</v>
      </c>
      <c r="FW307" s="198">
        <f t="shared" si="153"/>
        <v>230.34369552152103</v>
      </c>
      <c r="FX307" s="198">
        <f t="shared" si="154"/>
        <v>173.18948767735893</v>
      </c>
      <c r="FY307" s="6"/>
      <c r="FZ307" s="1">
        <f t="shared" si="175"/>
        <v>1.617</v>
      </c>
      <c r="GA307" s="60"/>
      <c r="GB307" s="60"/>
      <c r="GC307" s="1">
        <f t="shared" si="176"/>
        <v>0.34320689437725338</v>
      </c>
      <c r="GD307" s="1">
        <f t="shared" si="177"/>
        <v>0.80227939202587872</v>
      </c>
      <c r="GE307" s="1">
        <f t="shared" si="178"/>
        <v>1.067039359480471</v>
      </c>
    </row>
    <row r="308" spans="1:187" x14ac:dyDescent="0.15">
      <c r="A308">
        <f t="shared" si="172"/>
        <v>1888</v>
      </c>
      <c r="S308" s="234">
        <v>4.5</v>
      </c>
      <c r="T308" s="234">
        <v>4.5</v>
      </c>
      <c r="U308" s="60">
        <f t="shared" si="174"/>
        <v>1.617</v>
      </c>
      <c r="V308" s="234">
        <v>6.5</v>
      </c>
      <c r="Z308" s="1">
        <v>2.9710000000000001</v>
      </c>
      <c r="AA308" s="1">
        <f t="shared" si="155"/>
        <v>0.8573144028823968</v>
      </c>
      <c r="AL308" s="1">
        <v>0.87</v>
      </c>
      <c r="AM308" s="1">
        <v>3.24</v>
      </c>
      <c r="AN308" s="1">
        <v>3.33</v>
      </c>
      <c r="AO308" s="1">
        <v>3.93</v>
      </c>
      <c r="AP308" s="1">
        <v>3.03</v>
      </c>
      <c r="AQ308" s="204">
        <v>10.19</v>
      </c>
      <c r="AR308" s="60">
        <f t="shared" si="156"/>
        <v>3.9254170755642788</v>
      </c>
      <c r="AS308" s="136">
        <f t="shared" si="157"/>
        <v>1.1327461004519346</v>
      </c>
      <c r="AT308" s="1">
        <v>2.57</v>
      </c>
      <c r="AU308" s="136">
        <f t="shared" si="158"/>
        <v>0.74161736756163499</v>
      </c>
      <c r="AW308" s="2"/>
      <c r="BM308" s="198">
        <v>0.71</v>
      </c>
      <c r="BN308" s="198">
        <v>0.81</v>
      </c>
      <c r="BO308" s="198">
        <v>0.78</v>
      </c>
      <c r="BP308" s="198">
        <v>2.8011200000000001</v>
      </c>
      <c r="BQ308" s="198">
        <v>2.59</v>
      </c>
      <c r="BR308" s="10">
        <v>14.5</v>
      </c>
      <c r="BS308" s="6">
        <f t="shared" si="159"/>
        <v>2.7586206896551726</v>
      </c>
      <c r="BT308" s="6"/>
      <c r="BU308" s="6"/>
      <c r="BV308" s="6"/>
      <c r="BW308" s="6"/>
      <c r="BX308" s="6"/>
      <c r="BY308" s="6"/>
      <c r="BZ308" s="6"/>
      <c r="CA308">
        <v>1.8959999999999999</v>
      </c>
      <c r="CB308">
        <f t="shared" si="171"/>
        <v>0.54711144660552813</v>
      </c>
      <c r="CR308" s="204">
        <v>16.54</v>
      </c>
      <c r="CS308" s="37">
        <f t="shared" si="160"/>
        <v>2.418379685610641</v>
      </c>
      <c r="CT308" s="136">
        <f t="shared" si="161"/>
        <v>0.69784979337334396</v>
      </c>
      <c r="CU308" s="1">
        <v>2.4870000000000001</v>
      </c>
      <c r="CV308" s="136">
        <f t="shared" si="162"/>
        <v>0.71765093233541599</v>
      </c>
      <c r="DC308" s="204">
        <v>15.15</v>
      </c>
      <c r="DD308" s="37">
        <f t="shared" si="163"/>
        <v>2.6402640264026402</v>
      </c>
      <c r="DG308" s="1">
        <v>1.96</v>
      </c>
      <c r="DH308" s="136">
        <f t="shared" si="164"/>
        <v>0.56557934353736028</v>
      </c>
      <c r="DQ308" s="204">
        <v>20.9</v>
      </c>
      <c r="DR308" s="37">
        <f t="shared" si="173"/>
        <v>1.9138755980861244</v>
      </c>
      <c r="EV308">
        <v>1.956</v>
      </c>
      <c r="EX308">
        <v>2.2850000000000001</v>
      </c>
      <c r="FF308" s="136">
        <f t="shared" si="166"/>
        <v>0.79604708714518724</v>
      </c>
      <c r="FG308" s="136">
        <f t="shared" si="179"/>
        <v>1.2312407955676263</v>
      </c>
      <c r="FH308" s="136">
        <f t="shared" si="145"/>
        <v>0.7122471944654194</v>
      </c>
      <c r="FI308" s="136">
        <f t="shared" si="146"/>
        <v>0.80874100211199262</v>
      </c>
      <c r="FJ308" s="136">
        <f t="shared" si="167"/>
        <v>1.1327461004519346</v>
      </c>
      <c r="FK308" s="136">
        <f t="shared" si="168"/>
        <v>0.69784979337334396</v>
      </c>
      <c r="FL308" s="136">
        <f t="shared" si="169"/>
        <v>0.56557934353736028</v>
      </c>
      <c r="FM308" s="136">
        <f t="shared" si="148"/>
        <v>6.8625974975466946</v>
      </c>
      <c r="FN308" s="136">
        <f t="shared" si="180"/>
        <v>1.9947824104888909</v>
      </c>
      <c r="FO308" s="136">
        <f t="shared" si="170"/>
        <v>1.7746321076549303</v>
      </c>
      <c r="FP308" s="136">
        <f>'east Allen-Studer'!DP308</f>
        <v>2.1036777897879415</v>
      </c>
      <c r="FQ308" s="136">
        <f>'east Allen-Studer'!DQ308</f>
        <v>19.10999268608462</v>
      </c>
      <c r="FR308" s="136">
        <f>'east Allen-Studer'!DR308</f>
        <v>1.6062913907284768</v>
      </c>
      <c r="FS308" s="136">
        <f t="shared" si="150"/>
        <v>0.99739120524444547</v>
      </c>
      <c r="FT308" s="136">
        <f t="shared" si="151"/>
        <v>1.9947824104888909</v>
      </c>
      <c r="FU308" s="136"/>
      <c r="FV308" s="198">
        <f t="shared" si="152"/>
        <v>579.83963224712625</v>
      </c>
      <c r="FW308" s="198">
        <f t="shared" si="153"/>
        <v>251.93727195112695</v>
      </c>
      <c r="FX308" s="198">
        <f t="shared" si="154"/>
        <v>183.9819653264083</v>
      </c>
      <c r="FY308" s="6"/>
      <c r="FZ308" s="1">
        <f t="shared" si="175"/>
        <v>1.617</v>
      </c>
      <c r="GA308" s="60"/>
      <c r="GB308" s="60"/>
      <c r="GC308" s="1">
        <f t="shared" si="176"/>
        <v>0.31870881140673513</v>
      </c>
      <c r="GD308" s="1">
        <f t="shared" si="177"/>
        <v>0.73351592072430305</v>
      </c>
      <c r="GE308" s="1">
        <f t="shared" si="178"/>
        <v>1.0044462764170412</v>
      </c>
    </row>
    <row r="309" spans="1:187" x14ac:dyDescent="0.15">
      <c r="A309">
        <f t="shared" si="172"/>
        <v>1889</v>
      </c>
      <c r="S309" s="234">
        <v>4.5</v>
      </c>
      <c r="T309" s="234">
        <v>4.5</v>
      </c>
      <c r="U309" s="60">
        <f t="shared" si="174"/>
        <v>1.617</v>
      </c>
      <c r="V309" s="234">
        <v>9</v>
      </c>
      <c r="Z309" s="1">
        <v>3.1259999999999999</v>
      </c>
      <c r="AA309" s="1">
        <f t="shared" si="155"/>
        <v>0.90204134076417775</v>
      </c>
      <c r="AL309" s="1">
        <v>0.94</v>
      </c>
      <c r="AM309" s="1">
        <v>3.65</v>
      </c>
      <c r="AN309" s="1">
        <v>3.37</v>
      </c>
      <c r="AO309" s="1">
        <v>4.53</v>
      </c>
      <c r="AP309" s="1">
        <v>3.27</v>
      </c>
      <c r="AQ309" s="204">
        <v>8.83</v>
      </c>
      <c r="AR309" s="60">
        <f t="shared" si="156"/>
        <v>4.5300113250283127</v>
      </c>
      <c r="AS309" s="136">
        <f t="shared" si="157"/>
        <v>1.3072120910085181</v>
      </c>
      <c r="AT309" s="1">
        <v>2.488</v>
      </c>
      <c r="AU309" s="136">
        <f t="shared" si="158"/>
        <v>0.7179548678962443</v>
      </c>
      <c r="AW309" s="2"/>
      <c r="BM309" s="198">
        <v>0.69</v>
      </c>
      <c r="BN309" s="198">
        <v>0.77</v>
      </c>
      <c r="BO309" s="198">
        <v>0.67</v>
      </c>
      <c r="BP309" s="198">
        <v>2.65252</v>
      </c>
      <c r="BQ309" s="198">
        <v>2.56</v>
      </c>
      <c r="BR309" s="10">
        <v>15.18</v>
      </c>
      <c r="BS309" s="6">
        <f t="shared" si="159"/>
        <v>2.6350461133069829</v>
      </c>
      <c r="BT309" s="6"/>
      <c r="BU309" s="6"/>
      <c r="BV309" s="6"/>
      <c r="BW309" s="6"/>
      <c r="BX309" s="6"/>
      <c r="BY309" s="6"/>
      <c r="BZ309" s="6"/>
      <c r="CA309">
        <v>1.8029999999999999</v>
      </c>
      <c r="CB309">
        <f t="shared" si="171"/>
        <v>0.52027528387645949</v>
      </c>
      <c r="CR309" s="204">
        <v>19.940000000000001</v>
      </c>
      <c r="CS309" s="37">
        <f t="shared" si="160"/>
        <v>2.006018054162487</v>
      </c>
      <c r="CT309" s="136">
        <f t="shared" si="161"/>
        <v>0.57885835418230225</v>
      </c>
      <c r="CU309" s="1">
        <v>2.1709999999999998</v>
      </c>
      <c r="CV309" s="136">
        <f t="shared" si="162"/>
        <v>0.62646569123449447</v>
      </c>
      <c r="DC309" s="204">
        <v>18.579999999999998</v>
      </c>
      <c r="DD309" s="37">
        <f t="shared" si="163"/>
        <v>2.1528525296017227</v>
      </c>
      <c r="DG309" s="1">
        <v>1.7789999999999999</v>
      </c>
      <c r="DH309" s="136">
        <f t="shared" si="164"/>
        <v>0.51334982252702244</v>
      </c>
      <c r="DQ309" s="204">
        <v>23.03</v>
      </c>
      <c r="DR309" s="37">
        <f t="shared" si="173"/>
        <v>1.7368649587494573</v>
      </c>
      <c r="EV309">
        <v>1.8169999999999999</v>
      </c>
      <c r="EX309">
        <v>1.958</v>
      </c>
      <c r="FF309" s="136">
        <f t="shared" si="166"/>
        <v>0.76038753383433555</v>
      </c>
      <c r="FG309" s="136">
        <f t="shared" si="179"/>
        <v>1.0367294563033367</v>
      </c>
      <c r="FH309" s="136">
        <f t="shared" si="145"/>
        <v>0.6415672315174541</v>
      </c>
      <c r="FI309" s="136">
        <f t="shared" si="146"/>
        <v>0.67191964768968682</v>
      </c>
      <c r="FJ309" s="136">
        <f t="shared" si="167"/>
        <v>1.3072120910085181</v>
      </c>
      <c r="FK309" s="136">
        <f t="shared" si="168"/>
        <v>0.57885835418230225</v>
      </c>
      <c r="FL309" s="136">
        <f t="shared" si="169"/>
        <v>0.51334982252702244</v>
      </c>
      <c r="FM309" s="136">
        <f t="shared" si="148"/>
        <v>6.9349895049458645</v>
      </c>
      <c r="FN309" s="136">
        <f t="shared" si="180"/>
        <v>2.0158249243579425</v>
      </c>
      <c r="FO309" s="136">
        <f t="shared" si="170"/>
        <v>1.7308689686426064</v>
      </c>
      <c r="FP309" s="136">
        <f>'east Allen-Studer'!DP309</f>
        <v>2.6257806955263132</v>
      </c>
      <c r="FQ309" s="136">
        <f>'east Allen-Studer'!DQ309</f>
        <v>17.536228582524711</v>
      </c>
      <c r="FR309" s="136">
        <f>'east Allen-Studer'!DR309</f>
        <v>1.5598874172185431</v>
      </c>
      <c r="FS309" s="136">
        <f t="shared" si="150"/>
        <v>1.0079124621789712</v>
      </c>
      <c r="FT309" s="136">
        <f t="shared" si="151"/>
        <v>2.0158249243579425</v>
      </c>
      <c r="FU309" s="136"/>
      <c r="FV309" s="198">
        <f t="shared" si="152"/>
        <v>530.95144565117312</v>
      </c>
      <c r="FW309" s="198">
        <f t="shared" si="153"/>
        <v>234.95826908844609</v>
      </c>
      <c r="FX309" s="198">
        <f t="shared" si="154"/>
        <v>160.62317162299959</v>
      </c>
      <c r="FY309" s="6"/>
      <c r="FZ309" s="1">
        <f t="shared" si="175"/>
        <v>1.617</v>
      </c>
      <c r="GA309" s="60"/>
      <c r="GB309" s="60"/>
      <c r="GC309" s="1">
        <f t="shared" si="176"/>
        <v>0.34805442477580284</v>
      </c>
      <c r="GD309" s="1">
        <f t="shared" si="177"/>
        <v>0.78652264811516448</v>
      </c>
      <c r="GE309" s="1">
        <f t="shared" si="178"/>
        <v>1.1505189328084375</v>
      </c>
    </row>
    <row r="310" spans="1:187" x14ac:dyDescent="0.15">
      <c r="A310">
        <f t="shared" si="172"/>
        <v>1890</v>
      </c>
      <c r="P310">
        <v>1.347</v>
      </c>
      <c r="Q310">
        <v>2.6949999999999998</v>
      </c>
      <c r="S310" s="234">
        <v>4.5</v>
      </c>
      <c r="T310" s="234">
        <v>4.5</v>
      </c>
      <c r="U310" s="60">
        <f t="shared" si="174"/>
        <v>1.617</v>
      </c>
      <c r="V310" s="234">
        <v>7.5</v>
      </c>
      <c r="Z310" s="1">
        <v>3.097</v>
      </c>
      <c r="AA310" s="1">
        <f t="shared" si="155"/>
        <v>0.89367307496694126</v>
      </c>
      <c r="AL310" s="1">
        <v>0.9</v>
      </c>
      <c r="AM310" s="1">
        <v>3.23</v>
      </c>
      <c r="AN310" s="1">
        <v>3.13</v>
      </c>
      <c r="AO310" s="1">
        <v>4.4400000000000004</v>
      </c>
      <c r="AP310" s="1">
        <v>3.12</v>
      </c>
      <c r="AR310" s="60">
        <v>4.444</v>
      </c>
      <c r="AS310" s="136">
        <f t="shared" si="157"/>
        <v>1.2823920550365393</v>
      </c>
      <c r="AT310" s="1">
        <v>2.6040000000000001</v>
      </c>
      <c r="AU310" s="136">
        <f t="shared" si="158"/>
        <v>0.75142864791069952</v>
      </c>
      <c r="AW310" s="2"/>
      <c r="BM310" s="198">
        <v>0.75</v>
      </c>
      <c r="BN310" s="198">
        <v>0.78</v>
      </c>
      <c r="BO310" s="198">
        <v>0.71</v>
      </c>
      <c r="BP310" s="198">
        <v>2.803083</v>
      </c>
      <c r="BQ310" s="198">
        <v>2.66</v>
      </c>
      <c r="BS310" s="6">
        <v>2.71</v>
      </c>
      <c r="BT310" s="6"/>
      <c r="BU310" s="6"/>
      <c r="BV310" s="6"/>
      <c r="BW310" s="6"/>
      <c r="BX310" s="6"/>
      <c r="BY310" s="6"/>
      <c r="BZ310" s="6"/>
      <c r="CA310">
        <v>2</v>
      </c>
      <c r="CB310">
        <f t="shared" si="171"/>
        <v>0.57712177911975548</v>
      </c>
      <c r="CS310" s="37">
        <v>2.1190000000000002</v>
      </c>
      <c r="CT310" s="136">
        <f t="shared" si="161"/>
        <v>0.6114605249773809</v>
      </c>
      <c r="CU310" s="1">
        <v>2.2330000000000001</v>
      </c>
      <c r="CV310" s="136">
        <f t="shared" si="162"/>
        <v>0.64435646638720701</v>
      </c>
      <c r="DD310" s="37">
        <v>2.1739999999999999</v>
      </c>
      <c r="DG310" s="1">
        <v>1.98</v>
      </c>
      <c r="DH310" s="136">
        <f t="shared" si="164"/>
        <v>0.57135056132855788</v>
      </c>
      <c r="DR310" s="37">
        <v>2.0590000000000002</v>
      </c>
      <c r="EV310">
        <v>2.0209999999999999</v>
      </c>
      <c r="EX310">
        <v>2.1269999999999998</v>
      </c>
      <c r="FF310" s="136">
        <f t="shared" si="166"/>
        <v>0.78201675723425323</v>
      </c>
      <c r="FG310" s="136">
        <f t="shared" si="179"/>
        <v>1.0900231381630254</v>
      </c>
      <c r="FH310" s="136">
        <f t="shared" si="145"/>
        <v>0.6609326601523644</v>
      </c>
      <c r="FI310" s="136">
        <f t="shared" si="146"/>
        <v>0.70940699296104159</v>
      </c>
      <c r="FJ310" s="136">
        <f t="shared" si="167"/>
        <v>1.2823920550365393</v>
      </c>
      <c r="FK310" s="136">
        <f t="shared" si="168"/>
        <v>0.6114605249773809</v>
      </c>
      <c r="FL310" s="136">
        <f t="shared" si="169"/>
        <v>0.57135056132855788</v>
      </c>
      <c r="FM310" s="136">
        <f t="shared" si="148"/>
        <v>7.0073815123450327</v>
      </c>
      <c r="FN310" s="136">
        <f t="shared" si="180"/>
        <v>2.0368674382269938</v>
      </c>
      <c r="FO310" s="136">
        <f t="shared" si="170"/>
        <v>1.6871058296302825</v>
      </c>
      <c r="FP310" s="136">
        <f>'east Allen-Studer'!DP310</f>
        <v>2.0977243816428417</v>
      </c>
      <c r="FQ310" s="136">
        <f>'east Allen-Studer'!DQ310</f>
        <v>17.536228582524711</v>
      </c>
      <c r="FR310" s="136">
        <f>'east Allen-Studer'!DR310</f>
        <v>1.5598874172185431</v>
      </c>
      <c r="FS310" s="136">
        <f t="shared" si="150"/>
        <v>1.0184337191134969</v>
      </c>
      <c r="FT310" s="136">
        <f t="shared" si="151"/>
        <v>2.0368674382269938</v>
      </c>
      <c r="FU310" s="136"/>
      <c r="FV310" s="198">
        <f t="shared" si="152"/>
        <v>532.15610387260347</v>
      </c>
      <c r="FW310" s="198">
        <f t="shared" si="153"/>
        <v>236.99598720362866</v>
      </c>
      <c r="FX310" s="198">
        <f t="shared" si="154"/>
        <v>166.43210482652847</v>
      </c>
      <c r="FY310" s="6"/>
      <c r="FZ310" s="1">
        <f t="shared" si="175"/>
        <v>1.617</v>
      </c>
      <c r="GA310" s="60"/>
      <c r="GB310" s="60"/>
      <c r="GC310" s="1">
        <f t="shared" si="176"/>
        <v>0.34726652321597828</v>
      </c>
      <c r="GD310" s="1">
        <f t="shared" si="177"/>
        <v>0.77976003805169292</v>
      </c>
      <c r="GE310" s="1">
        <f t="shared" si="178"/>
        <v>1.1103626922979573</v>
      </c>
    </row>
    <row r="311" spans="1:187" x14ac:dyDescent="0.15">
      <c r="A311">
        <f t="shared" si="172"/>
        <v>1891</v>
      </c>
      <c r="S311" s="234">
        <v>4.5</v>
      </c>
      <c r="T311" s="234">
        <v>4.5</v>
      </c>
      <c r="U311" s="60">
        <f t="shared" si="174"/>
        <v>1.617</v>
      </c>
      <c r="V311" s="234">
        <v>10.5</v>
      </c>
      <c r="Z311" s="1">
        <v>3.3</v>
      </c>
      <c r="AA311" s="1">
        <f t="shared" si="155"/>
        <v>0.95225093554759654</v>
      </c>
      <c r="AL311" s="1">
        <v>0.94</v>
      </c>
      <c r="AM311" s="1">
        <v>3.57</v>
      </c>
      <c r="AN311" s="1">
        <v>3.69</v>
      </c>
      <c r="AO311" s="1">
        <v>4.26</v>
      </c>
      <c r="AP311" s="1">
        <v>3.25</v>
      </c>
      <c r="AR311" s="60">
        <v>4.26</v>
      </c>
      <c r="AS311" s="136">
        <f t="shared" si="157"/>
        <v>1.2292957143239553</v>
      </c>
      <c r="AT311" s="1">
        <v>2.81</v>
      </c>
      <c r="AU311" s="136">
        <f t="shared" si="158"/>
        <v>0.81087346414326633</v>
      </c>
      <c r="AW311" s="2"/>
      <c r="BM311" s="198">
        <v>0.79</v>
      </c>
      <c r="BN311" s="198">
        <v>0.87</v>
      </c>
      <c r="BO311" s="198">
        <v>0.82</v>
      </c>
      <c r="BP311" s="198">
        <v>2.9498530000000001</v>
      </c>
      <c r="BQ311" s="198">
        <v>2.9</v>
      </c>
      <c r="BS311" s="6">
        <v>3.012</v>
      </c>
      <c r="BT311" s="6"/>
      <c r="BU311" s="6"/>
      <c r="BV311" s="6"/>
      <c r="BW311" s="6"/>
      <c r="BX311" s="6"/>
      <c r="BY311" s="6"/>
      <c r="BZ311" s="6"/>
      <c r="CA311">
        <v>2.1019999999999999</v>
      </c>
      <c r="CB311">
        <f t="shared" si="171"/>
        <v>0.60655498985486289</v>
      </c>
      <c r="CS311" s="37">
        <v>2.3340000000000001</v>
      </c>
      <c r="CT311" s="136">
        <f t="shared" si="161"/>
        <v>0.67350111623275455</v>
      </c>
      <c r="CU311" s="1">
        <v>2.6989999999999998</v>
      </c>
      <c r="CV311" s="136">
        <f t="shared" si="162"/>
        <v>0.77882584092210994</v>
      </c>
      <c r="DD311" s="37">
        <v>2.528</v>
      </c>
      <c r="DG311" s="1">
        <v>2.2080000000000002</v>
      </c>
      <c r="DH311" s="136">
        <f t="shared" si="164"/>
        <v>0.63714244414821009</v>
      </c>
      <c r="DR311" s="37">
        <v>2.246</v>
      </c>
      <c r="EV311">
        <v>2.2770000000000001</v>
      </c>
      <c r="EX311">
        <v>2.5059999999999998</v>
      </c>
      <c r="FF311" s="136">
        <f t="shared" si="166"/>
        <v>0.86916401209947258</v>
      </c>
      <c r="FG311" s="136">
        <f t="shared" si="179"/>
        <v>1.1914388246684762</v>
      </c>
      <c r="FH311" s="136">
        <f t="shared" si="145"/>
        <v>0.6977842750333263</v>
      </c>
      <c r="FI311" s="136">
        <f t="shared" si="146"/>
        <v>0.780743870491303</v>
      </c>
      <c r="FJ311" s="136">
        <f t="shared" si="167"/>
        <v>1.2292957143239553</v>
      </c>
      <c r="FK311" s="136">
        <f t="shared" si="168"/>
        <v>0.67350111623275455</v>
      </c>
      <c r="FL311" s="136">
        <f t="shared" si="169"/>
        <v>0.63714244414821009</v>
      </c>
      <c r="FM311" s="136">
        <f t="shared" si="148"/>
        <v>7.0797735197442027</v>
      </c>
      <c r="FN311" s="136">
        <f t="shared" si="180"/>
        <v>2.0579099520960455</v>
      </c>
      <c r="FO311" s="136">
        <f t="shared" si="170"/>
        <v>1.6433426906179585</v>
      </c>
      <c r="FP311" s="136">
        <f>'east Allen-Studer'!DP311</f>
        <v>2.265976531270081</v>
      </c>
      <c r="FQ311" s="136">
        <f>'east Allen-Studer'!DQ311</f>
        <v>17.536228582524711</v>
      </c>
      <c r="FR311" s="136">
        <f>'east Allen-Studer'!DR311</f>
        <v>1.6062913907284768</v>
      </c>
      <c r="FS311" s="136">
        <f t="shared" si="150"/>
        <v>1.0289549760480228</v>
      </c>
      <c r="FT311" s="136">
        <f t="shared" si="151"/>
        <v>2.0579099520960455</v>
      </c>
      <c r="FU311" s="136"/>
      <c r="FV311" s="198">
        <f t="shared" si="152"/>
        <v>572.71681415751709</v>
      </c>
      <c r="FW311" s="198">
        <f t="shared" si="153"/>
        <v>251.84660938729451</v>
      </c>
      <c r="FX311" s="198">
        <f t="shared" si="154"/>
        <v>180.58196297566096</v>
      </c>
      <c r="FY311" s="6"/>
      <c r="FZ311" s="1">
        <f t="shared" si="175"/>
        <v>1.617</v>
      </c>
      <c r="GA311" s="60"/>
      <c r="GB311" s="60"/>
      <c r="GC311" s="1">
        <f t="shared" si="176"/>
        <v>0.32267255898859215</v>
      </c>
      <c r="GD311" s="1">
        <f t="shared" si="177"/>
        <v>0.7337799800028717</v>
      </c>
      <c r="GE311" s="1">
        <f t="shared" si="178"/>
        <v>1.0233580195653735</v>
      </c>
    </row>
    <row r="312" spans="1:187" x14ac:dyDescent="0.15">
      <c r="A312">
        <f t="shared" si="172"/>
        <v>1892</v>
      </c>
      <c r="S312" s="234">
        <v>4.5</v>
      </c>
      <c r="T312" s="234">
        <v>4.5</v>
      </c>
      <c r="U312" s="60">
        <f t="shared" si="174"/>
        <v>1.617</v>
      </c>
      <c r="V312" s="234">
        <v>10.5</v>
      </c>
      <c r="Z312" s="1">
        <v>3.2519999999999998</v>
      </c>
      <c r="AA312" s="1">
        <f t="shared" si="155"/>
        <v>0.93840001284872232</v>
      </c>
      <c r="AL312" s="1">
        <v>0.98</v>
      </c>
      <c r="AM312" s="1">
        <v>3.65</v>
      </c>
      <c r="AN312" s="1">
        <v>3.54</v>
      </c>
      <c r="AO312" s="1">
        <v>4.2699999999999996</v>
      </c>
      <c r="AP312" s="1">
        <v>3.4</v>
      </c>
      <c r="AR312" s="60">
        <v>4.2690000000000001</v>
      </c>
      <c r="AS312" s="136">
        <f t="shared" si="157"/>
        <v>1.2318928179457664</v>
      </c>
      <c r="AT312" s="1">
        <v>2.823</v>
      </c>
      <c r="AU312" s="136">
        <f t="shared" si="158"/>
        <v>0.81462483604143798</v>
      </c>
      <c r="AW312" s="2"/>
      <c r="BM312" s="198">
        <v>0.81</v>
      </c>
      <c r="BN312" s="198">
        <v>0.85</v>
      </c>
      <c r="BO312" s="198">
        <v>0.8</v>
      </c>
      <c r="BP312" s="198">
        <v>3.0418249999999998</v>
      </c>
      <c r="BQ312" s="198">
        <v>2.97</v>
      </c>
      <c r="BS312" s="6">
        <v>2.9609999999999999</v>
      </c>
      <c r="BT312" s="6"/>
      <c r="BU312" s="6"/>
      <c r="BV312" s="6"/>
      <c r="BW312" s="6"/>
      <c r="BX312" s="6"/>
      <c r="BY312" s="6"/>
      <c r="BZ312" s="6"/>
      <c r="CA312">
        <v>1.9119999999999999</v>
      </c>
      <c r="CB312">
        <f t="shared" si="171"/>
        <v>0.55172842083848617</v>
      </c>
      <c r="CS312" s="37">
        <v>1.921</v>
      </c>
      <c r="CT312" s="136">
        <f t="shared" si="161"/>
        <v>0.55432546884452505</v>
      </c>
      <c r="CU312" s="1">
        <v>2.0979999999999999</v>
      </c>
      <c r="CV312" s="136">
        <f t="shared" si="162"/>
        <v>0.60540074629662344</v>
      </c>
      <c r="DD312" s="37">
        <v>2.1179999999999999</v>
      </c>
      <c r="DG312" s="1">
        <v>1.87</v>
      </c>
      <c r="DH312" s="136">
        <f t="shared" si="164"/>
        <v>0.53960886347697135</v>
      </c>
      <c r="DR312" s="37">
        <v>1.8480000000000001</v>
      </c>
      <c r="EV312">
        <v>1.8819999999999999</v>
      </c>
      <c r="EX312">
        <v>1.87</v>
      </c>
      <c r="FF312" s="136">
        <f t="shared" si="166"/>
        <v>0.85444709157587595</v>
      </c>
      <c r="FG312" s="136">
        <f t="shared" si="179"/>
        <v>0.99662636640451685</v>
      </c>
      <c r="FH312" s="136">
        <f t="shared" si="145"/>
        <v>0.62699489388989715</v>
      </c>
      <c r="FI312" s="136">
        <f t="shared" si="146"/>
        <v>0.64371070574712641</v>
      </c>
      <c r="FJ312" s="136">
        <f t="shared" si="167"/>
        <v>1.2318928179457664</v>
      </c>
      <c r="FK312" s="136">
        <f t="shared" si="168"/>
        <v>0.55432546884452505</v>
      </c>
      <c r="FL312" s="136">
        <f t="shared" si="169"/>
        <v>0.53960886347697135</v>
      </c>
      <c r="FM312" s="136">
        <f t="shared" si="148"/>
        <v>7.1521655271433708</v>
      </c>
      <c r="FN312" s="136">
        <f t="shared" si="180"/>
        <v>2.0789524659650964</v>
      </c>
      <c r="FO312" s="136">
        <f t="shared" si="170"/>
        <v>1.5995795516056346</v>
      </c>
      <c r="FP312" s="136">
        <f>'east Allen-Studer'!DP312</f>
        <v>2.7879200276943674</v>
      </c>
      <c r="FQ312" s="136">
        <f>'east Allen-Studer'!DQ312</f>
        <v>16.861758252427606</v>
      </c>
      <c r="FR312" s="136">
        <f>'east Allen-Studer'!DR312</f>
        <v>1.963245033112583</v>
      </c>
      <c r="FS312" s="136">
        <f t="shared" si="150"/>
        <v>1.0394762329825482</v>
      </c>
      <c r="FT312" s="136">
        <f t="shared" si="151"/>
        <v>2.0789524659650964</v>
      </c>
      <c r="FU312" s="136"/>
      <c r="FV312" s="198">
        <f t="shared" si="152"/>
        <v>526.65405645944406</v>
      </c>
      <c r="FW312" s="198">
        <f t="shared" si="153"/>
        <v>236.38605281179161</v>
      </c>
      <c r="FX312" s="198">
        <f t="shared" si="154"/>
        <v>157.94196061495956</v>
      </c>
      <c r="FY312" s="6"/>
      <c r="FZ312" s="1">
        <f t="shared" si="175"/>
        <v>1.617</v>
      </c>
      <c r="GA312" s="60"/>
      <c r="GB312" s="60"/>
      <c r="GC312" s="1">
        <f t="shared" si="176"/>
        <v>0.35089447756723174</v>
      </c>
      <c r="GD312" s="1">
        <f t="shared" si="177"/>
        <v>0.78177201151176223</v>
      </c>
      <c r="GE312" s="1">
        <f t="shared" si="178"/>
        <v>1.1700500568719454</v>
      </c>
    </row>
    <row r="313" spans="1:187" x14ac:dyDescent="0.15">
      <c r="A313">
        <f t="shared" si="172"/>
        <v>1893</v>
      </c>
      <c r="S313" s="234">
        <v>4.5</v>
      </c>
      <c r="T313" s="234">
        <v>4.5</v>
      </c>
      <c r="U313" s="60">
        <f t="shared" si="174"/>
        <v>1.617</v>
      </c>
      <c r="V313" s="234">
        <v>10.5</v>
      </c>
      <c r="Z313" s="1">
        <v>3.2240000000000002</v>
      </c>
      <c r="AA313" s="1">
        <f t="shared" ref="AA313:AA344" si="181">(Z313*10.78)/37.3578</f>
        <v>0.93032030794104581</v>
      </c>
      <c r="AL313" s="1">
        <v>0.93</v>
      </c>
      <c r="AM313" s="1">
        <v>3.71</v>
      </c>
      <c r="AN313" s="1">
        <v>3.57</v>
      </c>
      <c r="AO313" s="1">
        <v>4.66</v>
      </c>
      <c r="AP313" s="1">
        <v>3.23</v>
      </c>
      <c r="AR313" s="60">
        <v>4.6619999999999999</v>
      </c>
      <c r="AS313" s="136">
        <f t="shared" ref="AS313:AS341" si="182">(AR313*10.78)/37.357</f>
        <v>1.3452996760981877</v>
      </c>
      <c r="AT313" s="1">
        <v>2.6429999999999998</v>
      </c>
      <c r="AU313" s="136">
        <f t="shared" ref="AU313:AU344" si="183">(AT313*10.78)/37.357</f>
        <v>0.76268276360521448</v>
      </c>
      <c r="AW313" s="2"/>
      <c r="BM313" s="198">
        <v>0.74</v>
      </c>
      <c r="BN313" s="198">
        <v>0.79</v>
      </c>
      <c r="BO313" s="198">
        <v>0.69</v>
      </c>
      <c r="BP313" s="198">
        <v>2.9239769999999998</v>
      </c>
      <c r="BQ313" s="198">
        <v>2.67</v>
      </c>
      <c r="BS313" s="6">
        <v>2.7229999999999999</v>
      </c>
      <c r="BT313" s="6"/>
      <c r="BU313" s="6"/>
      <c r="BV313" s="6"/>
      <c r="BW313" s="6"/>
      <c r="BX313" s="6"/>
      <c r="BY313" s="6"/>
      <c r="BZ313" s="6"/>
      <c r="CA313">
        <v>1.7589999999999999</v>
      </c>
      <c r="CB313">
        <f t="shared" si="171"/>
        <v>0.50757860473582495</v>
      </c>
      <c r="CS313" s="37">
        <v>1.5880000000000001</v>
      </c>
      <c r="CT313" s="136">
        <f t="shared" ref="CT313:CT341" si="184">(CS313*10.78)/37.3578</f>
        <v>0.45823469262108585</v>
      </c>
      <c r="CU313" s="1">
        <v>2.0739999999999998</v>
      </c>
      <c r="CV313" s="136">
        <f t="shared" ref="CV313:CV344" si="185">(CU313*10.78)/37.3578</f>
        <v>0.59847528494718638</v>
      </c>
      <c r="DD313" s="37">
        <v>1.994</v>
      </c>
      <c r="DG313" s="1">
        <v>1.7210000000000001</v>
      </c>
      <c r="DH313" s="136">
        <f t="shared" ref="DH313:DH344" si="186">(DG313*10.78)/37.3578</f>
        <v>0.49661329093254958</v>
      </c>
      <c r="DR313" s="37">
        <v>1.629</v>
      </c>
      <c r="EV313">
        <v>1.7529999999999999</v>
      </c>
      <c r="EX313">
        <v>1.831</v>
      </c>
      <c r="FF313" s="136">
        <f t="shared" ref="FF313:FF341" si="187">BS313*10.78/37.357</f>
        <v>0.78576812913242489</v>
      </c>
      <c r="FG313" s="136">
        <f t="shared" si="179"/>
        <v>0.83954997753793503</v>
      </c>
      <c r="FH313" s="136">
        <f t="shared" si="145"/>
        <v>0.56991774153938413</v>
      </c>
      <c r="FI313" s="136">
        <f t="shared" si="146"/>
        <v>0.53322149543281461</v>
      </c>
      <c r="FJ313" s="136">
        <f t="shared" ref="FJ313:FJ341" si="188">AS313</f>
        <v>1.3452996760981877</v>
      </c>
      <c r="FK313" s="136">
        <f t="shared" ref="FK313:FK340" si="189">CT313</f>
        <v>0.45823469262108585</v>
      </c>
      <c r="FL313" s="136">
        <f t="shared" ref="FL313:FL344" si="190">DH313</f>
        <v>0.49661329093254958</v>
      </c>
      <c r="FM313" s="136">
        <f t="shared" si="148"/>
        <v>7.224557534542539</v>
      </c>
      <c r="FN313" s="136">
        <f t="shared" si="180"/>
        <v>2.0999949798341482</v>
      </c>
      <c r="FO313" s="136">
        <f t="shared" si="170"/>
        <v>1.5558164125933107</v>
      </c>
      <c r="FP313" s="136">
        <f>'east Allen-Studer'!DP313</f>
        <v>2.0027433294339159</v>
      </c>
      <c r="FQ313" s="136">
        <f>'east Allen-Studer'!DQ313</f>
        <v>16.374640791801916</v>
      </c>
      <c r="FR313" s="136">
        <f>'east Allen-Studer'!DR313</f>
        <v>1.7133774834437085</v>
      </c>
      <c r="FS313" s="136">
        <f t="shared" si="150"/>
        <v>1.0499974899170741</v>
      </c>
      <c r="FT313" s="136">
        <f t="shared" si="151"/>
        <v>2.0999949798341482</v>
      </c>
      <c r="FU313" s="136"/>
      <c r="FV313" s="198">
        <f t="shared" si="152"/>
        <v>447.11319274567029</v>
      </c>
      <c r="FW313" s="198">
        <f t="shared" si="153"/>
        <v>209.47127601269727</v>
      </c>
      <c r="FX313" s="198">
        <f t="shared" si="154"/>
        <v>134.83791276409519</v>
      </c>
      <c r="FY313" s="6"/>
      <c r="FZ313" s="1">
        <f t="shared" si="175"/>
        <v>1.617</v>
      </c>
      <c r="GA313" s="60"/>
      <c r="GB313" s="60"/>
      <c r="GC313" s="1">
        <f t="shared" si="176"/>
        <v>0.41331815521963161</v>
      </c>
      <c r="GD313" s="1">
        <f t="shared" si="177"/>
        <v>0.88222119766338847</v>
      </c>
      <c r="GE313" s="1">
        <f t="shared" si="178"/>
        <v>1.3705344158160893</v>
      </c>
    </row>
    <row r="314" spans="1:187" x14ac:dyDescent="0.15">
      <c r="A314">
        <f t="shared" si="172"/>
        <v>1894</v>
      </c>
      <c r="S314" s="234">
        <v>4.5</v>
      </c>
      <c r="T314" s="234">
        <v>5.5</v>
      </c>
      <c r="U314" s="60">
        <f t="shared" si="174"/>
        <v>1.9763333333333333</v>
      </c>
      <c r="V314" s="234">
        <v>11</v>
      </c>
      <c r="Z314" s="1">
        <v>3.2330000000000001</v>
      </c>
      <c r="AA314" s="1">
        <f t="shared" si="181"/>
        <v>0.93291735594708469</v>
      </c>
      <c r="AL314" s="1">
        <v>0.9</v>
      </c>
      <c r="AM314" s="1">
        <v>3.42</v>
      </c>
      <c r="AN314" s="1">
        <v>3.45</v>
      </c>
      <c r="AO314" s="1">
        <v>5</v>
      </c>
      <c r="AP314" s="1">
        <v>3.1269999999999998</v>
      </c>
      <c r="AR314" s="60">
        <v>5</v>
      </c>
      <c r="AS314" s="136">
        <f t="shared" si="182"/>
        <v>1.4428353454506517</v>
      </c>
      <c r="AT314" s="1">
        <v>2.4319999999999999</v>
      </c>
      <c r="AU314" s="136">
        <f t="shared" si="183"/>
        <v>0.70179511202719702</v>
      </c>
      <c r="AW314" s="2"/>
      <c r="BM314" s="198">
        <v>0.64</v>
      </c>
      <c r="BN314" s="198">
        <v>0.71</v>
      </c>
      <c r="BO314" s="198">
        <v>0.56999999999999995</v>
      </c>
      <c r="BP314" s="198">
        <v>2.548</v>
      </c>
      <c r="BQ314" s="198">
        <v>2.4300000000000002</v>
      </c>
      <c r="BS314" s="6">
        <v>2.4430000000000001</v>
      </c>
      <c r="BT314" s="6"/>
      <c r="BU314" s="6"/>
      <c r="BV314" s="6"/>
      <c r="BW314" s="6"/>
      <c r="BX314" s="6"/>
      <c r="BY314" s="6"/>
      <c r="BZ314" s="6"/>
      <c r="CA314">
        <v>1.7370000000000001</v>
      </c>
      <c r="CB314">
        <f t="shared" ref="CB314:CB345" si="191">(CA314*10.78)/37.3578</f>
        <v>0.50123026516550762</v>
      </c>
      <c r="CS314" s="37">
        <v>1.577</v>
      </c>
      <c r="CT314" s="136">
        <f t="shared" si="184"/>
        <v>0.45506052283592713</v>
      </c>
      <c r="CU314" s="1">
        <v>2.0979999999999999</v>
      </c>
      <c r="CV314" s="136">
        <f t="shared" si="185"/>
        <v>0.60540074629662344</v>
      </c>
      <c r="DD314" s="37">
        <v>1.8979999999999999</v>
      </c>
      <c r="DG314" s="1">
        <v>1.7290000000000001</v>
      </c>
      <c r="DH314" s="136">
        <f t="shared" si="186"/>
        <v>0.4989217780490286</v>
      </c>
      <c r="DR314" s="37">
        <v>1.518</v>
      </c>
      <c r="EV314">
        <v>1.7130000000000001</v>
      </c>
      <c r="EX314">
        <v>1.849</v>
      </c>
      <c r="FF314" s="136">
        <f t="shared" si="187"/>
        <v>0.70496934978718839</v>
      </c>
      <c r="FG314" s="136">
        <f t="shared" si="179"/>
        <v>0.84046993466246223</v>
      </c>
      <c r="FH314" s="136">
        <f t="shared" si="145"/>
        <v>0.56803231008035804</v>
      </c>
      <c r="FI314" s="136">
        <f t="shared" si="146"/>
        <v>0.52957170169870815</v>
      </c>
      <c r="FJ314" s="136">
        <f t="shared" si="188"/>
        <v>1.4428353454506517</v>
      </c>
      <c r="FK314" s="136">
        <f t="shared" si="189"/>
        <v>0.45506052283592713</v>
      </c>
      <c r="FL314" s="136">
        <f t="shared" si="190"/>
        <v>0.4989217780490286</v>
      </c>
      <c r="FM314" s="136">
        <f t="shared" si="148"/>
        <v>7.296949541941709</v>
      </c>
      <c r="FN314" s="136">
        <f t="shared" si="180"/>
        <v>2.1210374937031995</v>
      </c>
      <c r="FO314" s="136">
        <f t="shared" si="170"/>
        <v>1.5120532735809866</v>
      </c>
      <c r="FP314" s="136">
        <f>'east Allen-Studer'!DP314</f>
        <v>1.8688652748918113</v>
      </c>
      <c r="FQ314" s="136">
        <f>'east Allen-Studer'!DQ314</f>
        <v>14.051465210356337</v>
      </c>
      <c r="FR314" s="136">
        <f>'east Allen-Studer'!DR314</f>
        <v>1.8204635761589405</v>
      </c>
      <c r="FS314" s="136">
        <f t="shared" si="150"/>
        <v>1.0605187468515997</v>
      </c>
      <c r="FT314" s="136">
        <f t="shared" si="151"/>
        <v>2.1210374937031995</v>
      </c>
      <c r="FU314" s="136"/>
      <c r="FV314" s="198">
        <f t="shared" si="152"/>
        <v>436.19201755954896</v>
      </c>
      <c r="FW314" s="198">
        <f t="shared" si="153"/>
        <v>201.4345367687321</v>
      </c>
      <c r="FX314" s="198">
        <f t="shared" si="154"/>
        <v>134.25956668799469</v>
      </c>
      <c r="FY314" s="6"/>
      <c r="FZ314" s="1">
        <f t="shared" si="175"/>
        <v>1.9763333333333333</v>
      </c>
      <c r="GA314" s="60"/>
      <c r="GB314" s="60"/>
      <c r="GC314" s="1">
        <f t="shared" si="176"/>
        <v>0.51781476408112248</v>
      </c>
      <c r="GD314" s="1">
        <f t="shared" si="177"/>
        <v>1.1212906698615701</v>
      </c>
      <c r="GE314" s="1">
        <f t="shared" si="178"/>
        <v>1.6823133891945099</v>
      </c>
    </row>
    <row r="315" spans="1:187" x14ac:dyDescent="0.15">
      <c r="A315">
        <f t="shared" si="172"/>
        <v>1895</v>
      </c>
      <c r="S315" s="234">
        <v>5.5</v>
      </c>
      <c r="T315" s="234">
        <v>5.5</v>
      </c>
      <c r="U315" s="60">
        <f t="shared" si="174"/>
        <v>1.9763333333333333</v>
      </c>
      <c r="V315" s="234">
        <v>11</v>
      </c>
      <c r="Z315" s="1">
        <v>3.198</v>
      </c>
      <c r="AA315" s="1">
        <f t="shared" si="181"/>
        <v>0.92281772481248892</v>
      </c>
      <c r="AL315" s="1">
        <v>0.91</v>
      </c>
      <c r="AM315" s="1">
        <v>3.33</v>
      </c>
      <c r="AN315" s="1">
        <v>3.56</v>
      </c>
      <c r="AO315" s="1">
        <v>4.0999999999999996</v>
      </c>
      <c r="AP315" s="1">
        <v>3.157</v>
      </c>
      <c r="AR315" s="60">
        <v>4.1029999999999998</v>
      </c>
      <c r="AS315" s="136">
        <f t="shared" si="182"/>
        <v>1.1839906844768049</v>
      </c>
      <c r="AT315" s="1">
        <v>2.786</v>
      </c>
      <c r="AU315" s="136">
        <f t="shared" si="183"/>
        <v>0.8039478544851032</v>
      </c>
      <c r="AW315" s="2"/>
      <c r="BM315" s="198">
        <v>0.71</v>
      </c>
      <c r="BN315" s="198">
        <v>0.77</v>
      </c>
      <c r="BO315" s="198">
        <v>0.67</v>
      </c>
      <c r="BP315" s="198">
        <v>3.01</v>
      </c>
      <c r="BQ315" s="198">
        <v>2.8</v>
      </c>
      <c r="BS315" s="6">
        <v>2.6850000000000001</v>
      </c>
      <c r="BT315" s="6"/>
      <c r="BU315" s="6"/>
      <c r="BV315" s="6"/>
      <c r="BW315" s="6"/>
      <c r="BX315" s="6"/>
      <c r="BY315" s="6"/>
      <c r="BZ315" s="6"/>
      <c r="CA315">
        <v>2.032</v>
      </c>
      <c r="CB315">
        <f t="shared" si="191"/>
        <v>0.58635572758567156</v>
      </c>
      <c r="CS315" s="37">
        <v>1.93</v>
      </c>
      <c r="CT315" s="136">
        <f t="shared" si="184"/>
        <v>0.55692251685056404</v>
      </c>
      <c r="CU315" s="1">
        <v>2.5089999999999999</v>
      </c>
      <c r="CV315" s="136">
        <f t="shared" si="185"/>
        <v>0.72399927190573321</v>
      </c>
      <c r="DD315" s="37">
        <v>2.177</v>
      </c>
      <c r="DG315" s="1">
        <v>2.044</v>
      </c>
      <c r="DH315" s="136">
        <f t="shared" si="186"/>
        <v>0.58981845826039003</v>
      </c>
      <c r="DR315" s="37">
        <v>1.7809999999999999</v>
      </c>
      <c r="EV315">
        <v>1.9910000000000001</v>
      </c>
      <c r="EX315">
        <v>2.194</v>
      </c>
      <c r="FF315" s="136">
        <f t="shared" si="187"/>
        <v>0.77480258050700002</v>
      </c>
      <c r="FG315" s="136">
        <f t="shared" si="179"/>
        <v>1.0069803408783886</v>
      </c>
      <c r="FH315" s="136">
        <f t="shared" si="145"/>
        <v>0.62853751962910032</v>
      </c>
      <c r="FI315" s="136">
        <f t="shared" si="146"/>
        <v>0.64669690062048624</v>
      </c>
      <c r="FJ315" s="136">
        <f t="shared" si="188"/>
        <v>1.1839906844768049</v>
      </c>
      <c r="FK315" s="136">
        <f t="shared" si="189"/>
        <v>0.55692251685056404</v>
      </c>
      <c r="FL315" s="136">
        <f t="shared" si="190"/>
        <v>0.58981845826039003</v>
      </c>
      <c r="FM315" s="136">
        <f t="shared" si="148"/>
        <v>7.3693415493408772</v>
      </c>
      <c r="FN315" s="136">
        <f t="shared" si="180"/>
        <v>2.1420800075722508</v>
      </c>
      <c r="FO315" s="136">
        <f t="shared" si="170"/>
        <v>1.4682901345686628</v>
      </c>
      <c r="FP315" s="136">
        <f>'east Allen-Studer'!DP315</f>
        <v>2.1547130129681968</v>
      </c>
      <c r="FQ315" s="136">
        <f>'east Allen-Studer'!DQ315</f>
        <v>16.374640791801916</v>
      </c>
      <c r="FR315" s="136">
        <f>'east Allen-Studer'!DR315</f>
        <v>1.8918543046357619</v>
      </c>
      <c r="FS315" s="136">
        <f t="shared" si="150"/>
        <v>1.0710400037861254</v>
      </c>
      <c r="FT315" s="136">
        <f t="shared" si="151"/>
        <v>2.1420800075722508</v>
      </c>
      <c r="FU315" s="136"/>
      <c r="FV315" s="198">
        <f t="shared" si="152"/>
        <v>509.05592403269117</v>
      </c>
      <c r="FW315" s="198">
        <f t="shared" si="153"/>
        <v>231.52577769528637</v>
      </c>
      <c r="FX315" s="198">
        <f t="shared" si="154"/>
        <v>157.25160740694133</v>
      </c>
      <c r="FY315" s="6"/>
      <c r="FZ315" s="1">
        <f t="shared" si="175"/>
        <v>1.9763333333333333</v>
      </c>
      <c r="GA315" s="60"/>
      <c r="GB315" s="60"/>
      <c r="GC315" s="1">
        <f t="shared" si="176"/>
        <v>0.44369715782378694</v>
      </c>
      <c r="GD315" s="1">
        <f t="shared" si="177"/>
        <v>0.97555731769933762</v>
      </c>
      <c r="GE315" s="1">
        <f t="shared" si="178"/>
        <v>1.4363393188227378</v>
      </c>
    </row>
    <row r="316" spans="1:187" x14ac:dyDescent="0.15">
      <c r="A316">
        <f t="shared" ref="A316:A350" si="192">A315+1</f>
        <v>1896</v>
      </c>
      <c r="S316" s="234">
        <v>4.5</v>
      </c>
      <c r="T316" s="234">
        <v>5.5</v>
      </c>
      <c r="U316" s="60">
        <f t="shared" si="174"/>
        <v>1.9763333333333333</v>
      </c>
      <c r="V316" s="234">
        <v>9</v>
      </c>
      <c r="Z316" s="1">
        <v>3.6739999999999999</v>
      </c>
      <c r="AA316" s="1">
        <f t="shared" si="181"/>
        <v>1.0601727082429908</v>
      </c>
      <c r="AL316" s="1">
        <v>1.06</v>
      </c>
      <c r="AM316" s="1">
        <v>3.75</v>
      </c>
      <c r="AN316" s="1">
        <v>4.3099999999999996</v>
      </c>
      <c r="AO316" s="1">
        <v>4.07</v>
      </c>
      <c r="AP316" s="1">
        <v>3.67</v>
      </c>
      <c r="AR316" s="60">
        <v>4.0730000000000004</v>
      </c>
      <c r="AS316" s="136">
        <f t="shared" si="182"/>
        <v>1.175333672404101</v>
      </c>
      <c r="AT316" s="1">
        <v>3.605</v>
      </c>
      <c r="AU316" s="136">
        <f t="shared" si="183"/>
        <v>1.04028428406992</v>
      </c>
      <c r="AW316" s="2"/>
      <c r="BM316" s="198">
        <v>1</v>
      </c>
      <c r="BN316" s="198">
        <v>1.04</v>
      </c>
      <c r="BO316" s="198">
        <v>0.98</v>
      </c>
      <c r="BP316" s="198">
        <v>3.964</v>
      </c>
      <c r="BQ316" s="198">
        <v>3.58</v>
      </c>
      <c r="BS316" s="6">
        <v>3.6040000000000001</v>
      </c>
      <c r="BT316" s="6"/>
      <c r="BU316" s="6"/>
      <c r="BV316" s="6"/>
      <c r="BW316" s="6"/>
      <c r="BX316" s="6"/>
      <c r="BY316" s="6"/>
      <c r="BZ316" s="6"/>
      <c r="CA316">
        <v>2.7759999999999998</v>
      </c>
      <c r="CB316">
        <f t="shared" si="191"/>
        <v>0.80104502941822053</v>
      </c>
      <c r="CS316" s="37">
        <v>2.9390000000000001</v>
      </c>
      <c r="CT316" s="136">
        <f t="shared" si="184"/>
        <v>0.84808045441648072</v>
      </c>
      <c r="CU316" s="1">
        <v>3.4129999999999998</v>
      </c>
      <c r="CV316" s="136">
        <f t="shared" si="185"/>
        <v>0.98485831606786267</v>
      </c>
      <c r="DD316" s="37">
        <v>3.15</v>
      </c>
      <c r="DG316" s="1">
        <v>2.7429999999999999</v>
      </c>
      <c r="DH316" s="136">
        <f t="shared" si="186"/>
        <v>0.79152252006274459</v>
      </c>
      <c r="DR316" s="37">
        <v>2.77</v>
      </c>
      <c r="EV316">
        <v>2.6230000000000002</v>
      </c>
      <c r="EX316">
        <v>2.8639999999999999</v>
      </c>
      <c r="FF316" s="136">
        <f t="shared" si="187"/>
        <v>1.0399957170008298</v>
      </c>
      <c r="FG316" s="136">
        <f t="shared" si="179"/>
        <v>1.4829265161528069</v>
      </c>
      <c r="FH316" s="136">
        <f t="shared" si="145"/>
        <v>0.80148300527975425</v>
      </c>
      <c r="FI316" s="136">
        <f t="shared" si="146"/>
        <v>0.98148252586715501</v>
      </c>
      <c r="FJ316" s="136">
        <f t="shared" si="188"/>
        <v>1.175333672404101</v>
      </c>
      <c r="FK316" s="136">
        <f t="shared" si="189"/>
        <v>0.84808045441648072</v>
      </c>
      <c r="FL316" s="136">
        <f t="shared" si="190"/>
        <v>0.79152252006274459</v>
      </c>
      <c r="FM316" s="136">
        <f t="shared" si="148"/>
        <v>7.4417335567400471</v>
      </c>
      <c r="FN316" s="136">
        <f t="shared" si="180"/>
        <v>2.1631225214413026</v>
      </c>
      <c r="FO316" s="136">
        <f t="shared" si="170"/>
        <v>1.4245269955563389</v>
      </c>
      <c r="FP316" s="136">
        <f>'east Allen-Studer'!DP316</f>
        <v>2.5717250612378604</v>
      </c>
      <c r="FQ316" s="136">
        <f>'east Allen-Studer'!DQ316</f>
        <v>15.737641035599097</v>
      </c>
      <c r="FR316" s="136">
        <f>'east Allen-Studer'!DR316</f>
        <v>1.8204635761589405</v>
      </c>
      <c r="FS316" s="136">
        <f t="shared" si="150"/>
        <v>1.0815612607206513</v>
      </c>
      <c r="FT316" s="136">
        <f t="shared" si="151"/>
        <v>2.1631225214413026</v>
      </c>
      <c r="FU316" s="136"/>
      <c r="FV316" s="198">
        <f t="shared" si="152"/>
        <v>677.1375716142046</v>
      </c>
      <c r="FW316" s="198">
        <f t="shared" si="153"/>
        <v>285.01506670172614</v>
      </c>
      <c r="FX316" s="198">
        <f t="shared" si="154"/>
        <v>220.12253892952921</v>
      </c>
      <c r="FY316" s="6"/>
      <c r="FZ316" s="1">
        <f t="shared" si="175"/>
        <v>1.9763333333333333</v>
      </c>
      <c r="GA316" s="60"/>
      <c r="GB316" s="60"/>
      <c r="GC316" s="1">
        <f t="shared" si="176"/>
        <v>0.33356097214961949</v>
      </c>
      <c r="GD316" s="1">
        <f t="shared" si="177"/>
        <v>0.7924727253210111</v>
      </c>
      <c r="GE316" s="1">
        <f t="shared" si="178"/>
        <v>1.026095136668292</v>
      </c>
    </row>
    <row r="317" spans="1:187" x14ac:dyDescent="0.15">
      <c r="A317">
        <f t="shared" si="192"/>
        <v>1897</v>
      </c>
      <c r="S317" s="234">
        <v>4.5</v>
      </c>
      <c r="T317" s="234">
        <v>5.5</v>
      </c>
      <c r="U317" s="60">
        <f t="shared" si="174"/>
        <v>1.9763333333333333</v>
      </c>
      <c r="V317" s="234">
        <v>9</v>
      </c>
      <c r="Z317" s="1">
        <v>4.6230000000000002</v>
      </c>
      <c r="AA317" s="1">
        <f t="shared" si="181"/>
        <v>1.3340169924353149</v>
      </c>
      <c r="AL317" s="1">
        <v>1.32</v>
      </c>
      <c r="AM317" s="1">
        <v>4.83</v>
      </c>
      <c r="AN317" s="1">
        <v>5.25</v>
      </c>
      <c r="AO317" s="1">
        <v>5.22</v>
      </c>
      <c r="AP317" s="1">
        <v>4.5819999999999999</v>
      </c>
      <c r="AR317" s="60">
        <v>5.2220000000000004</v>
      </c>
      <c r="AS317" s="136">
        <f t="shared" si="182"/>
        <v>1.5068972347886609</v>
      </c>
      <c r="AT317" s="1">
        <v>4.069</v>
      </c>
      <c r="AU317" s="136">
        <f t="shared" si="183"/>
        <v>1.1741794041277405</v>
      </c>
      <c r="AW317" s="2"/>
      <c r="BM317" s="198">
        <v>1.1599999999999999</v>
      </c>
      <c r="BN317" s="198">
        <v>1.21</v>
      </c>
      <c r="BO317" s="198">
        <v>1.1599999999999999</v>
      </c>
      <c r="BP317" s="198">
        <v>4.2329999999999997</v>
      </c>
      <c r="BQ317" s="198">
        <v>4.07</v>
      </c>
      <c r="BS317" s="6">
        <v>4.1929999999999996</v>
      </c>
      <c r="BT317" s="6"/>
      <c r="BU317" s="6"/>
      <c r="BV317" s="6"/>
      <c r="BW317" s="6"/>
      <c r="BX317" s="6"/>
      <c r="BY317" s="6"/>
      <c r="BZ317" s="6"/>
      <c r="CA317">
        <v>3.218</v>
      </c>
      <c r="CB317">
        <f t="shared" si="191"/>
        <v>0.92858894260368652</v>
      </c>
      <c r="CS317" s="37">
        <v>3.2949999999999999</v>
      </c>
      <c r="CT317" s="136">
        <f t="shared" si="184"/>
        <v>0.95080813109979712</v>
      </c>
      <c r="CU317" s="1">
        <v>3.4980000000000002</v>
      </c>
      <c r="CV317" s="136">
        <f t="shared" si="185"/>
        <v>1.0093859916804524</v>
      </c>
      <c r="DD317" s="37">
        <v>3.3730000000000002</v>
      </c>
      <c r="DG317" s="1">
        <v>4.1180000000000003</v>
      </c>
      <c r="DH317" s="136">
        <f t="shared" si="186"/>
        <v>1.1882937432075766</v>
      </c>
      <c r="DR317" s="37">
        <v>4.1840000000000002</v>
      </c>
      <c r="EI317" s="6">
        <v>26.04</v>
      </c>
      <c r="EV317">
        <v>3.0369999999999999</v>
      </c>
      <c r="EX317">
        <v>3.262</v>
      </c>
      <c r="EY317" s="6">
        <v>4.7850000000000001</v>
      </c>
      <c r="FF317" s="136">
        <f t="shared" si="187"/>
        <v>1.2099617206949165</v>
      </c>
      <c r="FG317" s="136">
        <f t="shared" si="179"/>
        <v>1.6508520249711349</v>
      </c>
      <c r="FH317" s="136">
        <f t="shared" si="145"/>
        <v>0.86250242340823069</v>
      </c>
      <c r="FI317" s="136">
        <f t="shared" si="146"/>
        <v>1.0996031230800529</v>
      </c>
      <c r="FJ317" s="136">
        <f t="shared" si="188"/>
        <v>1.5068972347886609</v>
      </c>
      <c r="FK317" s="136">
        <f t="shared" si="189"/>
        <v>0.95080813109979712</v>
      </c>
      <c r="FL317" s="136">
        <f t="shared" si="190"/>
        <v>1.1882937432075766</v>
      </c>
      <c r="FM317" s="136">
        <f t="shared" ref="FM317:FM340" si="193">10.78*EI317/37.3578</f>
        <v>7.5141255641392153</v>
      </c>
      <c r="FN317" s="136">
        <f t="shared" si="180"/>
        <v>2.1841650353103539</v>
      </c>
      <c r="FO317" s="136">
        <f t="shared" ref="FO317:FO341" si="194">10.78*EY317/37.3578</f>
        <v>1.380763856544015</v>
      </c>
      <c r="FP317" s="136">
        <f>'east Allen-Studer'!DP317</f>
        <v>4.5627088318268614</v>
      </c>
      <c r="FQ317" s="136">
        <f>'east Allen-Studer'!DQ317</f>
        <v>14.051465210356337</v>
      </c>
      <c r="FR317" s="136">
        <f>'east Allen-Studer'!DR317</f>
        <v>1.6062913907284768</v>
      </c>
      <c r="FS317" s="136">
        <f t="shared" si="150"/>
        <v>1.0920825176551769</v>
      </c>
      <c r="FT317" s="136">
        <f t="shared" si="151"/>
        <v>2.1841650353103539</v>
      </c>
      <c r="FU317" s="136"/>
      <c r="FV317" s="198">
        <f t="shared" si="152"/>
        <v>807.59275103293021</v>
      </c>
      <c r="FW317" s="198">
        <f t="shared" si="153"/>
        <v>343.63149956775823</v>
      </c>
      <c r="FX317" s="198">
        <f t="shared" si="154"/>
        <v>250.6095093807059</v>
      </c>
      <c r="FY317" s="6"/>
      <c r="FZ317" s="1">
        <f t="shared" si="175"/>
        <v>1.9763333333333333</v>
      </c>
      <c r="GA317" s="60"/>
      <c r="GB317" s="60"/>
      <c r="GC317" s="1">
        <f t="shared" si="176"/>
        <v>0.27967891784290771</v>
      </c>
      <c r="GD317" s="1">
        <f t="shared" si="177"/>
        <v>0.65729325440414021</v>
      </c>
      <c r="GE317" s="1">
        <f t="shared" si="178"/>
        <v>0.90126933820195998</v>
      </c>
    </row>
    <row r="318" spans="1:187" x14ac:dyDescent="0.15">
      <c r="A318">
        <f t="shared" si="192"/>
        <v>1898</v>
      </c>
      <c r="S318" s="234">
        <v>4.5</v>
      </c>
      <c r="T318" s="234">
        <v>5.5</v>
      </c>
      <c r="U318" s="60">
        <f t="shared" si="174"/>
        <v>1.9763333333333333</v>
      </c>
      <c r="V318" s="234">
        <v>9</v>
      </c>
      <c r="Z318" s="1">
        <v>3.3069999999999999</v>
      </c>
      <c r="AA318" s="1">
        <f t="shared" si="181"/>
        <v>0.95427086177451559</v>
      </c>
      <c r="AL318" s="1">
        <v>1.04</v>
      </c>
      <c r="AM318" s="1">
        <v>3.86</v>
      </c>
      <c r="AN318" s="1">
        <v>3.83</v>
      </c>
      <c r="AO318" s="1">
        <v>4.12</v>
      </c>
      <c r="AP318" s="1">
        <v>3.61</v>
      </c>
      <c r="AR318" s="60">
        <v>4.1239999999999997</v>
      </c>
      <c r="AS318" s="136">
        <f t="shared" si="182"/>
        <v>1.1900505929276977</v>
      </c>
      <c r="AT318" s="1">
        <v>2.5710000000000002</v>
      </c>
      <c r="AU318" s="136">
        <f t="shared" si="183"/>
        <v>0.74190593463072518</v>
      </c>
      <c r="AW318" s="2"/>
      <c r="BM318" s="198">
        <v>0.77</v>
      </c>
      <c r="BN318" s="198">
        <v>0.79</v>
      </c>
      <c r="BO318" s="198">
        <v>0.8</v>
      </c>
      <c r="BP318" s="198">
        <v>2.7029999999999998</v>
      </c>
      <c r="BQ318" s="198">
        <v>2.59</v>
      </c>
      <c r="BS318" s="6">
        <v>2.7450000000000001</v>
      </c>
      <c r="BT318" s="6"/>
      <c r="BU318" s="6"/>
      <c r="BV318" s="6"/>
      <c r="BW318" s="6"/>
      <c r="BX318" s="6"/>
      <c r="BY318" s="6"/>
      <c r="BZ318" s="6"/>
      <c r="CA318">
        <v>1.6220000000000001</v>
      </c>
      <c r="CB318">
        <f t="shared" si="191"/>
        <v>0.46804576286612171</v>
      </c>
      <c r="CS318" s="37">
        <v>1.7410000000000001</v>
      </c>
      <c r="CT318" s="136">
        <f t="shared" si="184"/>
        <v>0.50238450872374718</v>
      </c>
      <c r="CU318" s="1">
        <v>2.008</v>
      </c>
      <c r="CV318" s="136">
        <f t="shared" si="185"/>
        <v>0.5794302662362345</v>
      </c>
      <c r="DD318" s="37">
        <v>1.7569999999999999</v>
      </c>
      <c r="DG318" s="1">
        <v>2.1320000000000001</v>
      </c>
      <c r="DH318" s="136">
        <f t="shared" si="186"/>
        <v>0.61521181654165935</v>
      </c>
      <c r="DR318" s="37">
        <v>2.0859999999999999</v>
      </c>
      <c r="EI318" s="6">
        <v>28.96</v>
      </c>
      <c r="EV318">
        <v>1.6519999999999999</v>
      </c>
      <c r="EX318">
        <v>1.806</v>
      </c>
      <c r="EY318" s="6">
        <v>4.242</v>
      </c>
      <c r="FF318" s="136">
        <f t="shared" si="187"/>
        <v>0.79211660465240785</v>
      </c>
      <c r="FG318" s="136">
        <f t="shared" si="179"/>
        <v>0.91782887692708526</v>
      </c>
      <c r="FH318" s="136">
        <f t="shared" si="145"/>
        <v>0.59614237910583601</v>
      </c>
      <c r="FI318" s="136">
        <f t="shared" si="146"/>
        <v>0.58398680827993088</v>
      </c>
      <c r="FJ318" s="136">
        <f t="shared" si="188"/>
        <v>1.1900505929276977</v>
      </c>
      <c r="FK318" s="136">
        <f t="shared" si="189"/>
        <v>0.50238450872374718</v>
      </c>
      <c r="FL318" s="136">
        <f t="shared" si="190"/>
        <v>0.61521181654165935</v>
      </c>
      <c r="FM318" s="136">
        <f t="shared" si="193"/>
        <v>8.3567233616540602</v>
      </c>
      <c r="FN318" s="136">
        <f t="shared" si="180"/>
        <v>2.4290867673804861</v>
      </c>
      <c r="FO318" s="136">
        <f t="shared" si="194"/>
        <v>1.2240752935130013</v>
      </c>
      <c r="FP318" s="136">
        <f>'east Allen-Studer'!DP318</f>
        <v>2.9977829240036118</v>
      </c>
      <c r="FQ318" s="136">
        <f>'east Allen-Studer'!DQ318</f>
        <v>14.051465210356337</v>
      </c>
      <c r="FR318" s="136">
        <f>'east Allen-Studer'!DR318</f>
        <v>1.5598874172185431</v>
      </c>
      <c r="FS318" s="136">
        <f t="shared" si="150"/>
        <v>1.2145433836902431</v>
      </c>
      <c r="FT318" s="136">
        <f t="shared" si="151"/>
        <v>2.4290867673804861</v>
      </c>
      <c r="FU318" s="136"/>
      <c r="FV318" s="198">
        <f t="shared" si="152"/>
        <v>509.7253938349433</v>
      </c>
      <c r="FW318" s="198">
        <f t="shared" si="153"/>
        <v>231.93969041595631</v>
      </c>
      <c r="FX318" s="198">
        <f t="shared" si="154"/>
        <v>150.33227414943943</v>
      </c>
      <c r="FY318" s="6"/>
      <c r="FZ318" s="1">
        <f t="shared" si="175"/>
        <v>1.9763333333333333</v>
      </c>
      <c r="GA318" s="60"/>
      <c r="GB318" s="60"/>
      <c r="GC318" s="1">
        <f t="shared" si="176"/>
        <v>0.44311440904944532</v>
      </c>
      <c r="GD318" s="1">
        <f t="shared" si="177"/>
        <v>0.97381636692539186</v>
      </c>
      <c r="GE318" s="1">
        <f t="shared" si="178"/>
        <v>1.502449610002849</v>
      </c>
    </row>
    <row r="319" spans="1:187" x14ac:dyDescent="0.15">
      <c r="A319">
        <f t="shared" si="192"/>
        <v>1899</v>
      </c>
      <c r="S319" s="234">
        <v>4.5</v>
      </c>
      <c r="T319" s="234">
        <v>5.5</v>
      </c>
      <c r="U319" s="60">
        <f t="shared" si="174"/>
        <v>1.9763333333333333</v>
      </c>
      <c r="V319" s="234">
        <v>9</v>
      </c>
      <c r="Z319" s="1">
        <v>3.1320000000000001</v>
      </c>
      <c r="AA319" s="1">
        <f t="shared" si="181"/>
        <v>0.90377270610153704</v>
      </c>
      <c r="AL319" s="1">
        <v>0.95</v>
      </c>
      <c r="AM319" s="1">
        <v>3.66</v>
      </c>
      <c r="AN319" s="1">
        <v>3.69</v>
      </c>
      <c r="AO319" s="1">
        <v>4.18</v>
      </c>
      <c r="AP319" s="1">
        <v>3.36</v>
      </c>
      <c r="AR319" s="60">
        <v>3.53</v>
      </c>
      <c r="AS319" s="136">
        <f t="shared" si="182"/>
        <v>1.01864175388816</v>
      </c>
      <c r="AT319" s="1">
        <v>2.5179999999999998</v>
      </c>
      <c r="AU319" s="136">
        <f t="shared" si="183"/>
        <v>0.72661187996894816</v>
      </c>
      <c r="AW319" s="2"/>
      <c r="BM319" s="198">
        <v>0.78</v>
      </c>
      <c r="BN319" s="198">
        <v>0.8</v>
      </c>
      <c r="BO319" s="198">
        <v>0.79</v>
      </c>
      <c r="BP319" s="198">
        <v>2.601</v>
      </c>
      <c r="BQ319" s="198">
        <v>2.61</v>
      </c>
      <c r="BS319" s="6">
        <v>2.7839999999999998</v>
      </c>
      <c r="BT319" s="6"/>
      <c r="BU319" s="6"/>
      <c r="BV319" s="6"/>
      <c r="BW319" s="6"/>
      <c r="BX319" s="6"/>
      <c r="BY319" s="6"/>
      <c r="BZ319" s="6"/>
      <c r="CA319">
        <v>1.72</v>
      </c>
      <c r="CB319">
        <f t="shared" si="191"/>
        <v>0.49632473004298971</v>
      </c>
      <c r="CS319" s="37">
        <v>2.069</v>
      </c>
      <c r="CT319" s="136">
        <f t="shared" si="184"/>
        <v>0.59703248049938695</v>
      </c>
      <c r="CU319" s="1">
        <v>2.1019999999999999</v>
      </c>
      <c r="CV319" s="136">
        <f t="shared" si="185"/>
        <v>0.60655498985486289</v>
      </c>
      <c r="DD319" s="37">
        <v>2.35</v>
      </c>
      <c r="DG319" s="1">
        <v>2.0219999999999998</v>
      </c>
      <c r="DH319" s="136">
        <f t="shared" si="186"/>
        <v>0.5834701186900727</v>
      </c>
      <c r="DR319" s="37">
        <v>2.242</v>
      </c>
      <c r="EI319" s="6">
        <v>28.513999999999999</v>
      </c>
      <c r="EV319">
        <v>1.8320000000000001</v>
      </c>
      <c r="EX319">
        <v>1.849</v>
      </c>
      <c r="EY319" s="6">
        <v>4.16</v>
      </c>
      <c r="FF319" s="136">
        <f t="shared" si="187"/>
        <v>0.80337072034692292</v>
      </c>
      <c r="FG319" s="136">
        <f t="shared" si="179"/>
        <v>1.0725467614563311</v>
      </c>
      <c r="FH319" s="136">
        <f t="shared" si="145"/>
        <v>0.65236251715679194</v>
      </c>
      <c r="FI319" s="136">
        <f t="shared" si="146"/>
        <v>0.69281702144237611</v>
      </c>
      <c r="FJ319" s="136">
        <f t="shared" si="188"/>
        <v>1.01864175388816</v>
      </c>
      <c r="FK319" s="136">
        <f t="shared" si="189"/>
        <v>0.59703248049938695</v>
      </c>
      <c r="FL319" s="136">
        <f t="shared" si="190"/>
        <v>0.5834701186900727</v>
      </c>
      <c r="FM319" s="136">
        <f t="shared" si="193"/>
        <v>8.2280252049103524</v>
      </c>
      <c r="FN319" s="136">
        <f t="shared" si="180"/>
        <v>2.391677489125938</v>
      </c>
      <c r="FO319" s="136">
        <f t="shared" si="194"/>
        <v>1.2004133005690913</v>
      </c>
      <c r="FP319" s="136">
        <f>'east Allen-Studer'!DP319</f>
        <v>2.6721336021444393</v>
      </c>
      <c r="FQ319" s="136">
        <f>'east Allen-Studer'!DQ319</f>
        <v>17.536228582524711</v>
      </c>
      <c r="FR319" s="136">
        <f>'east Allen-Studer'!DR319</f>
        <v>1.8918543046357619</v>
      </c>
      <c r="FS319" s="136">
        <f t="shared" si="150"/>
        <v>1.195838744562969</v>
      </c>
      <c r="FT319" s="136">
        <f t="shared" si="151"/>
        <v>2.391677489125938</v>
      </c>
      <c r="FU319" s="136"/>
      <c r="FV319" s="198">
        <f t="shared" si="152"/>
        <v>556.46216481939894</v>
      </c>
      <c r="FW319" s="198">
        <f t="shared" si="153"/>
        <v>249.12715402653879</v>
      </c>
      <c r="FX319" s="198">
        <f t="shared" si="154"/>
        <v>169.0032256254849</v>
      </c>
      <c r="FY319" s="6"/>
      <c r="FZ319" s="1">
        <f t="shared" si="175"/>
        <v>1.9763333333333333</v>
      </c>
      <c r="GA319" s="60"/>
      <c r="GB319" s="60"/>
      <c r="GC319" s="1">
        <f t="shared" si="176"/>
        <v>0.40589761702841415</v>
      </c>
      <c r="GD319" s="1">
        <f t="shared" si="177"/>
        <v>0.90663206726395529</v>
      </c>
      <c r="GE319" s="1">
        <f t="shared" si="178"/>
        <v>1.3364636434052004</v>
      </c>
    </row>
    <row r="320" spans="1:187" x14ac:dyDescent="0.15">
      <c r="A320">
        <f t="shared" si="192"/>
        <v>1900</v>
      </c>
      <c r="S320" s="234">
        <v>4.5</v>
      </c>
      <c r="T320" s="234">
        <v>5.5</v>
      </c>
      <c r="U320" s="60">
        <f t="shared" si="174"/>
        <v>1.9763333333333333</v>
      </c>
      <c r="V320" s="234">
        <v>9</v>
      </c>
      <c r="Z320" s="1">
        <v>3.919</v>
      </c>
      <c r="AA320" s="1">
        <f t="shared" si="181"/>
        <v>1.1308701261851608</v>
      </c>
      <c r="AL320" s="1">
        <v>1.1499999999999999</v>
      </c>
      <c r="AM320" s="1">
        <v>4.24</v>
      </c>
      <c r="AN320" s="1">
        <v>4.4800000000000004</v>
      </c>
      <c r="AO320" s="1">
        <v>4.2300000000000004</v>
      </c>
      <c r="AP320" s="1">
        <v>3.972</v>
      </c>
      <c r="AR320" s="60">
        <v>4.2279999999999998</v>
      </c>
      <c r="AS320" s="136">
        <f t="shared" si="182"/>
        <v>1.2200615681130711</v>
      </c>
      <c r="AT320" s="1">
        <v>3.294</v>
      </c>
      <c r="AU320" s="136">
        <f t="shared" si="183"/>
        <v>0.95053992558288936</v>
      </c>
      <c r="AW320" s="2"/>
      <c r="BM320" s="198">
        <v>1</v>
      </c>
      <c r="BN320" s="198">
        <v>1.04</v>
      </c>
      <c r="BO320" s="198">
        <v>1.02</v>
      </c>
      <c r="BP320" s="198">
        <v>3.2949999999999999</v>
      </c>
      <c r="BQ320" s="198">
        <v>3.34</v>
      </c>
      <c r="BS320" s="6">
        <v>3.617</v>
      </c>
      <c r="BT320" s="6"/>
      <c r="BU320" s="6"/>
      <c r="BV320" s="6"/>
      <c r="BW320" s="6"/>
      <c r="BX320" s="6"/>
      <c r="BY320" s="6"/>
      <c r="BZ320" s="6"/>
      <c r="CA320">
        <v>2.5550000000000002</v>
      </c>
      <c r="CB320">
        <f t="shared" si="191"/>
        <v>0.7372730728254876</v>
      </c>
      <c r="CS320" s="37">
        <v>3.125</v>
      </c>
      <c r="CT320" s="136">
        <f t="shared" si="184"/>
        <v>0.90175277987461799</v>
      </c>
      <c r="CU320" s="1">
        <v>2.9119999999999999</v>
      </c>
      <c r="CV320" s="136">
        <f t="shared" si="185"/>
        <v>0.84028931039836396</v>
      </c>
      <c r="DD320" s="37">
        <v>3.165</v>
      </c>
      <c r="DG320" s="1">
        <v>3</v>
      </c>
      <c r="DH320" s="136">
        <f t="shared" si="186"/>
        <v>0.86568266867963317</v>
      </c>
      <c r="DR320" s="37">
        <v>3.411</v>
      </c>
      <c r="EI320" s="6">
        <v>34.167000000000002</v>
      </c>
      <c r="EV320">
        <v>2.371</v>
      </c>
      <c r="EX320">
        <v>2.6709999999999998</v>
      </c>
      <c r="EY320" s="6">
        <v>5.5910000000000002</v>
      </c>
      <c r="FF320" s="136">
        <f t="shared" si="187"/>
        <v>1.0437470888990015</v>
      </c>
      <c r="FG320" s="136">
        <f t="shared" si="179"/>
        <v>1.5706628775017086</v>
      </c>
      <c r="FH320" s="136">
        <f t="shared" si="145"/>
        <v>0.83336393722328406</v>
      </c>
      <c r="FI320" s="136">
        <f t="shared" si="146"/>
        <v>1.0431972199165904</v>
      </c>
      <c r="FJ320" s="136">
        <f t="shared" si="188"/>
        <v>1.2200615681130711</v>
      </c>
      <c r="FK320" s="136">
        <f t="shared" si="189"/>
        <v>0.90175277987461799</v>
      </c>
      <c r="FL320" s="136">
        <f t="shared" si="190"/>
        <v>0.86568266867963317</v>
      </c>
      <c r="FM320" s="136">
        <f t="shared" si="193"/>
        <v>9.8592599135923429</v>
      </c>
      <c r="FN320" s="136">
        <f t="shared" si="180"/>
        <v>2.8658358971370532</v>
      </c>
      <c r="FO320" s="136">
        <f t="shared" si="194"/>
        <v>1.6133439335292765</v>
      </c>
      <c r="FP320" s="136">
        <f>'east Allen-Studer'!DP320</f>
        <v>4.188212111688812</v>
      </c>
      <c r="FQ320" s="136">
        <f>'east Allen-Studer'!DQ320</f>
        <v>18.735286947141784</v>
      </c>
      <c r="FR320" s="136">
        <f>'east Allen-Studer'!DR320</f>
        <v>1.6776821192052978</v>
      </c>
      <c r="FS320" s="136">
        <f t="shared" si="150"/>
        <v>1.4329179485685266</v>
      </c>
      <c r="FT320" s="136">
        <f t="shared" si="151"/>
        <v>2.8658358971370532</v>
      </c>
      <c r="FU320" s="136"/>
      <c r="FV320" s="198">
        <f t="shared" si="152"/>
        <v>788.1641127890324</v>
      </c>
      <c r="FW320" s="198">
        <f t="shared" si="153"/>
        <v>335.87651534256747</v>
      </c>
      <c r="FX320" s="198">
        <f t="shared" si="154"/>
        <v>243.91829686161094</v>
      </c>
      <c r="FY320" s="6"/>
      <c r="FZ320" s="1">
        <f t="shared" si="175"/>
        <v>1.9763333333333333</v>
      </c>
      <c r="GA320" s="60"/>
      <c r="GB320" s="60"/>
      <c r="GC320" s="1">
        <f t="shared" si="176"/>
        <v>0.28657314257484384</v>
      </c>
      <c r="GD320" s="1">
        <f t="shared" si="177"/>
        <v>0.67246936403487623</v>
      </c>
      <c r="GE320" s="1">
        <f t="shared" si="178"/>
        <v>0.92599312791534449</v>
      </c>
    </row>
    <row r="321" spans="1:187" x14ac:dyDescent="0.15">
      <c r="A321">
        <f t="shared" si="192"/>
        <v>1901</v>
      </c>
      <c r="P321">
        <v>1.8520000000000001</v>
      </c>
      <c r="Q321">
        <v>3.3679999999999999</v>
      </c>
      <c r="S321" s="234">
        <v>4.5</v>
      </c>
      <c r="T321" s="234">
        <v>5.5</v>
      </c>
      <c r="U321" s="60">
        <f t="shared" si="174"/>
        <v>1.9763333333333333</v>
      </c>
      <c r="V321" s="234">
        <v>9</v>
      </c>
      <c r="Z321" s="1">
        <v>3.7719999999999998</v>
      </c>
      <c r="AA321" s="1">
        <f t="shared" si="181"/>
        <v>1.0884516754198588</v>
      </c>
      <c r="AL321" s="1">
        <v>1.08</v>
      </c>
      <c r="AM321" s="1">
        <v>4.0199999999999996</v>
      </c>
      <c r="AN321" s="1">
        <v>3.84</v>
      </c>
      <c r="AO321" s="1">
        <v>3.93</v>
      </c>
      <c r="AP321" s="1">
        <v>3.7559999999999998</v>
      </c>
      <c r="AR321" s="60">
        <v>3.9329999999999998</v>
      </c>
      <c r="AS321" s="136">
        <f t="shared" si="182"/>
        <v>1.1349342827314828</v>
      </c>
      <c r="AT321" s="1">
        <v>3.1970000000000001</v>
      </c>
      <c r="AU321" s="136">
        <f t="shared" si="183"/>
        <v>0.92254891988114673</v>
      </c>
      <c r="AW321" s="2"/>
      <c r="BM321" s="198">
        <v>0.94</v>
      </c>
      <c r="BN321" s="198">
        <v>0.98</v>
      </c>
      <c r="BO321" s="198">
        <v>0.87</v>
      </c>
      <c r="BP321" s="198">
        <v>2.9279999999999999</v>
      </c>
      <c r="BQ321" s="198">
        <v>3.27</v>
      </c>
      <c r="BS321" s="6">
        <v>3.3959999999999999</v>
      </c>
      <c r="BT321" s="6"/>
      <c r="BU321" s="6"/>
      <c r="BV321" s="6"/>
      <c r="BW321" s="6"/>
      <c r="BX321" s="6"/>
      <c r="BY321" s="6"/>
      <c r="BZ321" s="6"/>
      <c r="CA321">
        <v>2.0699999999999998</v>
      </c>
      <c r="CB321">
        <f t="shared" si="191"/>
        <v>0.59732104138894693</v>
      </c>
      <c r="CS321" s="37">
        <v>2.0489999999999999</v>
      </c>
      <c r="CT321" s="136">
        <f t="shared" si="184"/>
        <v>0.59126126270818935</v>
      </c>
      <c r="CU321" s="1">
        <v>2.0270000000000001</v>
      </c>
      <c r="CV321" s="136">
        <f t="shared" si="185"/>
        <v>0.58491292313787224</v>
      </c>
      <c r="DD321" s="37">
        <v>2.169</v>
      </c>
      <c r="DG321" s="1">
        <v>2.2890000000000001</v>
      </c>
      <c r="DH321" s="136">
        <f t="shared" si="186"/>
        <v>0.66051587620256014</v>
      </c>
      <c r="DR321" s="37">
        <v>2.524</v>
      </c>
      <c r="EI321" s="6">
        <v>36.17</v>
      </c>
      <c r="EV321">
        <v>1.831</v>
      </c>
      <c r="EX321">
        <v>1.8720000000000001</v>
      </c>
      <c r="EY321" s="6">
        <v>4.28</v>
      </c>
      <c r="FF321" s="136">
        <f t="shared" si="187"/>
        <v>0.97997376663008273</v>
      </c>
      <c r="FG321" s="136">
        <f t="shared" si="179"/>
        <v>1.0631127441069868</v>
      </c>
      <c r="FH321" s="136">
        <f t="shared" si="145"/>
        <v>0.64893445995856291</v>
      </c>
      <c r="FI321" s="136">
        <f t="shared" si="146"/>
        <v>0.68618103283490983</v>
      </c>
      <c r="FJ321" s="136">
        <f t="shared" si="188"/>
        <v>1.1349342827314828</v>
      </c>
      <c r="FK321" s="136">
        <f t="shared" si="189"/>
        <v>0.59126126270818935</v>
      </c>
      <c r="FL321" s="136">
        <f t="shared" si="190"/>
        <v>0.66051587620256014</v>
      </c>
      <c r="FM321" s="136">
        <f t="shared" si="193"/>
        <v>10.437247375380778</v>
      </c>
      <c r="FN321" s="136">
        <f t="shared" si="180"/>
        <v>3.0338421400605036</v>
      </c>
      <c r="FO321" s="136">
        <f t="shared" si="194"/>
        <v>1.2350406073162767</v>
      </c>
      <c r="FP321" s="136">
        <f>'east Allen-Studer'!DP321</f>
        <v>3.3017222910721742</v>
      </c>
      <c r="FQ321" s="136">
        <f>'east Allen-Studer'!DQ321</f>
        <v>18.735286947141784</v>
      </c>
      <c r="FR321" s="136">
        <f>'east Allen-Studer'!DR321</f>
        <v>2.2309602649006623</v>
      </c>
      <c r="FS321" s="136">
        <f t="shared" si="150"/>
        <v>1.5169210700302518</v>
      </c>
      <c r="FT321" s="136">
        <f t="shared" si="151"/>
        <v>3.0338421400605036</v>
      </c>
      <c r="FU321" s="136"/>
      <c r="FV321" s="198">
        <f t="shared" si="152"/>
        <v>599.14448628884941</v>
      </c>
      <c r="FW321" s="198">
        <f t="shared" si="153"/>
        <v>276.68290130058716</v>
      </c>
      <c r="FX321" s="198">
        <f t="shared" si="154"/>
        <v>178.19358862589783</v>
      </c>
      <c r="FY321" s="6"/>
      <c r="FZ321" s="1">
        <f t="shared" si="175"/>
        <v>1.9763333333333333</v>
      </c>
      <c r="GA321" s="60"/>
      <c r="GB321" s="60"/>
      <c r="GC321" s="1">
        <f t="shared" si="176"/>
        <v>0.37698196651312527</v>
      </c>
      <c r="GD321" s="1">
        <f t="shared" si="177"/>
        <v>0.81633763996599873</v>
      </c>
      <c r="GE321" s="1">
        <f t="shared" si="178"/>
        <v>1.2675353159919482</v>
      </c>
    </row>
    <row r="322" spans="1:187" x14ac:dyDescent="0.15">
      <c r="A322">
        <f t="shared" si="192"/>
        <v>1902</v>
      </c>
      <c r="P322">
        <v>1.8520000000000001</v>
      </c>
      <c r="Q322">
        <v>3.3679999999999999</v>
      </c>
      <c r="S322" s="234">
        <v>4.5</v>
      </c>
      <c r="T322" s="234">
        <v>5.5</v>
      </c>
      <c r="U322" s="60">
        <f t="shared" si="174"/>
        <v>1.9763333333333333</v>
      </c>
      <c r="V322" s="234">
        <v>9</v>
      </c>
      <c r="Z322" s="1">
        <v>3.6360000000000001</v>
      </c>
      <c r="AA322" s="1">
        <f t="shared" si="181"/>
        <v>1.0492073944397156</v>
      </c>
      <c r="AL322" s="1">
        <v>1.04</v>
      </c>
      <c r="AM322" s="1">
        <v>3.89</v>
      </c>
      <c r="AN322" s="1">
        <v>3.71</v>
      </c>
      <c r="AO322" s="1">
        <v>4.05</v>
      </c>
      <c r="AP322" s="1">
        <v>3.62</v>
      </c>
      <c r="AR322" s="60">
        <v>4.0529999999999999</v>
      </c>
      <c r="AS322" s="136">
        <f t="shared" si="182"/>
        <v>1.1695623310222982</v>
      </c>
      <c r="AT322" s="1">
        <v>2.645</v>
      </c>
      <c r="AU322" s="136">
        <f t="shared" si="183"/>
        <v>0.76325989774339476</v>
      </c>
      <c r="AW322" s="2"/>
      <c r="BM322" s="198">
        <v>0.8</v>
      </c>
      <c r="BN322" s="198">
        <v>0.84</v>
      </c>
      <c r="BO322" s="198">
        <v>0.76</v>
      </c>
      <c r="BP322" s="198">
        <v>2.5299999999999998</v>
      </c>
      <c r="BQ322" s="198">
        <v>2.65</v>
      </c>
      <c r="BS322" s="6">
        <v>2.9009999999999998</v>
      </c>
      <c r="BT322" s="6"/>
      <c r="BU322" s="6"/>
      <c r="BV322" s="6"/>
      <c r="BW322" s="6"/>
      <c r="BX322" s="6"/>
      <c r="BY322" s="6"/>
      <c r="BZ322" s="6"/>
      <c r="CA322">
        <v>1.841</v>
      </c>
      <c r="CB322">
        <f t="shared" si="191"/>
        <v>0.53124059767973486</v>
      </c>
      <c r="CS322" s="37">
        <v>2.14</v>
      </c>
      <c r="CT322" s="136">
        <f t="shared" si="184"/>
        <v>0.61752030365813837</v>
      </c>
      <c r="CU322" s="1">
        <v>2.0009999999999999</v>
      </c>
      <c r="CV322" s="136">
        <f t="shared" si="185"/>
        <v>0.57741034000931535</v>
      </c>
      <c r="DD322" s="37">
        <v>2.2429999999999999</v>
      </c>
      <c r="DG322" s="1">
        <v>1.9159999999999999</v>
      </c>
      <c r="DH322" s="136">
        <f t="shared" si="186"/>
        <v>0.55288266439672573</v>
      </c>
      <c r="DR322" s="37">
        <v>2.246</v>
      </c>
      <c r="EI322" s="6">
        <v>27.053000000000001</v>
      </c>
      <c r="EV322">
        <v>1.659</v>
      </c>
      <c r="EX322">
        <v>1.8109999999999999</v>
      </c>
      <c r="EY322" s="6">
        <v>3.867</v>
      </c>
      <c r="FF322" s="136">
        <f t="shared" si="187"/>
        <v>0.83713306743046811</v>
      </c>
      <c r="FG322" s="136">
        <f t="shared" si="179"/>
        <v>1.1060375230465034</v>
      </c>
      <c r="FH322" s="136">
        <f t="shared" si="145"/>
        <v>0.66453212021050501</v>
      </c>
      <c r="FI322" s="136">
        <f t="shared" si="146"/>
        <v>0.71637478099888119</v>
      </c>
      <c r="FJ322" s="136">
        <f t="shared" si="188"/>
        <v>1.1695623310222982</v>
      </c>
      <c r="FK322" s="136">
        <f t="shared" si="189"/>
        <v>0.61752030365813837</v>
      </c>
      <c r="FL322" s="136">
        <f t="shared" si="190"/>
        <v>0.55288266439672573</v>
      </c>
      <c r="FM322" s="136">
        <f t="shared" si="193"/>
        <v>7.8064377452633718</v>
      </c>
      <c r="FN322" s="136">
        <f t="shared" si="180"/>
        <v>2.2691327457853689</v>
      </c>
      <c r="FO322" s="136">
        <f t="shared" si="194"/>
        <v>1.1158649599280472</v>
      </c>
      <c r="FP322" s="136">
        <f>'east Allen-Studer'!DP322</f>
        <v>2.7435955366635358</v>
      </c>
      <c r="FQ322" s="136">
        <f>'east Allen-Studer'!DQ322</f>
        <v>16.374640791801916</v>
      </c>
      <c r="FR322" s="136">
        <f>'east Allen-Studer'!DR322</f>
        <v>1.7847682119205299</v>
      </c>
      <c r="FS322" s="136">
        <f t="shared" si="150"/>
        <v>1.1345663728926845</v>
      </c>
      <c r="FT322" s="136">
        <f t="shared" si="151"/>
        <v>2.2691327457853689</v>
      </c>
      <c r="FU322" s="136"/>
      <c r="FV322" s="198">
        <f t="shared" si="152"/>
        <v>561.07976360949397</v>
      </c>
      <c r="FW322" s="198">
        <f t="shared" si="153"/>
        <v>244.31326777373906</v>
      </c>
      <c r="FX322" s="198">
        <f t="shared" si="154"/>
        <v>171.35662329528407</v>
      </c>
      <c r="FY322" s="6"/>
      <c r="FZ322" s="1">
        <f t="shared" si="175"/>
        <v>1.9763333333333333</v>
      </c>
      <c r="GA322" s="60"/>
      <c r="GB322" s="60"/>
      <c r="GC322" s="1">
        <f t="shared" si="176"/>
        <v>0.40255714305866086</v>
      </c>
      <c r="GD322" s="1">
        <f t="shared" si="177"/>
        <v>0.92449611404585708</v>
      </c>
      <c r="GE322" s="1">
        <f t="shared" si="178"/>
        <v>1.3181087624342955</v>
      </c>
    </row>
    <row r="323" spans="1:187" x14ac:dyDescent="0.15">
      <c r="A323">
        <f t="shared" si="192"/>
        <v>1903</v>
      </c>
      <c r="P323">
        <v>1.8520000000000001</v>
      </c>
      <c r="Q323">
        <v>3.3679999999999999</v>
      </c>
      <c r="S323" s="234">
        <v>5.5</v>
      </c>
      <c r="T323" s="234">
        <v>5.5</v>
      </c>
      <c r="U323" s="60">
        <f t="shared" si="174"/>
        <v>1.9763333333333333</v>
      </c>
      <c r="V323" s="234">
        <v>9</v>
      </c>
      <c r="Z323" s="1">
        <v>3.5179999999999998</v>
      </c>
      <c r="AA323" s="1">
        <f t="shared" si="181"/>
        <v>1.0151572094716499</v>
      </c>
      <c r="AL323" s="1">
        <v>1</v>
      </c>
      <c r="AM323" s="1">
        <v>4.03</v>
      </c>
      <c r="AN323" s="1">
        <v>3.81</v>
      </c>
      <c r="AO323" s="1">
        <v>3.91</v>
      </c>
      <c r="AP323" s="1">
        <v>3.46</v>
      </c>
      <c r="AR323" s="60">
        <v>3.911</v>
      </c>
      <c r="AS323" s="136">
        <f t="shared" si="182"/>
        <v>1.1285858072114998</v>
      </c>
      <c r="AT323" s="1">
        <v>2.48</v>
      </c>
      <c r="AU323" s="136">
        <f t="shared" si="183"/>
        <v>0.71564633134352329</v>
      </c>
      <c r="AW323" s="2"/>
      <c r="BM323" s="198">
        <v>0.75</v>
      </c>
      <c r="BN323" s="198">
        <v>0.8</v>
      </c>
      <c r="BO323" s="198">
        <v>0.76</v>
      </c>
      <c r="BP323" s="198">
        <v>2.5190000000000001</v>
      </c>
      <c r="BQ323" s="198">
        <v>2.48</v>
      </c>
      <c r="BS323" s="6">
        <v>2.77</v>
      </c>
      <c r="BT323" s="6"/>
      <c r="BU323" s="6"/>
      <c r="BV323" s="6"/>
      <c r="BW323" s="6"/>
      <c r="BX323" s="6"/>
      <c r="BY323" s="6"/>
      <c r="BZ323" s="6"/>
      <c r="CA323">
        <v>1.698</v>
      </c>
      <c r="CB323">
        <f t="shared" si="191"/>
        <v>0.48997639047267239</v>
      </c>
      <c r="CS323" s="37">
        <v>1.7150000000000001</v>
      </c>
      <c r="CT323" s="136">
        <f t="shared" si="184"/>
        <v>0.49488192559519034</v>
      </c>
      <c r="CU323" s="1">
        <v>1.8280000000000001</v>
      </c>
      <c r="CV323" s="136">
        <f t="shared" si="185"/>
        <v>0.52748930611545652</v>
      </c>
      <c r="DD323" s="37">
        <v>1.873</v>
      </c>
      <c r="DG323" s="1">
        <v>1.9059999999999999</v>
      </c>
      <c r="DH323" s="136">
        <f t="shared" si="186"/>
        <v>0.54999705550112699</v>
      </c>
      <c r="DR323" s="37">
        <v>2.15</v>
      </c>
      <c r="EI323" s="6">
        <v>27.64</v>
      </c>
      <c r="EV323">
        <v>1.57</v>
      </c>
      <c r="EX323">
        <v>1.708</v>
      </c>
      <c r="EY323" s="6">
        <v>3.742</v>
      </c>
      <c r="FF323" s="136">
        <f t="shared" si="187"/>
        <v>0.79933078137966107</v>
      </c>
      <c r="FG323" s="136">
        <f t="shared" si="179"/>
        <v>0.90556465437293787</v>
      </c>
      <c r="FH323" s="136">
        <f t="shared" si="145"/>
        <v>0.59168590474813831</v>
      </c>
      <c r="FI323" s="136">
        <f t="shared" si="146"/>
        <v>0.57536002309022483</v>
      </c>
      <c r="FJ323" s="136">
        <f t="shared" si="188"/>
        <v>1.1285858072114998</v>
      </c>
      <c r="FK323" s="136">
        <f t="shared" si="189"/>
        <v>0.49488192559519034</v>
      </c>
      <c r="FL323" s="136">
        <f t="shared" si="190"/>
        <v>0.54999705550112699</v>
      </c>
      <c r="FM323" s="136">
        <f t="shared" si="193"/>
        <v>7.9758229874350208</v>
      </c>
      <c r="FN323" s="136">
        <f t="shared" si="180"/>
        <v>2.3183687241159059</v>
      </c>
      <c r="FO323" s="136">
        <f t="shared" si="194"/>
        <v>1.0797948487330626</v>
      </c>
      <c r="FP323" s="136">
        <f>'east Allen-Studer'!DP323</f>
        <v>2.4649844501840206</v>
      </c>
      <c r="FQ323" s="136">
        <f>'east Allen-Studer'!DQ323</f>
        <v>16.374640791801916</v>
      </c>
      <c r="FR323" s="136">
        <f>'east Allen-Studer'!DR323</f>
        <v>1.8918543046357619</v>
      </c>
      <c r="FS323" s="136">
        <f t="shared" si="150"/>
        <v>1.1591843620579529</v>
      </c>
      <c r="FT323" s="136">
        <f t="shared" si="151"/>
        <v>2.3183687241159059</v>
      </c>
      <c r="FU323" s="136"/>
      <c r="FV323" s="198">
        <f t="shared" si="152"/>
        <v>490.9893114020158</v>
      </c>
      <c r="FW323" s="198">
        <f t="shared" si="153"/>
        <v>226.66561791044438</v>
      </c>
      <c r="FX323" s="198">
        <f t="shared" si="154"/>
        <v>146.10834022625585</v>
      </c>
      <c r="FY323" s="6"/>
      <c r="FZ323" s="1">
        <f t="shared" si="175"/>
        <v>1.9763333333333333</v>
      </c>
      <c r="GA323" s="60"/>
      <c r="GB323" s="60"/>
      <c r="GC323" s="1">
        <f t="shared" si="176"/>
        <v>0.4600235920038796</v>
      </c>
      <c r="GD323" s="1">
        <f t="shared" si="177"/>
        <v>0.99647519879219892</v>
      </c>
      <c r="GE323" s="1">
        <f t="shared" si="178"/>
        <v>1.5458848298249177</v>
      </c>
    </row>
    <row r="324" spans="1:187" x14ac:dyDescent="0.15">
      <c r="A324">
        <f t="shared" si="192"/>
        <v>1904</v>
      </c>
      <c r="P324">
        <v>1.8520000000000001</v>
      </c>
      <c r="Q324">
        <v>3.3679999999999999</v>
      </c>
      <c r="S324" s="234">
        <v>5.5</v>
      </c>
      <c r="T324" s="234">
        <v>6.5</v>
      </c>
      <c r="U324" s="60">
        <f t="shared" si="174"/>
        <v>2.3356666666666666</v>
      </c>
      <c r="V324" s="234">
        <v>9</v>
      </c>
      <c r="Z324" s="1">
        <v>3.431</v>
      </c>
      <c r="AA324" s="1">
        <f t="shared" si="181"/>
        <v>0.99005241207994044</v>
      </c>
      <c r="AL324" s="1">
        <v>0.94</v>
      </c>
      <c r="AM324" s="1">
        <v>4.2300000000000004</v>
      </c>
      <c r="AN324" s="1">
        <v>3.45</v>
      </c>
      <c r="AO324" s="1">
        <v>4.1399999999999997</v>
      </c>
      <c r="AP324" s="1">
        <v>3.2679999999999998</v>
      </c>
      <c r="AR324" s="60">
        <v>4.141</v>
      </c>
      <c r="AS324" s="136">
        <f t="shared" si="182"/>
        <v>1.1949562331022296</v>
      </c>
      <c r="AT324" s="1">
        <v>2.36</v>
      </c>
      <c r="AU324" s="136">
        <f t="shared" si="183"/>
        <v>0.68101828305270751</v>
      </c>
      <c r="AW324" s="2"/>
      <c r="BM324" s="198">
        <v>0.7</v>
      </c>
      <c r="BN324" s="198">
        <v>0.74</v>
      </c>
      <c r="BO324" s="198">
        <v>0.73</v>
      </c>
      <c r="BP324" s="198">
        <v>2.4079999999999999</v>
      </c>
      <c r="BQ324" s="198">
        <v>2.4</v>
      </c>
      <c r="BS324" s="6">
        <v>2.5720000000000001</v>
      </c>
      <c r="BT324" s="6"/>
      <c r="BU324" s="6"/>
      <c r="BV324" s="6"/>
      <c r="BW324" s="6"/>
      <c r="BX324" s="6"/>
      <c r="BY324" s="6"/>
      <c r="BZ324" s="6"/>
      <c r="CA324">
        <v>1.518</v>
      </c>
      <c r="CB324">
        <f t="shared" si="191"/>
        <v>0.43803543035189441</v>
      </c>
      <c r="CS324" s="37">
        <v>1.591</v>
      </c>
      <c r="CT324" s="136">
        <f t="shared" si="184"/>
        <v>0.45910037528976538</v>
      </c>
      <c r="CU324" s="1">
        <v>1.748</v>
      </c>
      <c r="CV324" s="136">
        <f t="shared" si="185"/>
        <v>0.50440443495066623</v>
      </c>
      <c r="DD324" s="37">
        <v>1.681</v>
      </c>
      <c r="DG324" s="1">
        <v>1.8759999999999999</v>
      </c>
      <c r="DH324" s="136">
        <f t="shared" si="186"/>
        <v>0.54134022881433064</v>
      </c>
      <c r="DR324" s="37">
        <v>1.829</v>
      </c>
      <c r="EI324" s="6">
        <v>29.943000000000001</v>
      </c>
      <c r="EV324">
        <v>1.482</v>
      </c>
      <c r="EX324">
        <v>1.6080000000000001</v>
      </c>
      <c r="EY324" s="6">
        <v>3.9809999999999999</v>
      </c>
      <c r="FF324" s="136">
        <f t="shared" si="187"/>
        <v>0.74219450169981527</v>
      </c>
      <c r="FG324" s="136">
        <f t="shared" si="179"/>
        <v>0.85318241347366974</v>
      </c>
      <c r="FH324" s="136">
        <f t="shared" si="145"/>
        <v>0.5704319501191184</v>
      </c>
      <c r="FI324" s="136">
        <f t="shared" si="146"/>
        <v>0.53421689372393444</v>
      </c>
      <c r="FJ324" s="136">
        <f t="shared" si="188"/>
        <v>1.1949562331022296</v>
      </c>
      <c r="FK324" s="136">
        <f t="shared" si="189"/>
        <v>0.45910037528976538</v>
      </c>
      <c r="FL324" s="136">
        <f t="shared" si="190"/>
        <v>0.54134022881433064</v>
      </c>
      <c r="FM324" s="136">
        <f t="shared" si="193"/>
        <v>8.6403787160914192</v>
      </c>
      <c r="FN324" s="136">
        <f t="shared" si="180"/>
        <v>2.5115381586903966</v>
      </c>
      <c r="FO324" s="136">
        <f t="shared" si="194"/>
        <v>1.1487609013378732</v>
      </c>
      <c r="FP324" s="136">
        <f>'east Allen-Studer'!DP324</f>
        <v>2.0443540761159213</v>
      </c>
      <c r="FQ324" s="136">
        <f>'east Allen-Studer'!DQ324</f>
        <v>16.374640791801916</v>
      </c>
      <c r="FR324" s="136">
        <f>'east Allen-Studer'!DR324</f>
        <v>2.1060264900662249</v>
      </c>
      <c r="FS324" s="136">
        <f t="shared" si="150"/>
        <v>1.2557690793451983</v>
      </c>
      <c r="FT324" s="136">
        <f t="shared" si="151"/>
        <v>2.5115381586903966</v>
      </c>
      <c r="FU324" s="136"/>
      <c r="FV324" s="198">
        <f t="shared" si="152"/>
        <v>464.97169382590459</v>
      </c>
      <c r="FW324" s="198">
        <f t="shared" si="153"/>
        <v>220.74632304349183</v>
      </c>
      <c r="FX324" s="198">
        <f t="shared" si="154"/>
        <v>140.19877887204166</v>
      </c>
      <c r="FY324" s="6"/>
      <c r="FZ324" s="1">
        <f t="shared" si="175"/>
        <v>2.3356666666666666</v>
      </c>
      <c r="GA324" s="60"/>
      <c r="GB324" s="60"/>
      <c r="GC324" s="1">
        <f t="shared" si="176"/>
        <v>0.57408512577817028</v>
      </c>
      <c r="GD324" s="1">
        <f t="shared" si="177"/>
        <v>1.2092311647734293</v>
      </c>
      <c r="GE324" s="1">
        <f t="shared" si="178"/>
        <v>1.9039633260783342</v>
      </c>
    </row>
    <row r="325" spans="1:187" x14ac:dyDescent="0.15">
      <c r="A325">
        <f t="shared" si="192"/>
        <v>1905</v>
      </c>
      <c r="P325">
        <v>1.8520000000000001</v>
      </c>
      <c r="Q325">
        <v>3.3679999999999999</v>
      </c>
      <c r="S325" s="234">
        <v>5.5</v>
      </c>
      <c r="T325" s="234">
        <v>6.5</v>
      </c>
      <c r="U325" s="60">
        <f t="shared" si="174"/>
        <v>2.3356666666666666</v>
      </c>
      <c r="V325" s="234">
        <v>9</v>
      </c>
      <c r="Z325" s="1">
        <v>3.7120000000000002</v>
      </c>
      <c r="AA325" s="1">
        <f t="shared" si="181"/>
        <v>1.0711380220462663</v>
      </c>
      <c r="AL325" s="1">
        <v>0.98699999999999999</v>
      </c>
      <c r="AM325" s="1">
        <v>4.6239999999999997</v>
      </c>
      <c r="AN325" s="1">
        <v>3.8170000000000002</v>
      </c>
      <c r="AO325" s="1">
        <v>4.3239999999999998</v>
      </c>
      <c r="AP325" s="1">
        <v>3.4220000000000002</v>
      </c>
      <c r="AR325" s="60">
        <v>4.3239999999999998</v>
      </c>
      <c r="AS325" s="136">
        <f t="shared" si="182"/>
        <v>1.2477640067457236</v>
      </c>
      <c r="AT325" s="1">
        <v>3.1150000000000002</v>
      </c>
      <c r="AU325" s="136">
        <f t="shared" si="183"/>
        <v>0.89888642021575615</v>
      </c>
      <c r="AW325" s="2"/>
      <c r="BM325" s="198">
        <v>0.92900000000000005</v>
      </c>
      <c r="BN325" s="198">
        <v>0.96199999999999997</v>
      </c>
      <c r="BO325" s="198">
        <v>0.89136499999999996</v>
      </c>
      <c r="BP325" s="198">
        <v>3.0489999999999999</v>
      </c>
      <c r="BQ325" s="198">
        <v>3.165</v>
      </c>
      <c r="BS325" s="6">
        <v>3.3330000000000002</v>
      </c>
      <c r="BT325" s="6"/>
      <c r="BU325" s="6"/>
      <c r="BV325" s="6"/>
      <c r="BW325" s="6"/>
      <c r="BX325" s="6"/>
      <c r="BY325" s="6"/>
      <c r="BZ325" s="6"/>
      <c r="CA325">
        <v>2.0870000000000002</v>
      </c>
      <c r="CB325">
        <f t="shared" si="191"/>
        <v>0.60222657651146483</v>
      </c>
      <c r="CS325" s="37">
        <v>2.3279999999999998</v>
      </c>
      <c r="CT325" s="136">
        <f t="shared" si="184"/>
        <v>0.67176975089539526</v>
      </c>
      <c r="CU325" s="1">
        <v>2.3149999999999999</v>
      </c>
      <c r="CV325" s="136">
        <f t="shared" si="185"/>
        <v>0.66801845933111692</v>
      </c>
      <c r="DD325" s="37">
        <v>2.577</v>
      </c>
      <c r="DG325" s="1">
        <v>2.4729999999999999</v>
      </c>
      <c r="DH325" s="136">
        <f t="shared" si="186"/>
        <v>0.71361107988157757</v>
      </c>
      <c r="DR325" s="37">
        <v>2.3410000000000002</v>
      </c>
      <c r="EI325" s="6">
        <v>33.993000000000002</v>
      </c>
      <c r="EV325">
        <v>1.994</v>
      </c>
      <c r="EX325">
        <v>2.073</v>
      </c>
      <c r="EY325" s="6">
        <v>5.3</v>
      </c>
      <c r="FF325" s="136">
        <f t="shared" si="187"/>
        <v>0.96179404127740453</v>
      </c>
      <c r="FG325" s="136">
        <f t="shared" si="179"/>
        <v>1.200825952797006</v>
      </c>
      <c r="FH325" s="136">
        <f t="shared" si="145"/>
        <v>0.69675585787385763</v>
      </c>
      <c r="FI325" s="136">
        <f t="shared" si="146"/>
        <v>0.77875307390906312</v>
      </c>
      <c r="FJ325" s="136">
        <f t="shared" si="188"/>
        <v>1.2477640067457236</v>
      </c>
      <c r="FK325" s="136">
        <f t="shared" si="189"/>
        <v>0.67176975089539526</v>
      </c>
      <c r="FL325" s="136">
        <f t="shared" si="190"/>
        <v>0.71361107988157757</v>
      </c>
      <c r="FM325" s="136">
        <f t="shared" si="193"/>
        <v>9.8090503188089251</v>
      </c>
      <c r="FN325" s="136">
        <f t="shared" si="180"/>
        <v>2.8512412459794496</v>
      </c>
      <c r="FO325" s="136">
        <f t="shared" si="194"/>
        <v>1.5293727146673519</v>
      </c>
      <c r="FP325" s="136">
        <f>'east Allen-Studer'!DP325</f>
        <v>2.4468928211918444</v>
      </c>
      <c r="FQ325" s="136">
        <f>'east Allen-Studer'!DQ325</f>
        <v>16.374640791801916</v>
      </c>
      <c r="FR325" s="136">
        <f>'east Allen-Studer'!DR325</f>
        <v>2.2309602649006623</v>
      </c>
      <c r="FS325" s="136">
        <f t="shared" si="150"/>
        <v>1.4256206229897248</v>
      </c>
      <c r="FT325" s="136">
        <f t="shared" si="151"/>
        <v>2.8512412459794496</v>
      </c>
      <c r="FU325" s="136"/>
      <c r="FV325" s="198">
        <f t="shared" si="152"/>
        <v>602.28150781731063</v>
      </c>
      <c r="FW325" s="198">
        <f t="shared" si="153"/>
        <v>270.87778287270066</v>
      </c>
      <c r="FX325" s="198">
        <f t="shared" si="154"/>
        <v>191.36836537641076</v>
      </c>
      <c r="FY325" s="6"/>
      <c r="FZ325" s="1">
        <f t="shared" si="175"/>
        <v>2.3356666666666666</v>
      </c>
      <c r="GA325" s="60"/>
      <c r="GB325" s="60"/>
      <c r="GC325" s="1">
        <f t="shared" si="176"/>
        <v>0.44320360142005538</v>
      </c>
      <c r="GD325" s="1">
        <f t="shared" si="177"/>
        <v>0.98543826851528449</v>
      </c>
      <c r="GE325" s="1">
        <f t="shared" si="178"/>
        <v>1.3948665591007716</v>
      </c>
    </row>
    <row r="326" spans="1:187" x14ac:dyDescent="0.15">
      <c r="A326">
        <f t="shared" si="192"/>
        <v>1906</v>
      </c>
      <c r="S326" s="234">
        <v>5.5</v>
      </c>
      <c r="T326" s="234">
        <v>5.5</v>
      </c>
      <c r="U326" s="60">
        <f t="shared" si="174"/>
        <v>1.9763333333333333</v>
      </c>
      <c r="V326" s="234">
        <v>6.5</v>
      </c>
      <c r="Z326" s="1">
        <v>4.3769999999999998</v>
      </c>
      <c r="AA326" s="1">
        <f t="shared" si="181"/>
        <v>1.2630310136035847</v>
      </c>
      <c r="AL326" s="1">
        <v>1.2110000000000001</v>
      </c>
      <c r="AM326" s="1">
        <v>5</v>
      </c>
      <c r="AN326" s="1">
        <v>4.3479999999999999</v>
      </c>
      <c r="AO326" s="1">
        <v>4.8780000000000001</v>
      </c>
      <c r="AP326" s="1">
        <v>4.1970000000000001</v>
      </c>
      <c r="AR326" s="60">
        <v>4.8780000000000001</v>
      </c>
      <c r="AS326" s="136">
        <f t="shared" si="182"/>
        <v>1.4076301630216559</v>
      </c>
      <c r="AT326" s="1">
        <v>3.351</v>
      </c>
      <c r="AU326" s="136">
        <f t="shared" si="183"/>
        <v>0.96698824852102672</v>
      </c>
      <c r="AW326" s="2"/>
      <c r="BM326" s="198">
        <v>0.97599999999999998</v>
      </c>
      <c r="BN326" s="198">
        <v>1.0129999999999999</v>
      </c>
      <c r="BO326" s="198">
        <v>0.91387200000000002</v>
      </c>
      <c r="BP326" s="198">
        <v>3.28</v>
      </c>
      <c r="BQ326" s="198">
        <v>3.339</v>
      </c>
      <c r="BS326" s="6">
        <v>3.512</v>
      </c>
      <c r="BT326" s="6"/>
      <c r="BU326" s="6"/>
      <c r="BV326" s="6"/>
      <c r="BW326" s="6"/>
      <c r="BX326" s="6"/>
      <c r="BY326" s="6"/>
      <c r="BZ326" s="6"/>
      <c r="CA326">
        <v>2.5449999999999999</v>
      </c>
      <c r="CB326">
        <f t="shared" si="191"/>
        <v>0.73438746392988885</v>
      </c>
      <c r="CS326" s="37">
        <v>2.8290000000000002</v>
      </c>
      <c r="CT326" s="136">
        <f t="shared" si="184"/>
        <v>0.81633875656489419</v>
      </c>
      <c r="CU326" s="1">
        <v>3.0430000000000001</v>
      </c>
      <c r="CV326" s="136">
        <f t="shared" si="185"/>
        <v>0.87809078693070797</v>
      </c>
      <c r="DD326" s="37">
        <v>3.0209999999999999</v>
      </c>
      <c r="DG326" s="1">
        <v>3.379</v>
      </c>
      <c r="DH326" s="136">
        <f t="shared" si="186"/>
        <v>0.97504724582282676</v>
      </c>
      <c r="DR326" s="37">
        <v>2.9180000000000001</v>
      </c>
      <c r="EI326" s="6">
        <v>37.487000000000002</v>
      </c>
      <c r="EV326">
        <v>2.6619999999999999</v>
      </c>
      <c r="EX326">
        <v>2.8330000000000002</v>
      </c>
      <c r="EY326" s="6">
        <v>6.28</v>
      </c>
      <c r="FF326" s="136">
        <f t="shared" si="187"/>
        <v>1.0134475466445376</v>
      </c>
      <c r="FG326" s="136">
        <f t="shared" si="179"/>
        <v>1.4310394207314137</v>
      </c>
      <c r="FH326" s="136">
        <f t="shared" si="145"/>
        <v>0.78262869068949459</v>
      </c>
      <c r="FI326" s="136">
        <f t="shared" si="146"/>
        <v>0.94498458852609113</v>
      </c>
      <c r="FJ326" s="136">
        <f t="shared" si="188"/>
        <v>1.4076301630216559</v>
      </c>
      <c r="FK326" s="136">
        <f t="shared" si="189"/>
        <v>0.81633875656489419</v>
      </c>
      <c r="FL326" s="136">
        <f t="shared" si="190"/>
        <v>0.97504724582282676</v>
      </c>
      <c r="FM326" s="136">
        <f t="shared" si="193"/>
        <v>10.817282066931137</v>
      </c>
      <c r="FN326" s="136">
        <f t="shared" si="180"/>
        <v>3.1443085514085731</v>
      </c>
      <c r="FO326" s="136">
        <f t="shared" si="194"/>
        <v>1.8121623864360321</v>
      </c>
      <c r="FP326" s="136">
        <f>'east Allen-Studer'!DP326</f>
        <v>3.4039399948779701</v>
      </c>
      <c r="FQ326" s="136">
        <f>'east Allen-Studer'!DQ326</f>
        <v>14.051465210356337</v>
      </c>
      <c r="FR326" s="136">
        <f>'east Allen-Studer'!DR326</f>
        <v>2.2309602649006623</v>
      </c>
      <c r="FS326" s="136">
        <f t="shared" si="150"/>
        <v>1.5721542757042866</v>
      </c>
      <c r="FT326" s="136">
        <f t="shared" si="151"/>
        <v>3.1443085514085731</v>
      </c>
      <c r="FU326" s="136"/>
      <c r="FV326" s="198">
        <f t="shared" si="152"/>
        <v>717.79052675176581</v>
      </c>
      <c r="FW326" s="198">
        <f t="shared" si="153"/>
        <v>316.87870411330766</v>
      </c>
      <c r="FX326" s="198">
        <f t="shared" si="154"/>
        <v>230.08078930703294</v>
      </c>
      <c r="FY326" s="6"/>
      <c r="FZ326" s="1">
        <f t="shared" si="175"/>
        <v>1.9763333333333333</v>
      </c>
      <c r="GA326" s="60"/>
      <c r="GB326" s="60"/>
      <c r="GC326" s="1">
        <f t="shared" si="176"/>
        <v>0.31466933352936038</v>
      </c>
      <c r="GD326" s="1">
        <f t="shared" si="177"/>
        <v>0.71278588221536832</v>
      </c>
      <c r="GE326" s="1">
        <f t="shared" si="178"/>
        <v>0.98168416123284974</v>
      </c>
    </row>
    <row r="327" spans="1:187" x14ac:dyDescent="0.15">
      <c r="A327">
        <f t="shared" si="192"/>
        <v>1907</v>
      </c>
      <c r="Z327" s="1">
        <v>5.3289999999999997</v>
      </c>
      <c r="AA327" s="1">
        <f t="shared" si="181"/>
        <v>1.5377409804645883</v>
      </c>
      <c r="AL327" s="1">
        <v>1.415</v>
      </c>
      <c r="AM327" s="1">
        <v>5.5250000000000004</v>
      </c>
      <c r="AN327" s="1">
        <v>5.3120000000000003</v>
      </c>
      <c r="AO327" s="1">
        <v>5</v>
      </c>
      <c r="AP327" s="1">
        <v>4.9020000000000001</v>
      </c>
      <c r="AR327" s="60">
        <v>5</v>
      </c>
      <c r="AS327" s="136">
        <f t="shared" si="182"/>
        <v>1.4428353454506517</v>
      </c>
      <c r="AT327" s="1">
        <v>3.762</v>
      </c>
      <c r="AU327" s="136">
        <f t="shared" si="183"/>
        <v>1.0855893139170703</v>
      </c>
      <c r="AW327" s="2"/>
      <c r="BM327" s="198">
        <v>1.0820000000000001</v>
      </c>
      <c r="BN327" s="198">
        <v>1.085</v>
      </c>
      <c r="BO327" s="198">
        <v>1.029585</v>
      </c>
      <c r="BP327" s="198">
        <v>3.67</v>
      </c>
      <c r="BQ327" s="198">
        <v>3.7589999999999999</v>
      </c>
      <c r="BS327" s="6">
        <v>3.7589999999999999</v>
      </c>
      <c r="BT327" s="6"/>
      <c r="BU327" s="6"/>
      <c r="BV327" s="6"/>
      <c r="BW327" s="6"/>
      <c r="BX327" s="6"/>
      <c r="BY327" s="6"/>
      <c r="BZ327" s="6"/>
      <c r="CA327">
        <v>2.7050000000000001</v>
      </c>
      <c r="CB327">
        <f t="shared" si="191"/>
        <v>0.78055720625946934</v>
      </c>
      <c r="CS327" s="37">
        <v>2.528</v>
      </c>
      <c r="CT327" s="136">
        <f t="shared" si="184"/>
        <v>0.72948192880737084</v>
      </c>
      <c r="CU327" s="1">
        <v>2.859</v>
      </c>
      <c r="CV327" s="136">
        <f t="shared" si="185"/>
        <v>0.82499558325169042</v>
      </c>
      <c r="DD327" s="37">
        <v>2.7360000000000002</v>
      </c>
      <c r="DG327" s="1">
        <v>2.9380000000000002</v>
      </c>
      <c r="DH327" s="136">
        <f t="shared" si="186"/>
        <v>0.84779189352692086</v>
      </c>
      <c r="DR327" s="37">
        <v>2.7509999999999999</v>
      </c>
      <c r="EI327" s="6">
        <v>41.381999999999998</v>
      </c>
      <c r="EV327">
        <v>2.8620000000000001</v>
      </c>
      <c r="EX327">
        <v>2.718</v>
      </c>
      <c r="EY327" s="6">
        <v>5.57</v>
      </c>
      <c r="FF327" s="136">
        <f t="shared" si="187"/>
        <v>1.0847236127097999</v>
      </c>
      <c r="FG327" s="136"/>
      <c r="FH327" s="136"/>
      <c r="FI327" s="136"/>
      <c r="FJ327" s="136">
        <f t="shared" si="188"/>
        <v>1.4428353454506517</v>
      </c>
      <c r="FK327" s="136">
        <f t="shared" si="189"/>
        <v>0.72948192880737084</v>
      </c>
      <c r="FL327" s="136">
        <f t="shared" si="190"/>
        <v>0.84779189352692086</v>
      </c>
      <c r="FM327" s="136">
        <f t="shared" si="193"/>
        <v>11.941226731766859</v>
      </c>
      <c r="FN327" s="136">
        <f t="shared" si="180"/>
        <v>3.4710106563445873</v>
      </c>
      <c r="FO327" s="136">
        <f t="shared" si="194"/>
        <v>1.6072841548485191</v>
      </c>
      <c r="FP327" s="136">
        <f>'east Allen-Studer'!DP327</f>
        <v>3.2537794742429065</v>
      </c>
      <c r="FQ327" s="136">
        <f>'east Allen-Studer'!DQ327</f>
        <v>17.611169730313275</v>
      </c>
      <c r="FR327" s="136">
        <f>'east Allen-Studer'!DR327</f>
        <v>1.9989403973509936</v>
      </c>
      <c r="FS327" s="136">
        <f t="shared" si="150"/>
        <v>1.7355053281722936</v>
      </c>
      <c r="FT327" s="136">
        <f t="shared" si="151"/>
        <v>3.4710106563445873</v>
      </c>
      <c r="FU327" s="136"/>
      <c r="FV327" s="198"/>
      <c r="FW327" s="198">
        <f t="shared" si="153"/>
        <v>309.49174243440496</v>
      </c>
      <c r="FX327" s="198">
        <f t="shared" si="154"/>
        <v>212.81812246055952</v>
      </c>
      <c r="FY327" s="6"/>
      <c r="FZ327" s="1"/>
      <c r="GA327" s="1"/>
      <c r="GB327" s="1"/>
      <c r="GC327" s="1"/>
      <c r="GD327" s="1"/>
      <c r="GE327" s="1"/>
    </row>
    <row r="328" spans="1:187" x14ac:dyDescent="0.15">
      <c r="A328">
        <f t="shared" si="192"/>
        <v>1908</v>
      </c>
      <c r="Z328" s="1">
        <v>5.7560000000000002</v>
      </c>
      <c r="AA328" s="1">
        <f t="shared" si="181"/>
        <v>1.6609564803066563</v>
      </c>
      <c r="AL328" s="1">
        <v>1.605</v>
      </c>
      <c r="AM328" s="1">
        <v>7.13</v>
      </c>
      <c r="AN328" s="1">
        <v>6.431</v>
      </c>
      <c r="AO328" s="1">
        <v>5.4569999999999999</v>
      </c>
      <c r="AP328" s="1">
        <v>5.5629999999999997</v>
      </c>
      <c r="AR328" s="60">
        <v>5.4569999999999999</v>
      </c>
      <c r="AS328" s="136">
        <f t="shared" si="182"/>
        <v>1.5747104960248413</v>
      </c>
      <c r="AT328" s="1">
        <v>4.8090000000000002</v>
      </c>
      <c r="AU328" s="136">
        <f t="shared" si="183"/>
        <v>1.3877190352544369</v>
      </c>
      <c r="AW328" s="2"/>
      <c r="BM328" s="198">
        <v>1.391</v>
      </c>
      <c r="BN328" s="198">
        <v>1.4950000000000001</v>
      </c>
      <c r="BO328" s="198">
        <v>1.3940380000000001</v>
      </c>
      <c r="BP328" s="198">
        <v>4.7</v>
      </c>
      <c r="BQ328" s="198">
        <v>4.8129999999999997</v>
      </c>
      <c r="BS328" s="6">
        <v>5.181</v>
      </c>
      <c r="BT328" s="6"/>
      <c r="BU328" s="6"/>
      <c r="BV328" s="6"/>
      <c r="BW328" s="6"/>
      <c r="BX328" s="6"/>
      <c r="BY328" s="6"/>
      <c r="BZ328" s="6"/>
      <c r="CA328">
        <v>3.3769999999999998</v>
      </c>
      <c r="CB328">
        <f t="shared" si="191"/>
        <v>0.97447012404370703</v>
      </c>
      <c r="CS328" s="37">
        <v>3.766</v>
      </c>
      <c r="CT328" s="136">
        <f t="shared" si="184"/>
        <v>1.0867203100824996</v>
      </c>
      <c r="CU328" s="1">
        <v>3.72</v>
      </c>
      <c r="CV328" s="136">
        <f t="shared" si="185"/>
        <v>1.0734465091627452</v>
      </c>
      <c r="DD328" s="37">
        <v>4.032</v>
      </c>
      <c r="DG328" s="1">
        <v>4.3639999999999999</v>
      </c>
      <c r="DH328" s="136">
        <f t="shared" si="186"/>
        <v>1.2592797220393064</v>
      </c>
      <c r="DR328" s="37">
        <v>4.2830000000000004</v>
      </c>
      <c r="EI328" s="6">
        <v>34.381999999999998</v>
      </c>
      <c r="EV328">
        <v>3.339</v>
      </c>
      <c r="EX328">
        <v>3.5230000000000001</v>
      </c>
      <c r="EY328" s="6">
        <v>6.38</v>
      </c>
      <c r="FF328" s="136">
        <f t="shared" si="187"/>
        <v>1.4950659849559653</v>
      </c>
      <c r="FG328" s="136"/>
      <c r="FH328" s="136"/>
      <c r="FI328" s="136"/>
      <c r="FJ328" s="136">
        <f t="shared" si="188"/>
        <v>1.5747104960248413</v>
      </c>
      <c r="FK328" s="136">
        <f t="shared" si="189"/>
        <v>1.0867203100824996</v>
      </c>
      <c r="FL328" s="136">
        <f t="shared" si="190"/>
        <v>1.2592797220393064</v>
      </c>
      <c r="FM328" s="136">
        <f t="shared" si="193"/>
        <v>9.9213005048477161</v>
      </c>
      <c r="FN328" s="136">
        <f t="shared" si="180"/>
        <v>2.8838695178202993</v>
      </c>
      <c r="FO328" s="136">
        <f t="shared" si="194"/>
        <v>1.8410184753920198</v>
      </c>
      <c r="FP328" s="136">
        <f>'east Allen-Studer'!DP328</f>
        <v>4.4840102457108957</v>
      </c>
      <c r="FQ328" s="136">
        <f>'east Allen-Studer'!DQ328</f>
        <v>24.355873031284318</v>
      </c>
      <c r="FR328" s="136">
        <f>'east Allen-Studer'!DR328</f>
        <v>2.0346357615894037</v>
      </c>
      <c r="FS328" s="136">
        <f t="shared" si="150"/>
        <v>1.4419347589101497</v>
      </c>
      <c r="FT328" s="136">
        <f t="shared" si="151"/>
        <v>2.8838695178202993</v>
      </c>
      <c r="FU328" s="136"/>
      <c r="FV328" s="198"/>
      <c r="FW328" s="198">
        <f t="shared" si="153"/>
        <v>409.48060011138733</v>
      </c>
      <c r="FX328" s="198">
        <f t="shared" si="154"/>
        <v>288.37233727453355</v>
      </c>
      <c r="FY328" s="6"/>
      <c r="FZ328" s="1"/>
      <c r="GA328" s="1"/>
      <c r="GB328" s="1"/>
      <c r="GC328" s="1"/>
      <c r="GD328" s="1"/>
      <c r="GE328" s="1"/>
    </row>
    <row r="329" spans="1:187" x14ac:dyDescent="0.15">
      <c r="A329">
        <f t="shared" si="192"/>
        <v>1909</v>
      </c>
      <c r="Z329" s="1">
        <v>4.5220000000000002</v>
      </c>
      <c r="AA329" s="1">
        <f t="shared" si="181"/>
        <v>1.3048723425897673</v>
      </c>
      <c r="AL329" s="1">
        <v>1.3520000000000001</v>
      </c>
      <c r="AM329" s="1">
        <v>5.0380000000000003</v>
      </c>
      <c r="AN329" s="1">
        <v>4.5199999999999996</v>
      </c>
      <c r="AO329" s="1">
        <v>4.7389999999999999</v>
      </c>
      <c r="AP329" s="1">
        <v>4.6840000000000002</v>
      </c>
      <c r="AR329" s="60">
        <v>4.7389999999999999</v>
      </c>
      <c r="AS329" s="136">
        <f t="shared" si="182"/>
        <v>1.3675193404181278</v>
      </c>
      <c r="AT329" s="1">
        <v>4.2670000000000003</v>
      </c>
      <c r="AU329" s="136">
        <f t="shared" si="183"/>
        <v>1.2313156838075863</v>
      </c>
      <c r="AW329" s="2"/>
      <c r="BM329" s="198">
        <v>1.2709999999999999</v>
      </c>
      <c r="BN329" s="198">
        <v>1.345</v>
      </c>
      <c r="BO329" s="198">
        <v>1.2344630000000001</v>
      </c>
      <c r="BP329" s="198">
        <v>4.1970000000000001</v>
      </c>
      <c r="BQ329" s="198">
        <v>4.3289999999999997</v>
      </c>
      <c r="BS329" s="6">
        <v>4.6619999999999999</v>
      </c>
      <c r="BT329" s="6"/>
      <c r="BU329" s="6"/>
      <c r="BV329" s="6"/>
      <c r="BW329" s="6"/>
      <c r="BX329" s="6"/>
      <c r="BY329" s="6"/>
      <c r="BZ329" s="6"/>
      <c r="CA329">
        <v>2.4169999999999998</v>
      </c>
      <c r="CB329">
        <f t="shared" si="191"/>
        <v>0.69745167006622444</v>
      </c>
      <c r="CS329" s="37">
        <v>2.6989999999999998</v>
      </c>
      <c r="CT329" s="136">
        <f t="shared" si="184"/>
        <v>0.77882584092210994</v>
      </c>
      <c r="CU329" s="1">
        <v>2.5179999999999998</v>
      </c>
      <c r="CV329" s="136">
        <f t="shared" si="185"/>
        <v>0.72659631991177209</v>
      </c>
      <c r="DD329" s="37">
        <v>2.7290000000000001</v>
      </c>
      <c r="DG329" s="1">
        <v>3.2610000000000001</v>
      </c>
      <c r="DH329" s="136">
        <f t="shared" si="186"/>
        <v>0.94099706085476131</v>
      </c>
      <c r="DR329" s="37">
        <v>3.0489999999999999</v>
      </c>
      <c r="EI329" s="6">
        <v>34.308999999999997</v>
      </c>
      <c r="EV329">
        <v>2.3479999999999999</v>
      </c>
      <c r="EX329">
        <v>2.4500000000000002</v>
      </c>
      <c r="EY329" s="6">
        <v>6.26</v>
      </c>
      <c r="FF329" s="136">
        <f t="shared" si="187"/>
        <v>1.3452996760981877</v>
      </c>
      <c r="FG329" s="136"/>
      <c r="FH329" s="136"/>
      <c r="FI329" s="136"/>
      <c r="FJ329" s="136">
        <f t="shared" si="188"/>
        <v>1.3675193404181278</v>
      </c>
      <c r="FK329" s="136">
        <f t="shared" si="189"/>
        <v>0.77882584092210994</v>
      </c>
      <c r="FL329" s="136">
        <f t="shared" si="190"/>
        <v>0.94099706085476131</v>
      </c>
      <c r="FM329" s="136">
        <f t="shared" si="193"/>
        <v>9.9002355599098433</v>
      </c>
      <c r="FN329" s="136">
        <f t="shared" si="180"/>
        <v>2.8777464745185455</v>
      </c>
      <c r="FO329" s="136">
        <f t="shared" si="194"/>
        <v>1.8063911686448346</v>
      </c>
      <c r="FP329" s="136">
        <f>'east Allen-Studer'!DP329</f>
        <v>3.406653739226797</v>
      </c>
      <c r="FQ329" s="136">
        <f>'east Allen-Studer'!DQ329</f>
        <v>20.983521380798798</v>
      </c>
      <c r="FR329" s="136">
        <f>'east Allen-Studer'!DR329</f>
        <v>2.2845033112582782</v>
      </c>
      <c r="FS329" s="136">
        <f t="shared" si="150"/>
        <v>1.4388732372592727</v>
      </c>
      <c r="FT329" s="136">
        <f t="shared" si="151"/>
        <v>2.8777464745185455</v>
      </c>
      <c r="FU329" s="136"/>
      <c r="FV329" s="198"/>
      <c r="FW329" s="198">
        <f t="shared" si="153"/>
        <v>326.75372062902204</v>
      </c>
      <c r="FX329" s="198">
        <f t="shared" si="154"/>
        <v>219.45622816605456</v>
      </c>
      <c r="FY329" s="6"/>
      <c r="FZ329" s="1"/>
      <c r="GA329" s="1"/>
      <c r="GB329" s="1"/>
      <c r="GC329" s="1"/>
      <c r="GD329" s="1"/>
      <c r="GE329" s="1"/>
    </row>
    <row r="330" spans="1:187" x14ac:dyDescent="0.15">
      <c r="A330">
        <f t="shared" si="192"/>
        <v>1910</v>
      </c>
      <c r="Z330" s="1">
        <v>4.3140000000000001</v>
      </c>
      <c r="AA330" s="1">
        <f t="shared" si="181"/>
        <v>1.2448516775613125</v>
      </c>
      <c r="AL330" s="1">
        <v>1.2669999999999999</v>
      </c>
      <c r="AM330" s="1">
        <v>5.7140000000000004</v>
      </c>
      <c r="AN330" s="1">
        <v>4.8310000000000004</v>
      </c>
      <c r="AO330" s="1">
        <v>5</v>
      </c>
      <c r="AP330" s="1">
        <v>4.391</v>
      </c>
      <c r="AR330" s="60">
        <v>5</v>
      </c>
      <c r="AS330" s="136">
        <f t="shared" si="182"/>
        <v>1.4428353454506517</v>
      </c>
      <c r="AT330" s="1">
        <v>3.3620000000000001</v>
      </c>
      <c r="AU330" s="136">
        <f t="shared" si="183"/>
        <v>0.9701624862810182</v>
      </c>
      <c r="AW330" s="2"/>
      <c r="BM330" s="198">
        <v>1.0269999999999999</v>
      </c>
      <c r="BN330" s="198">
        <v>1.0509999999999999</v>
      </c>
      <c r="BO330" s="198">
        <v>0.98485800000000001</v>
      </c>
      <c r="BP330" s="198">
        <v>3.2959999999999998</v>
      </c>
      <c r="BQ330" s="198">
        <v>3.407</v>
      </c>
      <c r="BS330" s="6">
        <v>3.6429999999999998</v>
      </c>
      <c r="BT330" s="6"/>
      <c r="BU330" s="6"/>
      <c r="BV330" s="6"/>
      <c r="BW330" s="6"/>
      <c r="BX330" s="6"/>
      <c r="BY330" s="6"/>
      <c r="BZ330" s="6"/>
      <c r="CA330">
        <v>1.9990000000000001</v>
      </c>
      <c r="CB330">
        <f t="shared" si="191"/>
        <v>0.57683321823019551</v>
      </c>
      <c r="CS330" s="37">
        <v>2.347</v>
      </c>
      <c r="CT330" s="136">
        <f t="shared" si="184"/>
        <v>0.677252407797033</v>
      </c>
      <c r="CU330" s="1">
        <v>2.4119999999999999</v>
      </c>
      <c r="CV330" s="136">
        <f t="shared" si="185"/>
        <v>0.69600886561842512</v>
      </c>
      <c r="DD330" s="37">
        <v>2.6629999999999998</v>
      </c>
      <c r="DG330" s="1">
        <v>2.3519999999999999</v>
      </c>
      <c r="DH330" s="136">
        <f t="shared" si="186"/>
        <v>0.67869521224483231</v>
      </c>
      <c r="DR330" s="37">
        <v>2.4390000000000001</v>
      </c>
      <c r="EI330" s="6">
        <v>39.378</v>
      </c>
      <c r="EV330">
        <v>2.0350000000000001</v>
      </c>
      <c r="EX330">
        <v>2.27</v>
      </c>
      <c r="EY330" s="6">
        <v>5.7539999999999996</v>
      </c>
      <c r="FF330" s="136">
        <f t="shared" si="187"/>
        <v>1.0512498326953448</v>
      </c>
      <c r="FG330" s="136"/>
      <c r="FH330" s="136"/>
      <c r="FI330" s="136"/>
      <c r="FJ330" s="136">
        <f t="shared" si="188"/>
        <v>1.4428353454506517</v>
      </c>
      <c r="FK330" s="136">
        <f t="shared" si="189"/>
        <v>0.677252407797033</v>
      </c>
      <c r="FL330" s="136">
        <f t="shared" si="190"/>
        <v>0.67869521224483231</v>
      </c>
      <c r="FM330" s="136">
        <f t="shared" si="193"/>
        <v>11.362950709088864</v>
      </c>
      <c r="FN330" s="136">
        <f t="shared" si="180"/>
        <v>3.302920536115634</v>
      </c>
      <c r="FO330" s="136">
        <f t="shared" si="194"/>
        <v>1.6603793585275364</v>
      </c>
      <c r="FP330" s="136">
        <f>'east Allen-Studer'!DP330</f>
        <v>2.8222941227795024</v>
      </c>
      <c r="FQ330" s="136">
        <f>'east Allen-Studer'!DQ330</f>
        <v>22.1076385976273</v>
      </c>
      <c r="FR330" s="136">
        <f>'east Allen-Studer'!DR330</f>
        <v>1.9989403973509936</v>
      </c>
      <c r="FS330" s="136">
        <f t="shared" si="150"/>
        <v>1.651460268057817</v>
      </c>
      <c r="FT330" s="136">
        <f t="shared" si="151"/>
        <v>3.302920536115634</v>
      </c>
      <c r="FU330" s="136"/>
      <c r="FV330" s="198"/>
      <c r="FW330" s="198">
        <f t="shared" si="153"/>
        <v>296.93516071688123</v>
      </c>
      <c r="FX330" s="198">
        <f t="shared" si="154"/>
        <v>197.49701012555323</v>
      </c>
      <c r="FY330" s="6"/>
      <c r="FZ330" s="1"/>
      <c r="GA330" s="1"/>
      <c r="GB330" s="1"/>
      <c r="GC330" s="1"/>
      <c r="GD330" s="1"/>
      <c r="GE330" s="1"/>
    </row>
    <row r="331" spans="1:187" x14ac:dyDescent="0.15">
      <c r="A331">
        <f t="shared" si="192"/>
        <v>1911</v>
      </c>
      <c r="P331">
        <v>1.8520000000000001</v>
      </c>
      <c r="Q331">
        <v>3.573</v>
      </c>
      <c r="W331">
        <v>0.25</v>
      </c>
      <c r="X331" s="198">
        <v>0.5</v>
      </c>
      <c r="Z331" s="1">
        <v>4.5220000000000002</v>
      </c>
      <c r="AA331" s="1">
        <f t="shared" si="181"/>
        <v>1.3048723425897673</v>
      </c>
      <c r="AL331" s="1">
        <v>1.28</v>
      </c>
      <c r="AM331" s="1">
        <v>5.8739999999999997</v>
      </c>
      <c r="AN331" s="1">
        <v>5.242</v>
      </c>
      <c r="AO331" s="1">
        <v>4.9880000000000004</v>
      </c>
      <c r="AP331" s="1">
        <v>4.4349999999999996</v>
      </c>
      <c r="AR331" s="60">
        <v>4.9880000000000004</v>
      </c>
      <c r="AS331" s="136">
        <f t="shared" si="182"/>
        <v>1.4393725406215703</v>
      </c>
      <c r="AT331" s="1">
        <v>2.9809999999999999</v>
      </c>
      <c r="AU331" s="136">
        <f t="shared" si="183"/>
        <v>0.86021843295767864</v>
      </c>
      <c r="AW331" s="2"/>
      <c r="BM331" s="198">
        <v>0.92100000000000004</v>
      </c>
      <c r="BN331" s="198">
        <v>0.94799999999999995</v>
      </c>
      <c r="BO331" s="198">
        <v>0.90521600000000002</v>
      </c>
      <c r="BP331" s="198">
        <v>3.1469999999999998</v>
      </c>
      <c r="BQ331" s="198">
        <v>3.0819999999999999</v>
      </c>
      <c r="BS331" s="6">
        <v>3.2869999999999999</v>
      </c>
      <c r="BT331" s="6"/>
      <c r="BU331" s="6"/>
      <c r="BV331" s="6"/>
      <c r="BW331" s="6"/>
      <c r="BX331" s="6"/>
      <c r="BY331" s="6"/>
      <c r="BZ331" s="6"/>
      <c r="CA331">
        <v>1.9059999999999999</v>
      </c>
      <c r="CB331">
        <f t="shared" si="191"/>
        <v>0.54999705550112699</v>
      </c>
      <c r="CS331" s="37">
        <v>2.194</v>
      </c>
      <c r="CT331" s="136">
        <f t="shared" si="184"/>
        <v>0.63310259169437177</v>
      </c>
      <c r="CU331" s="1">
        <v>2.2850000000000001</v>
      </c>
      <c r="CV331" s="136">
        <f t="shared" si="185"/>
        <v>0.65936163264432068</v>
      </c>
      <c r="DD331" s="37">
        <v>2.6949999999999998</v>
      </c>
      <c r="DG331" s="1">
        <v>2.0489999999999999</v>
      </c>
      <c r="DH331" s="136">
        <f t="shared" si="186"/>
        <v>0.59126126270818935</v>
      </c>
      <c r="DR331" s="37">
        <v>2.21</v>
      </c>
      <c r="EI331" s="6">
        <v>43.670999999999999</v>
      </c>
      <c r="EV331">
        <v>1.893</v>
      </c>
      <c r="EX331">
        <v>2.1150000000000002</v>
      </c>
      <c r="EY331" s="6">
        <v>5.6</v>
      </c>
      <c r="FF331" s="136">
        <f t="shared" si="187"/>
        <v>0.94851995609925843</v>
      </c>
      <c r="FG331" s="136">
        <f t="shared" si="179"/>
        <v>1.1586527032230662</v>
      </c>
      <c r="FH331" s="136"/>
      <c r="FI331" s="136"/>
      <c r="FJ331" s="136">
        <f t="shared" si="188"/>
        <v>1.4393725406215703</v>
      </c>
      <c r="FK331" s="136">
        <f t="shared" si="189"/>
        <v>0.63310259169437177</v>
      </c>
      <c r="FL331" s="136">
        <f t="shared" si="190"/>
        <v>0.59126126270818935</v>
      </c>
      <c r="FM331" s="136">
        <f t="shared" si="193"/>
        <v>12.60174260796942</v>
      </c>
      <c r="FN331" s="136">
        <f t="shared" si="180"/>
        <v>3.6630058086420298</v>
      </c>
      <c r="FO331" s="136">
        <f t="shared" si="194"/>
        <v>1.6159409815353152</v>
      </c>
      <c r="FP331" s="136">
        <f>'east Allen-Studer'!DP331</f>
        <v>2.3356293028899597</v>
      </c>
      <c r="FQ331" s="136">
        <f>'east Allen-Studer'!DQ331</f>
        <v>20.983521380798798</v>
      </c>
      <c r="FR331" s="136">
        <f>'east Allen-Studer'!DR331</f>
        <v>2.5700662251655628</v>
      </c>
      <c r="FS331" s="136">
        <f t="shared" si="150"/>
        <v>1.8315029043210149</v>
      </c>
      <c r="FT331" s="136">
        <f t="shared" si="151"/>
        <v>3.6630058086420298</v>
      </c>
      <c r="FU331" s="136"/>
      <c r="FV331" s="198"/>
      <c r="FW331" s="198">
        <f t="shared" si="153"/>
        <v>284.43929924619096</v>
      </c>
      <c r="FX331" s="198">
        <f t="shared" si="154"/>
        <v>191.45284029557359</v>
      </c>
      <c r="FY331" s="6"/>
      <c r="FZ331" s="1">
        <f>Q331</f>
        <v>3.573</v>
      </c>
      <c r="GA331" s="60">
        <f>W331*10.78</f>
        <v>2.6949999999999998</v>
      </c>
      <c r="GB331" s="60"/>
      <c r="GC331" s="1"/>
      <c r="GD331" s="1">
        <f>360*$FZ331/(3.15*FW331)</f>
        <v>1.4356063252336446</v>
      </c>
      <c r="GE331" s="1">
        <f>360*$FZ331/(3.15*FX331)</f>
        <v>2.1328639288528648</v>
      </c>
    </row>
    <row r="332" spans="1:187" x14ac:dyDescent="0.15">
      <c r="A332">
        <f t="shared" si="192"/>
        <v>1912</v>
      </c>
      <c r="Z332" s="1">
        <v>4.8470000000000004</v>
      </c>
      <c r="AA332" s="1">
        <f t="shared" si="181"/>
        <v>1.3986546316967274</v>
      </c>
      <c r="AL332" s="1">
        <v>1.304</v>
      </c>
      <c r="AM332" s="1">
        <v>6.5469999999999997</v>
      </c>
      <c r="AN332" s="1">
        <v>5.1609999999999996</v>
      </c>
      <c r="AO332" s="1">
        <v>5.1219999999999999</v>
      </c>
      <c r="AP332" s="1">
        <v>4.5199999999999996</v>
      </c>
      <c r="AR332" s="60">
        <v>5.1219999999999999</v>
      </c>
      <c r="AS332" s="136">
        <f t="shared" si="182"/>
        <v>1.4780405278796476</v>
      </c>
      <c r="AT332" s="1">
        <v>3.2229999999999999</v>
      </c>
      <c r="AU332" s="136">
        <f t="shared" si="183"/>
        <v>0.93005166367749004</v>
      </c>
      <c r="AW332" s="2"/>
      <c r="BM332" s="198">
        <v>0.97399999999999998</v>
      </c>
      <c r="BN332" s="198">
        <v>1.0009999999999999</v>
      </c>
      <c r="BO332" s="198">
        <v>1.0116940000000001</v>
      </c>
      <c r="BP332" s="198">
        <v>3.2919999999999998</v>
      </c>
      <c r="BQ332" s="198">
        <v>3.2679999999999998</v>
      </c>
      <c r="BS332" s="6">
        <v>3.4689999999999999</v>
      </c>
      <c r="BT332" s="6"/>
      <c r="BU332" s="6"/>
      <c r="BV332" s="6"/>
      <c r="BW332" s="6"/>
      <c r="BX332" s="6"/>
      <c r="BY332" s="6"/>
      <c r="BZ332" s="6"/>
      <c r="CA332">
        <v>2.391</v>
      </c>
      <c r="CB332">
        <f t="shared" si="191"/>
        <v>0.68994908693766765</v>
      </c>
      <c r="CS332" s="37">
        <v>2.6019999999999999</v>
      </c>
      <c r="CT332" s="136">
        <f t="shared" si="184"/>
        <v>0.75083543463480173</v>
      </c>
      <c r="CU332" s="1">
        <v>2.5379999999999998</v>
      </c>
      <c r="CV332" s="136">
        <f t="shared" si="185"/>
        <v>0.73236753770296958</v>
      </c>
      <c r="DD332" s="37">
        <v>3.1269999999999998</v>
      </c>
      <c r="DG332" s="1">
        <v>2.2349999999999999</v>
      </c>
      <c r="DH332" s="136">
        <f t="shared" si="186"/>
        <v>0.64493358816632662</v>
      </c>
      <c r="DR332" s="37">
        <v>2.319</v>
      </c>
      <c r="EI332" s="6">
        <v>45.393999999999998</v>
      </c>
      <c r="EV332">
        <v>2.0449999999999999</v>
      </c>
      <c r="EX332">
        <v>2.2690000000000001</v>
      </c>
      <c r="EY332" s="6">
        <v>5.76</v>
      </c>
      <c r="FF332" s="136">
        <f t="shared" si="187"/>
        <v>1.0010391626736621</v>
      </c>
      <c r="FG332" s="136"/>
      <c r="FH332" s="136"/>
      <c r="FI332" s="136"/>
      <c r="FJ332" s="136">
        <f t="shared" si="188"/>
        <v>1.4780405278796476</v>
      </c>
      <c r="FK332" s="136">
        <f t="shared" si="189"/>
        <v>0.75083543463480173</v>
      </c>
      <c r="FL332" s="136">
        <f t="shared" si="190"/>
        <v>0.64493358816632662</v>
      </c>
      <c r="FM332" s="136">
        <f t="shared" si="193"/>
        <v>13.098933020681089</v>
      </c>
      <c r="FN332" s="136">
        <f t="shared" si="180"/>
        <v>3.8075264060245084</v>
      </c>
      <c r="FO332" s="136">
        <f t="shared" si="194"/>
        <v>1.6621107238648958</v>
      </c>
      <c r="FP332" s="136">
        <f>'east Allen-Studer'!DP332</f>
        <v>2.9706454805153477</v>
      </c>
      <c r="FQ332" s="136">
        <f>'east Allen-Studer'!DQ332</f>
        <v>18.735286947141784</v>
      </c>
      <c r="FR332" s="136">
        <f>'east Allen-Studer'!DR332</f>
        <v>2.3915894039735099</v>
      </c>
      <c r="FS332" s="136">
        <f t="shared" si="150"/>
        <v>1.9037632030122542</v>
      </c>
      <c r="FT332" s="136">
        <f t="shared" si="151"/>
        <v>3.8075264060245084</v>
      </c>
      <c r="FU332" s="136"/>
      <c r="FV332" s="198"/>
      <c r="FW332" s="198">
        <f t="shared" si="153"/>
        <v>305.23149194957068</v>
      </c>
      <c r="FX332" s="198">
        <f t="shared" si="154"/>
        <v>219.07832514503727</v>
      </c>
      <c r="FY332" s="6"/>
      <c r="FZ332" s="1"/>
      <c r="GA332" s="1"/>
      <c r="GB332" s="1"/>
      <c r="GC332" s="1"/>
      <c r="GD332" s="1"/>
      <c r="GE332" s="1"/>
    </row>
    <row r="333" spans="1:187" x14ac:dyDescent="0.15">
      <c r="A333">
        <f t="shared" si="192"/>
        <v>1913</v>
      </c>
      <c r="Z333" s="1">
        <v>5.15</v>
      </c>
      <c r="AA333" s="1">
        <f t="shared" si="181"/>
        <v>1.4860885812333704</v>
      </c>
      <c r="AL333" s="1">
        <v>1.468</v>
      </c>
      <c r="AM333" s="1">
        <v>6.92</v>
      </c>
      <c r="AN333" s="1">
        <v>5.4790000000000001</v>
      </c>
      <c r="AO333" s="1">
        <v>5.7469999999999999</v>
      </c>
      <c r="AP333" s="1">
        <v>5.0890000000000004</v>
      </c>
      <c r="AR333" s="60">
        <v>5.7469999999999999</v>
      </c>
      <c r="AS333" s="136">
        <f t="shared" si="182"/>
        <v>1.658394946060979</v>
      </c>
      <c r="AT333" s="1">
        <v>3.57</v>
      </c>
      <c r="AU333" s="136">
        <f t="shared" si="183"/>
        <v>1.0301844366517652</v>
      </c>
      <c r="AW333" s="2"/>
      <c r="BM333" s="198">
        <v>1.095</v>
      </c>
      <c r="BN333" s="198">
        <v>1.0960000000000001</v>
      </c>
      <c r="BO333" s="198">
        <v>1.110959</v>
      </c>
      <c r="BP333" s="198">
        <v>3.5910000000000002</v>
      </c>
      <c r="BQ333" s="198">
        <v>3.6429999999999998</v>
      </c>
      <c r="BS333" s="6">
        <v>3.7989999999999999</v>
      </c>
      <c r="BT333" s="6"/>
      <c r="BU333" s="6"/>
      <c r="BV333" s="6"/>
      <c r="BW333" s="6"/>
      <c r="BX333" s="6"/>
      <c r="BY333" s="6"/>
      <c r="BZ333" s="6"/>
      <c r="CA333">
        <v>2.5129999999999999</v>
      </c>
      <c r="CB333">
        <f t="shared" si="191"/>
        <v>0.72515351546397266</v>
      </c>
      <c r="CS333" s="37">
        <v>2.738</v>
      </c>
      <c r="CT333" s="136">
        <f t="shared" si="184"/>
        <v>0.79007971561494517</v>
      </c>
      <c r="CU333" s="1">
        <v>2.7080000000000002</v>
      </c>
      <c r="CV333" s="136">
        <f t="shared" si="185"/>
        <v>0.78142288892814893</v>
      </c>
      <c r="DD333" s="37">
        <v>2.8820000000000001</v>
      </c>
      <c r="DG333" s="1">
        <v>2.6469999999999998</v>
      </c>
      <c r="DH333" s="136">
        <f t="shared" si="186"/>
        <v>0.76382067466499626</v>
      </c>
      <c r="DR333" s="37">
        <v>2.7010000000000001</v>
      </c>
      <c r="EI333" s="6">
        <v>48.874000000000002</v>
      </c>
      <c r="EV333">
        <v>2.3340000000000001</v>
      </c>
      <c r="EX333">
        <v>2.5059999999999998</v>
      </c>
      <c r="EY333" s="6">
        <v>5.7</v>
      </c>
      <c r="FF333" s="136">
        <f t="shared" si="187"/>
        <v>1.096266295473405</v>
      </c>
      <c r="FG333" s="136"/>
      <c r="FH333" s="136"/>
      <c r="FI333" s="136"/>
      <c r="FJ333" s="136">
        <f t="shared" si="188"/>
        <v>1.658394946060979</v>
      </c>
      <c r="FK333" s="136">
        <f t="shared" si="189"/>
        <v>0.79007971561494517</v>
      </c>
      <c r="FL333" s="136">
        <f t="shared" si="190"/>
        <v>0.76382067466499626</v>
      </c>
      <c r="FM333" s="136">
        <f t="shared" si="193"/>
        <v>14.103124916349465</v>
      </c>
      <c r="FN333" s="136">
        <f t="shared" si="180"/>
        <v>4.0994194291765833</v>
      </c>
      <c r="FO333" s="136">
        <f t="shared" si="194"/>
        <v>1.6447970704913031</v>
      </c>
      <c r="FP333" s="136">
        <f>'east Allen-Studer'!DP333</f>
        <v>3.1135693495535404</v>
      </c>
      <c r="FQ333" s="136">
        <f>'east Allen-Studer'!DQ333</f>
        <v>20.983521380798798</v>
      </c>
      <c r="FR333" s="136">
        <f>'east Allen-Studer'!DR333</f>
        <v>2.7128476821192051</v>
      </c>
      <c r="FS333" s="136">
        <f t="shared" si="150"/>
        <v>2.0497097145882917</v>
      </c>
      <c r="FT333" s="136">
        <f t="shared" si="151"/>
        <v>4.0994194291765833</v>
      </c>
      <c r="FU333" s="136"/>
      <c r="FV333" s="198"/>
      <c r="FW333" s="198">
        <f t="shared" si="153"/>
        <v>333.02099634780205</v>
      </c>
      <c r="FX333" s="198">
        <f t="shared" si="154"/>
        <v>232.68276843276297</v>
      </c>
      <c r="FY333" s="6"/>
      <c r="FZ333" s="1"/>
      <c r="GA333" s="1"/>
      <c r="GB333" s="1"/>
      <c r="GC333" s="1"/>
      <c r="GD333" s="1"/>
      <c r="GE333" s="1"/>
    </row>
    <row r="334" spans="1:187" x14ac:dyDescent="0.15">
      <c r="A334">
        <f t="shared" si="192"/>
        <v>1914</v>
      </c>
      <c r="Z334" s="1">
        <v>5.4710000000000001</v>
      </c>
      <c r="AA334" s="1">
        <f t="shared" si="181"/>
        <v>1.5787166267820911</v>
      </c>
      <c r="AL334" s="1">
        <v>1.5109999999999999</v>
      </c>
      <c r="AM334" s="1">
        <v>6.8730000000000002</v>
      </c>
      <c r="AN334" s="1">
        <v>5.5019999999999998</v>
      </c>
      <c r="AO334" s="1">
        <v>5.8570000000000002</v>
      </c>
      <c r="AP334" s="1">
        <v>5.2359999999999998</v>
      </c>
      <c r="AR334" s="60">
        <v>5.8570000000000002</v>
      </c>
      <c r="AS334" s="136">
        <f t="shared" si="182"/>
        <v>1.6901373236608936</v>
      </c>
      <c r="AT334" s="1">
        <v>4.2919999999999998</v>
      </c>
      <c r="AU334" s="136">
        <f t="shared" si="183"/>
        <v>1.2385298605348394</v>
      </c>
      <c r="AW334" s="2"/>
      <c r="BM334" s="198">
        <v>1.29</v>
      </c>
      <c r="BN334" s="198">
        <v>1.2949999999999999</v>
      </c>
      <c r="BO334" s="198">
        <v>1.2670710000000001</v>
      </c>
      <c r="BP334" s="198">
        <v>4.2329999999999997</v>
      </c>
      <c r="BQ334" s="198">
        <v>4.41</v>
      </c>
      <c r="BS334" s="6">
        <v>4.4889999999999999</v>
      </c>
      <c r="BT334" s="6"/>
      <c r="BU334" s="6"/>
      <c r="BV334" s="6"/>
      <c r="BW334" s="6"/>
      <c r="BX334" s="6"/>
      <c r="BY334" s="6"/>
      <c r="BZ334" s="6"/>
      <c r="CA334">
        <v>3.302</v>
      </c>
      <c r="CB334">
        <f t="shared" si="191"/>
        <v>0.95282805732671627</v>
      </c>
      <c r="CS334" s="37">
        <v>3.4129999999999998</v>
      </c>
      <c r="CT334" s="136">
        <f t="shared" si="184"/>
        <v>0.98485831606786267</v>
      </c>
      <c r="CU334" s="1">
        <v>3.5369999999999999</v>
      </c>
      <c r="CV334" s="136">
        <f t="shared" si="185"/>
        <v>1.0206398663732874</v>
      </c>
      <c r="DD334" s="37">
        <v>3.6760000000000002</v>
      </c>
      <c r="DG334" s="1">
        <v>4.008</v>
      </c>
      <c r="DH334" s="136">
        <f t="shared" si="186"/>
        <v>1.1565520453559899</v>
      </c>
      <c r="DR334" s="37">
        <v>3.9020000000000001</v>
      </c>
      <c r="EI334" s="6">
        <v>39.881999999999998</v>
      </c>
      <c r="EV334">
        <v>3.1629999999999998</v>
      </c>
      <c r="EX334">
        <v>3.4660000000000002</v>
      </c>
      <c r="EY334" s="6">
        <v>6.2060000000000004</v>
      </c>
      <c r="FF334" s="136">
        <f t="shared" si="187"/>
        <v>1.2953775731455952</v>
      </c>
      <c r="FG334" s="136"/>
      <c r="FH334" s="136"/>
      <c r="FI334" s="136"/>
      <c r="FJ334" s="136">
        <f t="shared" si="188"/>
        <v>1.6901373236608936</v>
      </c>
      <c r="FK334" s="136">
        <f t="shared" si="189"/>
        <v>0.98485831606786267</v>
      </c>
      <c r="FL334" s="136">
        <f t="shared" si="190"/>
        <v>1.1565520453559899</v>
      </c>
      <c r="FM334" s="136">
        <f t="shared" si="193"/>
        <v>11.508385397427043</v>
      </c>
      <c r="FN334" s="136">
        <f t="shared" si="180"/>
        <v>3.345194698089383</v>
      </c>
      <c r="FO334" s="136">
        <f t="shared" si="194"/>
        <v>1.7908088806086011</v>
      </c>
      <c r="FP334" s="136">
        <f>'east Allen-Studer'!DP334</f>
        <v>4.1637884125493736</v>
      </c>
      <c r="FQ334" s="136">
        <f>'east Allen-Studer'!DQ334</f>
        <v>19.859404163970289</v>
      </c>
      <c r="FR334" s="136">
        <f>'east Allen-Studer'!DR334</f>
        <v>2.5093841059602648</v>
      </c>
      <c r="FS334" s="136">
        <f t="shared" si="150"/>
        <v>1.6725973490446915</v>
      </c>
      <c r="FT334" s="136">
        <f t="shared" si="151"/>
        <v>3.345194698089383</v>
      </c>
      <c r="FU334" s="136"/>
      <c r="FV334" s="198"/>
      <c r="FW334" s="198">
        <f t="shared" si="153"/>
        <v>381.6583130392699</v>
      </c>
      <c r="FX334" s="198">
        <f t="shared" si="154"/>
        <v>271.58776675649898</v>
      </c>
      <c r="FY334" s="6"/>
      <c r="FZ334" s="1"/>
      <c r="GA334" s="1"/>
      <c r="GB334" s="1"/>
      <c r="GC334" s="1"/>
      <c r="GD334" s="1"/>
      <c r="GE334" s="1"/>
    </row>
    <row r="335" spans="1:187" x14ac:dyDescent="0.15">
      <c r="A335">
        <f t="shared" si="192"/>
        <v>1915</v>
      </c>
      <c r="Z335" s="1">
        <v>5.3719999999999999</v>
      </c>
      <c r="AA335" s="1">
        <f t="shared" si="181"/>
        <v>1.5501490987156632</v>
      </c>
      <c r="AL335" s="1">
        <v>1.5860000000000001</v>
      </c>
      <c r="AR335" s="60">
        <v>6.1440000000000001</v>
      </c>
      <c r="AS335" s="136">
        <f t="shared" si="182"/>
        <v>1.7729560724897611</v>
      </c>
      <c r="AT335" s="1">
        <v>4.9059999999999997</v>
      </c>
      <c r="AU335" s="136">
        <f t="shared" si="183"/>
        <v>1.4157100409561794</v>
      </c>
      <c r="AW335" s="2"/>
      <c r="BM335" s="198">
        <v>1.4590000000000001</v>
      </c>
      <c r="BN335" s="198">
        <v>1.5289999999999999</v>
      </c>
      <c r="BO335" s="198">
        <v>1.45377</v>
      </c>
      <c r="BP335" s="198">
        <v>4.7169999999999996</v>
      </c>
      <c r="BS335" s="6">
        <v>5.298</v>
      </c>
      <c r="BT335" s="6"/>
      <c r="BU335" s="6"/>
      <c r="BV335" s="6"/>
      <c r="BW335" s="6"/>
      <c r="BX335" s="6"/>
      <c r="BY335" s="6"/>
      <c r="BZ335" s="6"/>
      <c r="CA335">
        <v>3.2629999999999999</v>
      </c>
      <c r="CB335">
        <f t="shared" si="191"/>
        <v>0.94157418263388104</v>
      </c>
      <c r="CS335" s="37">
        <v>2.407</v>
      </c>
      <c r="CT335" s="136">
        <f t="shared" si="184"/>
        <v>0.69456606117062569</v>
      </c>
      <c r="CU335" s="1">
        <v>3.8929999999999998</v>
      </c>
      <c r="CV335" s="136">
        <f t="shared" si="185"/>
        <v>1.1233675430566039</v>
      </c>
      <c r="DD335" s="37">
        <v>3.895</v>
      </c>
      <c r="DG335" s="1">
        <v>3.706</v>
      </c>
      <c r="DH335" s="136">
        <f t="shared" si="186"/>
        <v>1.0694066567089069</v>
      </c>
      <c r="DR335" s="37">
        <v>3.53</v>
      </c>
      <c r="EI335" s="6">
        <v>39.895000000000003</v>
      </c>
      <c r="EV335">
        <v>3.2869999999999999</v>
      </c>
      <c r="EX335">
        <v>3.5350000000000001</v>
      </c>
      <c r="EY335" s="6">
        <v>7.55</v>
      </c>
      <c r="FF335" s="136">
        <f t="shared" si="187"/>
        <v>1.5288283320395106</v>
      </c>
      <c r="FG335" s="136"/>
      <c r="FH335" s="136"/>
      <c r="FI335" s="136"/>
      <c r="FJ335" s="136">
        <f t="shared" si="188"/>
        <v>1.7729560724897611</v>
      </c>
      <c r="FK335" s="136">
        <f t="shared" si="189"/>
        <v>0.69456606117062569</v>
      </c>
      <c r="FL335" s="136">
        <f t="shared" si="190"/>
        <v>1.0694066567089069</v>
      </c>
      <c r="FM335" s="136">
        <f t="shared" si="193"/>
        <v>11.512136688991323</v>
      </c>
      <c r="FN335" s="136">
        <f t="shared" ref="FN335:FN340" si="195">FM335*AVERAGE(FN$266:FN$270)/AVERAGE(FM$266:FM$270)</f>
        <v>3.3462851030609286</v>
      </c>
      <c r="FO335" s="136">
        <f t="shared" si="194"/>
        <v>2.1786347161770769</v>
      </c>
      <c r="FP335" s="136">
        <f>'east Allen-Studer'!DP335</f>
        <v>3.9937271000229178</v>
      </c>
      <c r="FQ335" s="136">
        <f>'east Allen-Studer'!DQ335</f>
        <v>23.419108683927231</v>
      </c>
      <c r="FR335" s="136">
        <f>'east Allen-Studer'!DR335</f>
        <v>1.7847682119205299</v>
      </c>
      <c r="FS335" s="136">
        <f t="shared" ref="FS335:FS340" si="196">0.5*FN335</f>
        <v>1.6731425515304643</v>
      </c>
      <c r="FT335" s="136">
        <f t="shared" ref="FT335:FT340" si="197">FN335</f>
        <v>3.3462851030609286</v>
      </c>
      <c r="FU335" s="136"/>
      <c r="FV335" s="198"/>
      <c r="FW335" s="198">
        <f t="shared" ref="FW335:FW340" si="198">$FK$14*$FK335+$FL$14*$FL335+$FM$14*$FM335+$FN$14*$FN335+$FO$14*$FO335+$FP$14*$FP335+$FQ$14*$FQ335+$FR$14*$FR335+$FT$14*$FT335</f>
        <v>345.07947796285595</v>
      </c>
      <c r="FX335" s="198">
        <f t="shared" ref="FX335:FX340" si="199">$FK$11*$FK335+$FL$11*$FL335+$FM$11*$FM335+$FN$11*$FN335+$FO$11*$FO335+$FP$11*$FP335+$FQ$11*$FQ335+$FR$11*$FR335+$FT$11*$FT335</f>
        <v>209.30927454222578</v>
      </c>
      <c r="FY335" s="6"/>
      <c r="FZ335" s="1"/>
      <c r="GA335" s="1"/>
      <c r="GB335" s="1"/>
      <c r="GC335" s="1"/>
      <c r="GD335" s="1"/>
      <c r="GE335" s="1"/>
    </row>
    <row r="336" spans="1:187" x14ac:dyDescent="0.15">
      <c r="A336">
        <f t="shared" si="192"/>
        <v>1916</v>
      </c>
      <c r="P336">
        <v>2.3580000000000001</v>
      </c>
      <c r="Q336">
        <v>4.71</v>
      </c>
      <c r="W336">
        <v>0.34</v>
      </c>
      <c r="X336">
        <v>0.53</v>
      </c>
      <c r="Z336" s="1">
        <v>5.2229999999999999</v>
      </c>
      <c r="AA336" s="1">
        <f t="shared" si="181"/>
        <v>1.5071535261712414</v>
      </c>
      <c r="AL336" s="1">
        <v>1.7130000000000001</v>
      </c>
      <c r="AR336" s="60">
        <v>6.2889999999999997</v>
      </c>
      <c r="AS336" s="136">
        <f t="shared" si="182"/>
        <v>1.8147982975078296</v>
      </c>
      <c r="AT336" s="1">
        <v>4.1239999999999997</v>
      </c>
      <c r="AU336" s="136">
        <f t="shared" si="183"/>
        <v>1.1900505929276977</v>
      </c>
      <c r="AW336" s="2"/>
      <c r="BM336" s="198">
        <v>1.2509999999999999</v>
      </c>
      <c r="BN336" s="198">
        <v>1.3360000000000001</v>
      </c>
      <c r="BO336" s="198">
        <v>1.2318659999999999</v>
      </c>
      <c r="BP336" s="198">
        <v>4.09</v>
      </c>
      <c r="BS336" s="6">
        <v>4.63</v>
      </c>
      <c r="BT336" s="6"/>
      <c r="BU336" s="6"/>
      <c r="BV336" s="6"/>
      <c r="BW336" s="6"/>
      <c r="BX336" s="6"/>
      <c r="BY336" s="6"/>
      <c r="BZ336" s="6"/>
      <c r="CA336">
        <v>2.964</v>
      </c>
      <c r="CB336">
        <f t="shared" si="191"/>
        <v>0.85529447665547753</v>
      </c>
      <c r="CS336" s="37">
        <v>2.835</v>
      </c>
      <c r="CT336" s="136">
        <f t="shared" si="184"/>
        <v>0.81807012190225337</v>
      </c>
      <c r="CU336" s="1">
        <v>3.2719999999999998</v>
      </c>
      <c r="CV336" s="136">
        <f t="shared" si="185"/>
        <v>0.94417123063991981</v>
      </c>
      <c r="DD336" s="37">
        <v>3.15</v>
      </c>
      <c r="DG336" s="1">
        <v>3.0720000000000001</v>
      </c>
      <c r="DH336" s="136">
        <f t="shared" si="186"/>
        <v>0.88645905272794445</v>
      </c>
      <c r="DR336" s="37">
        <v>3.4279999999999999</v>
      </c>
      <c r="EI336" s="6">
        <v>46.991999999999997</v>
      </c>
      <c r="EV336">
        <v>2.6869999999999998</v>
      </c>
      <c r="EX336">
        <v>2.8140000000000001</v>
      </c>
      <c r="EY336" s="6">
        <v>7.5</v>
      </c>
      <c r="FF336" s="136">
        <f t="shared" si="187"/>
        <v>1.3360655298873034</v>
      </c>
      <c r="FG336" s="136">
        <f t="shared" si="179"/>
        <v>1.4803419592695504</v>
      </c>
      <c r="FH336" s="136"/>
      <c r="FI336" s="136"/>
      <c r="FJ336" s="136">
        <f t="shared" si="188"/>
        <v>1.8147982975078296</v>
      </c>
      <c r="FK336" s="136">
        <f t="shared" si="189"/>
        <v>0.81807012190225337</v>
      </c>
      <c r="FL336" s="136">
        <f t="shared" si="190"/>
        <v>0.88645905272794445</v>
      </c>
      <c r="FM336" s="136">
        <f t="shared" si="193"/>
        <v>13.560053322197772</v>
      </c>
      <c r="FN336" s="136">
        <f t="shared" si="195"/>
        <v>3.9415623402190527</v>
      </c>
      <c r="FO336" s="136">
        <f t="shared" si="194"/>
        <v>2.1642066716990831</v>
      </c>
      <c r="FP336" s="136">
        <f>'east Allen-Studer'!DP336</f>
        <v>3.1741763066773316</v>
      </c>
      <c r="FQ336" s="136">
        <f>'east Allen-Studer'!DQ336</f>
        <v>18.735286947141784</v>
      </c>
      <c r="FR336" s="136">
        <f>'east Allen-Studer'!DR336</f>
        <v>2.4986754966887417</v>
      </c>
      <c r="FS336" s="136">
        <f t="shared" si="196"/>
        <v>1.9707811701095264</v>
      </c>
      <c r="FT336" s="136">
        <f t="shared" si="197"/>
        <v>3.9415623402190527</v>
      </c>
      <c r="FU336" s="136"/>
      <c r="FV336" s="198"/>
      <c r="FW336" s="198">
        <f t="shared" si="198"/>
        <v>336.60495041286543</v>
      </c>
      <c r="FX336" s="198">
        <f t="shared" si="199"/>
        <v>238.59609423733104</v>
      </c>
      <c r="FY336" s="6"/>
      <c r="FZ336" s="1">
        <f>Q336</f>
        <v>4.71</v>
      </c>
      <c r="GA336" s="60">
        <f>W336*10.78</f>
        <v>3.6652</v>
      </c>
      <c r="GB336" s="60"/>
      <c r="GC336" s="1"/>
      <c r="GD336" s="1">
        <f>360*$FZ336/(3.15*FW336)</f>
        <v>1.5991616095529066</v>
      </c>
      <c r="GE336" s="1">
        <f>360*$FZ336/(3.15*FX336)</f>
        <v>2.2560541739224056</v>
      </c>
    </row>
    <row r="337" spans="1:187" x14ac:dyDescent="0.15">
      <c r="A337">
        <f t="shared" si="192"/>
        <v>1917</v>
      </c>
      <c r="Z337" s="1">
        <v>4.7439999999999998</v>
      </c>
      <c r="AA337" s="1">
        <f t="shared" si="181"/>
        <v>1.3689328600720598</v>
      </c>
      <c r="AL337" s="1">
        <v>1.5880000000000001</v>
      </c>
      <c r="AR337" s="60">
        <v>6.319</v>
      </c>
      <c r="AS337" s="136">
        <f t="shared" si="182"/>
        <v>1.8234553095805337</v>
      </c>
      <c r="AT337" s="1">
        <v>4.1749999999999998</v>
      </c>
      <c r="AU337" s="136">
        <f t="shared" si="183"/>
        <v>1.2047675134512941</v>
      </c>
      <c r="AW337" s="2"/>
      <c r="BM337" s="198">
        <v>1.2869999999999999</v>
      </c>
      <c r="BN337" s="198">
        <v>1.4059999999999999</v>
      </c>
      <c r="BO337" s="198">
        <v>1.272554</v>
      </c>
      <c r="BP337" s="198">
        <v>4.1669999999999998</v>
      </c>
      <c r="BS337" s="6">
        <v>4.8719999999999999</v>
      </c>
      <c r="BT337" s="6"/>
      <c r="BU337" s="6"/>
      <c r="BV337" s="6"/>
      <c r="BW337" s="6"/>
      <c r="BX337" s="6"/>
      <c r="BY337" s="6"/>
      <c r="BZ337" s="6"/>
      <c r="CA337">
        <v>2.7309999999999999</v>
      </c>
      <c r="CB337">
        <f t="shared" si="191"/>
        <v>0.78805978938802601</v>
      </c>
      <c r="CS337" s="37">
        <v>2.7189999999999999</v>
      </c>
      <c r="CT337" s="136">
        <f t="shared" si="184"/>
        <v>0.78459705871330743</v>
      </c>
      <c r="CU337" s="1">
        <v>3.0150000000000001</v>
      </c>
      <c r="CV337" s="136">
        <f t="shared" si="185"/>
        <v>0.87001108202303135</v>
      </c>
      <c r="DD337" s="37">
        <v>2.613</v>
      </c>
      <c r="DG337" s="1">
        <v>2.8170000000000002</v>
      </c>
      <c r="DH337" s="136">
        <f t="shared" si="186"/>
        <v>0.8128760258901756</v>
      </c>
      <c r="DR337" s="37">
        <v>3.2839999999999998</v>
      </c>
      <c r="EI337" s="6">
        <v>55.250999999999998</v>
      </c>
      <c r="EV337">
        <v>2.4359999999999999</v>
      </c>
      <c r="EX337">
        <v>2.722</v>
      </c>
      <c r="EY337" s="6">
        <v>8.2330000000000005</v>
      </c>
      <c r="FF337" s="136">
        <f t="shared" si="187"/>
        <v>1.4058987606071152</v>
      </c>
      <c r="FG337" s="136"/>
      <c r="FH337" s="136"/>
      <c r="FI337" s="136"/>
      <c r="FJ337" s="136">
        <f t="shared" si="188"/>
        <v>1.8234553095805337</v>
      </c>
      <c r="FK337" s="136">
        <f t="shared" si="189"/>
        <v>0.78459705871330743</v>
      </c>
      <c r="FL337" s="136">
        <f t="shared" si="190"/>
        <v>0.8128760258901756</v>
      </c>
      <c r="FM337" s="136">
        <f t="shared" si="193"/>
        <v>15.943277709072804</v>
      </c>
      <c r="FN337" s="136">
        <f t="shared" si="195"/>
        <v>4.6343050063722107</v>
      </c>
      <c r="FO337" s="136">
        <f t="shared" si="194"/>
        <v>2.3757218037464733</v>
      </c>
      <c r="FP337" s="136">
        <f>'east Allen-Studer'!DP337</f>
        <v>3.3749933884904881</v>
      </c>
      <c r="FQ337" s="136">
        <f>'east Allen-Studer'!DQ337</f>
        <v>29.227047637541183</v>
      </c>
      <c r="FR337" s="136">
        <f>'east Allen-Studer'!DR337</f>
        <v>3.2482781456953647</v>
      </c>
      <c r="FS337" s="136">
        <f t="shared" si="196"/>
        <v>2.3171525031861053</v>
      </c>
      <c r="FT337" s="136">
        <f t="shared" si="197"/>
        <v>4.6343050063722107</v>
      </c>
      <c r="FU337" s="136"/>
      <c r="FV337" s="198"/>
      <c r="FW337" s="198">
        <f t="shared" si="198"/>
        <v>376.07807122230884</v>
      </c>
      <c r="FX337" s="198">
        <f t="shared" si="199"/>
        <v>241.42224863239872</v>
      </c>
      <c r="FY337" s="6"/>
      <c r="FZ337" s="1"/>
      <c r="GA337" s="1"/>
      <c r="GB337" s="1"/>
      <c r="GC337" s="1"/>
      <c r="GD337" s="1"/>
      <c r="GE337" s="1"/>
    </row>
    <row r="338" spans="1:187" x14ac:dyDescent="0.15">
      <c r="A338">
        <f t="shared" si="192"/>
        <v>1918</v>
      </c>
      <c r="Z338" s="1">
        <v>5.8789999999999996</v>
      </c>
      <c r="AA338" s="1">
        <f t="shared" si="181"/>
        <v>1.696449469722521</v>
      </c>
      <c r="AL338" s="1">
        <v>1.821</v>
      </c>
      <c r="AR338" s="60">
        <v>7.3259999999999996</v>
      </c>
      <c r="AS338" s="136">
        <f t="shared" si="182"/>
        <v>2.1140423481542947</v>
      </c>
      <c r="AT338" s="1">
        <v>5.2709999999999999</v>
      </c>
      <c r="AU338" s="136">
        <f t="shared" si="183"/>
        <v>1.5210370211740771</v>
      </c>
      <c r="AW338" s="2"/>
      <c r="BM338" s="198">
        <v>1.633</v>
      </c>
      <c r="BN338" s="198">
        <v>1.728</v>
      </c>
      <c r="BO338" s="198">
        <v>1.628061</v>
      </c>
      <c r="BP338" s="198">
        <v>5.5330000000000004</v>
      </c>
      <c r="BS338" s="6">
        <v>5.9880000000000004</v>
      </c>
      <c r="BT338" s="6"/>
      <c r="BU338" s="6"/>
      <c r="BV338" s="6"/>
      <c r="BW338" s="6"/>
      <c r="BX338" s="6"/>
      <c r="BY338" s="6"/>
      <c r="BZ338" s="6"/>
      <c r="CA338">
        <v>3.4540000000000002</v>
      </c>
      <c r="CB338">
        <f t="shared" si="191"/>
        <v>0.99668931253981763</v>
      </c>
      <c r="CS338" s="37">
        <v>4.5979999999999999</v>
      </c>
      <c r="CT338" s="136">
        <f t="shared" si="184"/>
        <v>1.3268029701963178</v>
      </c>
      <c r="CU338" s="1">
        <v>4.7530000000000001</v>
      </c>
      <c r="CV338" s="136">
        <f t="shared" si="185"/>
        <v>1.3715299080780987</v>
      </c>
      <c r="DD338" s="37">
        <v>5.4950000000000001</v>
      </c>
      <c r="DG338" s="1">
        <v>3.7810000000000001</v>
      </c>
      <c r="DH338" s="136">
        <f t="shared" si="186"/>
        <v>1.0910487234258979</v>
      </c>
      <c r="DR338" s="37">
        <v>3.9140000000000001</v>
      </c>
      <c r="EI338" s="6">
        <v>61.780999999999999</v>
      </c>
      <c r="EV338">
        <v>3.4329999999999998</v>
      </c>
      <c r="EX338">
        <v>4.1470000000000002</v>
      </c>
      <c r="EY338" s="6">
        <v>7.2320000000000002</v>
      </c>
      <c r="FF338" s="136">
        <f t="shared" si="187"/>
        <v>1.7279396097117008</v>
      </c>
      <c r="FG338" s="136"/>
      <c r="FH338" s="136"/>
      <c r="FI338" s="136"/>
      <c r="FJ338" s="136">
        <f t="shared" si="188"/>
        <v>2.1140423481542947</v>
      </c>
      <c r="FK338" s="136">
        <f t="shared" si="189"/>
        <v>1.3268029701963178</v>
      </c>
      <c r="FL338" s="136">
        <f t="shared" si="190"/>
        <v>1.0910487234258979</v>
      </c>
      <c r="FM338" s="136">
        <f t="shared" si="193"/>
        <v>17.827580317898803</v>
      </c>
      <c r="FN338" s="136">
        <f t="shared" si="195"/>
        <v>5.1820238113098682</v>
      </c>
      <c r="FO338" s="136">
        <f t="shared" si="194"/>
        <v>2.0868723532970357</v>
      </c>
      <c r="FP338" s="136">
        <f>'east Allen-Studer'!DP338</f>
        <v>4.9227322487711707</v>
      </c>
      <c r="FQ338" s="136">
        <f>'east Allen-Studer'!DQ338</f>
        <v>26.978813203884169</v>
      </c>
      <c r="FR338" s="136">
        <f>'east Allen-Studer'!DR338</f>
        <v>5.1044370860927151</v>
      </c>
      <c r="FS338" s="136">
        <f t="shared" si="196"/>
        <v>2.5910119056549341</v>
      </c>
      <c r="FT338" s="136">
        <f t="shared" si="197"/>
        <v>5.1820238113098682</v>
      </c>
      <c r="FU338" s="136"/>
      <c r="FV338" s="198"/>
      <c r="FW338" s="198">
        <f t="shared" si="198"/>
        <v>492.35820342082451</v>
      </c>
      <c r="FX338" s="198">
        <f t="shared" si="199"/>
        <v>370.64308978938624</v>
      </c>
      <c r="FY338" s="6"/>
      <c r="FZ338" s="1"/>
      <c r="GA338" s="1"/>
      <c r="GB338" s="1"/>
      <c r="GC338" s="1"/>
      <c r="GD338" s="1"/>
      <c r="GE338" s="1"/>
    </row>
    <row r="339" spans="1:187" x14ac:dyDescent="0.15">
      <c r="A339">
        <f t="shared" si="192"/>
        <v>1919</v>
      </c>
      <c r="Z339" s="1">
        <v>8.2810000000000006</v>
      </c>
      <c r="AA339" s="1">
        <f t="shared" si="181"/>
        <v>2.3895727264453477</v>
      </c>
      <c r="AL339" s="1">
        <v>2.323</v>
      </c>
      <c r="AR339" s="60">
        <v>8.0649999999999995</v>
      </c>
      <c r="AS339" s="136">
        <f t="shared" si="182"/>
        <v>2.3272934122119011</v>
      </c>
      <c r="AT339" s="1">
        <v>6.859</v>
      </c>
      <c r="AU339" s="136">
        <f t="shared" si="183"/>
        <v>1.9792815268892039</v>
      </c>
      <c r="AW339" s="2"/>
      <c r="BM339" s="198">
        <v>2.0830000000000002</v>
      </c>
      <c r="BN339" s="198">
        <v>2.0649999999999999</v>
      </c>
      <c r="BO339" s="198">
        <v>1.986742</v>
      </c>
      <c r="BP339" s="198">
        <v>6.9930000000000003</v>
      </c>
      <c r="BS339" s="6">
        <v>7.1559999999999997</v>
      </c>
      <c r="BT339" s="6"/>
      <c r="BU339" s="6"/>
      <c r="BV339" s="6"/>
      <c r="BW339" s="6"/>
      <c r="BX339" s="6"/>
      <c r="BY339" s="6"/>
      <c r="BZ339" s="6"/>
      <c r="CA339">
        <v>5.1159999999999997</v>
      </c>
      <c r="CB339">
        <f t="shared" si="191"/>
        <v>1.4762775109883344</v>
      </c>
      <c r="CS339" s="37">
        <v>6.2789999999999999</v>
      </c>
      <c r="CT339" s="136">
        <f t="shared" si="184"/>
        <v>1.8118738255464721</v>
      </c>
      <c r="CU339" s="1">
        <v>6.609</v>
      </c>
      <c r="CV339" s="136">
        <f t="shared" si="185"/>
        <v>1.907098919101232</v>
      </c>
      <c r="DD339" s="37">
        <v>6.7679999999999998</v>
      </c>
      <c r="DG339" s="1">
        <v>6.7619999999999996</v>
      </c>
      <c r="DH339" s="136">
        <f t="shared" si="186"/>
        <v>1.951248735203893</v>
      </c>
      <c r="DR339" s="37">
        <v>6.9809999999999999</v>
      </c>
      <c r="EI339" s="6">
        <v>75.715999999999994</v>
      </c>
      <c r="EV339">
        <v>5.0380000000000003</v>
      </c>
      <c r="EX339">
        <v>5.98</v>
      </c>
      <c r="EY339" s="6">
        <v>9.39</v>
      </c>
      <c r="FF339" s="136">
        <f t="shared" si="187"/>
        <v>2.0649859464089726</v>
      </c>
      <c r="FG339" s="136"/>
      <c r="FH339" s="136"/>
      <c r="FI339" s="136"/>
      <c r="FJ339" s="136">
        <f t="shared" si="188"/>
        <v>2.3272934122119011</v>
      </c>
      <c r="FK339" s="136">
        <f t="shared" si="189"/>
        <v>1.8118738255464721</v>
      </c>
      <c r="FL339" s="136">
        <f t="shared" si="190"/>
        <v>1.951248735203893</v>
      </c>
      <c r="FM339" s="136">
        <f t="shared" si="193"/>
        <v>21.8486763139157</v>
      </c>
      <c r="FN339" s="136">
        <f t="shared" si="195"/>
        <v>6.3508540635007193</v>
      </c>
      <c r="FO339" s="136">
        <f t="shared" si="194"/>
        <v>2.7095867529672519</v>
      </c>
      <c r="FP339" s="136">
        <f>'east Allen-Studer'!DP339</f>
        <v>7.384098373156756</v>
      </c>
      <c r="FQ339" s="136">
        <f>'east Allen-Studer'!DQ339</f>
        <v>28.102930420712674</v>
      </c>
      <c r="FR339" s="136">
        <f>'east Allen-Studer'!DR339</f>
        <v>5.5684768211920534</v>
      </c>
      <c r="FS339" s="136">
        <f t="shared" si="196"/>
        <v>3.1754270317503597</v>
      </c>
      <c r="FT339" s="136">
        <f t="shared" si="197"/>
        <v>6.3508540635007193</v>
      </c>
      <c r="FU339" s="136"/>
      <c r="FV339" s="198"/>
      <c r="FW339" s="198">
        <f t="shared" si="198"/>
        <v>667.82163908144616</v>
      </c>
      <c r="FX339" s="198">
        <f t="shared" si="199"/>
        <v>500.76954961979379</v>
      </c>
      <c r="FY339" s="6"/>
      <c r="FZ339" s="1"/>
      <c r="GA339" s="1"/>
      <c r="GB339" s="1"/>
      <c r="GC339" s="1"/>
      <c r="GD339" s="1"/>
      <c r="GE339" s="1"/>
    </row>
    <row r="340" spans="1:187" x14ac:dyDescent="0.15">
      <c r="A340">
        <f t="shared" si="192"/>
        <v>1920</v>
      </c>
      <c r="Z340" s="1">
        <v>8.7260000000000009</v>
      </c>
      <c r="AA340" s="1">
        <f t="shared" si="181"/>
        <v>2.5179823222994933</v>
      </c>
      <c r="AL340" s="1">
        <v>2.7290000000000001</v>
      </c>
      <c r="AR340" s="60">
        <v>9.8520000000000003</v>
      </c>
      <c r="AS340" s="136">
        <f t="shared" si="182"/>
        <v>2.8429627646759643</v>
      </c>
      <c r="AT340" s="1">
        <v>6.0540000000000003</v>
      </c>
      <c r="AU340" s="136">
        <f t="shared" si="183"/>
        <v>1.7469850362716492</v>
      </c>
      <c r="AW340" s="2"/>
      <c r="BM340" s="198">
        <v>1.8740000000000001</v>
      </c>
      <c r="BN340" s="198">
        <v>1.9139999999999999</v>
      </c>
      <c r="BO340" s="198">
        <v>1.740888</v>
      </c>
      <c r="BP340" s="198">
        <v>6.0510000000000002</v>
      </c>
      <c r="BS340" s="6">
        <v>6.633</v>
      </c>
      <c r="BT340" s="6"/>
      <c r="BU340" s="6"/>
      <c r="BV340" s="6"/>
      <c r="BW340" s="6"/>
      <c r="BX340" s="6"/>
      <c r="BY340" s="6"/>
      <c r="BZ340" s="6"/>
      <c r="CA340">
        <v>4.1870000000000003</v>
      </c>
      <c r="CB340">
        <f t="shared" si="191"/>
        <v>1.2082044445872082</v>
      </c>
      <c r="CS340" s="37">
        <v>4.3479999999999999</v>
      </c>
      <c r="CT340" s="136">
        <f t="shared" si="184"/>
        <v>1.2546627478063481</v>
      </c>
      <c r="CU340" s="1">
        <v>5.0339999999999998</v>
      </c>
      <c r="CV340" s="136">
        <f t="shared" si="185"/>
        <v>1.4526155180444245</v>
      </c>
      <c r="DD340" s="37">
        <v>5.0629999999999997</v>
      </c>
      <c r="DG340" s="1">
        <v>5.3440000000000003</v>
      </c>
      <c r="DH340" s="136">
        <f t="shared" si="186"/>
        <v>1.5420693938079866</v>
      </c>
      <c r="DR340" s="37">
        <v>5.9349999999999996</v>
      </c>
      <c r="EI340" s="6">
        <v>89.953999999999994</v>
      </c>
      <c r="EV340">
        <v>4.5669000000000004</v>
      </c>
      <c r="EX340">
        <v>4.4119999999999999</v>
      </c>
      <c r="EY340" s="6">
        <v>11.743</v>
      </c>
      <c r="FF340" s="136">
        <f t="shared" si="187"/>
        <v>1.9140653692748346</v>
      </c>
      <c r="FG340" s="136"/>
      <c r="FH340" s="136"/>
      <c r="FI340" s="136"/>
      <c r="FJ340" s="136">
        <f t="shared" si="188"/>
        <v>2.8429627646759643</v>
      </c>
      <c r="FK340" s="136">
        <f t="shared" si="189"/>
        <v>1.2546627478063481</v>
      </c>
      <c r="FL340" s="136">
        <f t="shared" si="190"/>
        <v>1.5420693938079866</v>
      </c>
      <c r="FM340" s="136">
        <f t="shared" si="193"/>
        <v>25.957206259469238</v>
      </c>
      <c r="FN340" s="136">
        <f t="shared" si="195"/>
        <v>7.5450991392591229</v>
      </c>
      <c r="FO340" s="136">
        <f t="shared" si="194"/>
        <v>3.3885705261016441</v>
      </c>
      <c r="FP340" s="136">
        <f>'east Allen-Studer'!DP340</f>
        <v>6.5428376250205575</v>
      </c>
      <c r="FQ340" s="136">
        <f>'east Allen-Studer'!DQ340</f>
        <v>33.723516504855212</v>
      </c>
      <c r="FR340" s="136">
        <f>'east Allen-Studer'!DR340</f>
        <v>6.4608609271523179</v>
      </c>
      <c r="FS340" s="136">
        <f t="shared" si="196"/>
        <v>3.7725495696295615</v>
      </c>
      <c r="FT340" s="136">
        <f t="shared" si="197"/>
        <v>7.5450991392591229</v>
      </c>
      <c r="FU340" s="136"/>
      <c r="FV340" s="198"/>
      <c r="FW340" s="198">
        <f t="shared" si="198"/>
        <v>600.64988204768486</v>
      </c>
      <c r="FX340" s="198">
        <f t="shared" si="199"/>
        <v>396.28641272551084</v>
      </c>
      <c r="FY340" s="6"/>
      <c r="FZ340" s="1"/>
      <c r="GA340" s="1"/>
      <c r="GB340" s="1"/>
      <c r="GC340" s="1"/>
      <c r="GD340" s="1"/>
      <c r="GE340" s="1"/>
    </row>
    <row r="341" spans="1:187" x14ac:dyDescent="0.15">
      <c r="A341">
        <f t="shared" si="192"/>
        <v>1921</v>
      </c>
      <c r="Z341" s="1">
        <v>8.1340000000000003</v>
      </c>
      <c r="AA341" s="1">
        <f t="shared" si="181"/>
        <v>2.3471542756800452</v>
      </c>
      <c r="AR341" s="60">
        <v>9.0500000000000007</v>
      </c>
      <c r="AS341" s="136">
        <f t="shared" si="182"/>
        <v>2.6115319752656796</v>
      </c>
      <c r="AT341" s="1">
        <v>6.9539999999999997</v>
      </c>
      <c r="AU341" s="136">
        <f t="shared" si="183"/>
        <v>2.0066953984527665</v>
      </c>
      <c r="AW341" s="2"/>
      <c r="BS341" s="6">
        <v>7.984</v>
      </c>
      <c r="BT341" s="6"/>
      <c r="BU341" s="6"/>
      <c r="BV341" s="6"/>
      <c r="BW341" s="6"/>
      <c r="BX341" s="6"/>
      <c r="BY341" s="6"/>
      <c r="BZ341" s="6"/>
      <c r="CA341">
        <v>4.6559999999999997</v>
      </c>
      <c r="CB341">
        <f t="shared" si="191"/>
        <v>1.3435395017907905</v>
      </c>
      <c r="CS341" s="37">
        <v>5.8310000000000004</v>
      </c>
      <c r="CT341" s="136">
        <f t="shared" si="184"/>
        <v>1.6825985470236471</v>
      </c>
      <c r="CU341" s="1">
        <v>5.7640000000000002</v>
      </c>
      <c r="CV341" s="136">
        <f t="shared" si="185"/>
        <v>1.6632649674231352</v>
      </c>
      <c r="DD341" s="37">
        <v>6.59</v>
      </c>
      <c r="DG341" s="1">
        <v>6.0629999999999997</v>
      </c>
      <c r="DH341" s="136">
        <f t="shared" si="186"/>
        <v>1.7495446734015387</v>
      </c>
      <c r="DR341" s="37">
        <v>6.6449999999999996</v>
      </c>
      <c r="EV341">
        <v>4.8150000000000004</v>
      </c>
      <c r="EX341">
        <v>5.1719999999999997</v>
      </c>
      <c r="EY341" s="6">
        <v>12.75</v>
      </c>
      <c r="FF341" s="136">
        <f t="shared" si="187"/>
        <v>2.3039194796156011</v>
      </c>
      <c r="FG341" s="136"/>
      <c r="FH341" s="136"/>
      <c r="FI341" s="136"/>
      <c r="FJ341" s="136">
        <f t="shared" si="188"/>
        <v>2.6115319752656796</v>
      </c>
      <c r="FK341" s="136"/>
      <c r="FL341" s="136">
        <f t="shared" si="190"/>
        <v>1.7495446734015387</v>
      </c>
      <c r="FM341" s="136"/>
      <c r="FN341" s="136"/>
      <c r="FO341" s="136">
        <f t="shared" si="194"/>
        <v>3.6791513418884412</v>
      </c>
      <c r="FP341" s="136">
        <f>'east Allen-Studer'!DP341</f>
        <v>7.0394528408557981</v>
      </c>
      <c r="FQ341" s="136"/>
      <c r="FR341" s="136"/>
      <c r="FS341" s="136"/>
      <c r="FT341" s="136"/>
      <c r="FU341" s="136"/>
      <c r="FV341" s="198"/>
      <c r="FW341" s="198"/>
      <c r="FX341" s="198"/>
      <c r="FZ341" s="1"/>
      <c r="GA341" s="1"/>
      <c r="GB341" s="1"/>
      <c r="GC341" s="1"/>
      <c r="GD341" s="1"/>
      <c r="GE341" s="1"/>
    </row>
    <row r="342" spans="1:187" x14ac:dyDescent="0.15">
      <c r="A342">
        <f t="shared" si="192"/>
        <v>1922</v>
      </c>
      <c r="Z342" s="1">
        <v>7.5259999999999998</v>
      </c>
      <c r="AA342" s="1">
        <f t="shared" si="181"/>
        <v>2.1717092548276398</v>
      </c>
      <c r="AT342" s="1">
        <v>6.5979999999999999</v>
      </c>
      <c r="AU342" s="136">
        <f t="shared" si="183"/>
        <v>1.9039655218566798</v>
      </c>
      <c r="AW342" s="2"/>
      <c r="CA342">
        <v>4.2220000000000004</v>
      </c>
      <c r="CB342">
        <f t="shared" si="191"/>
        <v>1.2183040757218038</v>
      </c>
      <c r="CU342" s="1">
        <v>5.1609999999999996</v>
      </c>
      <c r="CV342" s="136">
        <f t="shared" si="185"/>
        <v>1.4892627510185288</v>
      </c>
      <c r="DG342" s="1">
        <v>4.8849999999999998</v>
      </c>
      <c r="DH342" s="136">
        <f t="shared" si="186"/>
        <v>1.4096199455000025</v>
      </c>
      <c r="EV342">
        <v>4.3239999999999998</v>
      </c>
      <c r="EX342">
        <v>4.4080000000000004</v>
      </c>
      <c r="FF342" s="136"/>
      <c r="FG342" s="136"/>
      <c r="FH342" s="136"/>
      <c r="FI342" s="136"/>
      <c r="FJ342" s="136"/>
      <c r="FK342" s="136"/>
      <c r="FL342" s="136">
        <f t="shared" si="190"/>
        <v>1.4096199455000025</v>
      </c>
      <c r="FM342" s="136"/>
      <c r="FN342" s="136"/>
      <c r="FO342" s="136"/>
      <c r="FP342" s="136"/>
      <c r="FQ342" s="136"/>
      <c r="FR342" s="136"/>
      <c r="FS342" s="136"/>
      <c r="FT342" s="136"/>
      <c r="FU342" s="136"/>
      <c r="FV342" s="198"/>
      <c r="FW342" s="198"/>
      <c r="FX342" s="198"/>
      <c r="FZ342" s="1"/>
      <c r="GA342" s="1"/>
      <c r="GB342" s="1"/>
      <c r="GC342" s="1"/>
      <c r="GD342" s="1"/>
      <c r="GE342" s="1"/>
    </row>
    <row r="343" spans="1:187" x14ac:dyDescent="0.15">
      <c r="A343">
        <f t="shared" si="192"/>
        <v>1923</v>
      </c>
      <c r="Z343" s="1">
        <v>6.7359999999999998</v>
      </c>
      <c r="AA343" s="1">
        <f t="shared" si="181"/>
        <v>1.9437461520753361</v>
      </c>
      <c r="AT343" s="1">
        <v>4.6710000000000003</v>
      </c>
      <c r="AU343" s="136">
        <f t="shared" si="183"/>
        <v>1.347896779719999</v>
      </c>
      <c r="AW343" s="2"/>
      <c r="CA343">
        <v>2.879</v>
      </c>
      <c r="CB343">
        <f t="shared" si="191"/>
        <v>0.83076680104288791</v>
      </c>
      <c r="CU343" s="1">
        <v>3.5550000000000002</v>
      </c>
      <c r="CV343" s="136">
        <f t="shared" si="185"/>
        <v>1.0258339623853654</v>
      </c>
      <c r="DG343" s="1">
        <v>2.8439999999999999</v>
      </c>
      <c r="DH343" s="136">
        <f t="shared" si="186"/>
        <v>0.82066716990829225</v>
      </c>
      <c r="EV343">
        <v>2.99</v>
      </c>
      <c r="EX343">
        <v>3.101</v>
      </c>
      <c r="FF343" s="136"/>
      <c r="FG343" s="136"/>
      <c r="FH343" s="136"/>
      <c r="FI343" s="136"/>
      <c r="FJ343" s="136"/>
      <c r="FK343" s="136"/>
      <c r="FL343" s="136">
        <f t="shared" si="190"/>
        <v>0.82066716990829225</v>
      </c>
      <c r="FM343" s="136"/>
      <c r="FN343" s="136"/>
      <c r="FO343" s="136"/>
      <c r="FP343" s="136"/>
      <c r="FQ343" s="136"/>
      <c r="FR343" s="136"/>
      <c r="FS343" s="136"/>
      <c r="FT343" s="136"/>
      <c r="FU343" s="136"/>
      <c r="FV343" s="198"/>
      <c r="FW343" s="198"/>
      <c r="FX343" s="198"/>
      <c r="FZ343" s="1"/>
      <c r="GA343" s="1"/>
      <c r="GB343" s="1"/>
      <c r="GC343" s="1"/>
      <c r="GD343" s="1"/>
      <c r="GE343" s="1"/>
    </row>
    <row r="344" spans="1:187" x14ac:dyDescent="0.15">
      <c r="A344">
        <f t="shared" si="192"/>
        <v>1924</v>
      </c>
      <c r="Z344" s="1">
        <v>6.8819999999999997</v>
      </c>
      <c r="AA344" s="1">
        <f t="shared" si="181"/>
        <v>1.9858760419510784</v>
      </c>
      <c r="AT344" s="1">
        <v>4.6710000000000003</v>
      </c>
      <c r="AU344" s="136">
        <f t="shared" si="183"/>
        <v>1.347896779719999</v>
      </c>
      <c r="AW344" s="2"/>
      <c r="CA344">
        <v>3.0049999999999999</v>
      </c>
      <c r="CB344">
        <f t="shared" si="191"/>
        <v>0.86712547312743249</v>
      </c>
      <c r="CU344" s="1">
        <v>3.4319999999999999</v>
      </c>
      <c r="CV344" s="136">
        <f t="shared" si="185"/>
        <v>0.9903409729695003</v>
      </c>
      <c r="DG344" s="1">
        <v>2.8069999999999999</v>
      </c>
      <c r="DH344" s="136">
        <f t="shared" si="186"/>
        <v>0.80999041699457675</v>
      </c>
      <c r="EV344">
        <v>2.9359999999999999</v>
      </c>
      <c r="EX344">
        <v>2.9089999999999998</v>
      </c>
      <c r="FF344" s="136"/>
      <c r="FG344" s="136"/>
      <c r="FH344" s="136"/>
      <c r="FI344" s="136"/>
      <c r="FJ344" s="136"/>
      <c r="FK344" s="136"/>
      <c r="FL344" s="136">
        <f t="shared" si="190"/>
        <v>0.80999041699457675</v>
      </c>
      <c r="FM344" s="136"/>
      <c r="FN344" s="136"/>
      <c r="FO344" s="136"/>
      <c r="FP344" s="136"/>
      <c r="FQ344" s="136"/>
      <c r="FR344" s="136"/>
      <c r="FS344" s="136"/>
      <c r="FT344" s="136"/>
      <c r="FU344" s="136"/>
      <c r="FV344" s="198"/>
      <c r="FW344" s="198"/>
      <c r="FX344" s="198"/>
      <c r="FZ344" s="1"/>
      <c r="GA344" s="1"/>
      <c r="GB344" s="1"/>
      <c r="GC344" s="1"/>
      <c r="GD344" s="1"/>
      <c r="GE344" s="1"/>
    </row>
    <row r="345" spans="1:187" x14ac:dyDescent="0.15">
      <c r="A345">
        <f t="shared" si="192"/>
        <v>1925</v>
      </c>
      <c r="Z345" s="1">
        <v>7.2720000000000002</v>
      </c>
      <c r="AA345" s="1">
        <f t="shared" ref="AA345:AA350" si="200">(Z345*10.78)/37.3578</f>
        <v>2.0984147888794311</v>
      </c>
      <c r="AT345" s="1">
        <v>5.8710000000000004</v>
      </c>
      <c r="AU345" s="136">
        <f t="shared" ref="AU345:AU350" si="201">(AT345*10.78)/37.357</f>
        <v>1.6941772626281555</v>
      </c>
      <c r="AW345" s="2"/>
      <c r="CA345">
        <v>3.9020000000000001</v>
      </c>
      <c r="CB345">
        <f t="shared" si="191"/>
        <v>1.125964591062643</v>
      </c>
      <c r="CU345" s="1">
        <v>4.5709999999999997</v>
      </c>
      <c r="CV345" s="136">
        <f t="shared" ref="CV345:CV350" si="202">(CU345*10.78)/37.3578</f>
        <v>1.3190118261782009</v>
      </c>
      <c r="DG345" s="1">
        <v>2.7650000000000001</v>
      </c>
      <c r="DH345" s="136">
        <f t="shared" ref="DH345:DH350" si="203">(DG345*10.78)/37.3578</f>
        <v>0.79787085963306192</v>
      </c>
      <c r="EV345">
        <v>4.2380000000000004</v>
      </c>
      <c r="EX345">
        <v>4.2949999999999999</v>
      </c>
      <c r="FF345" s="136"/>
      <c r="FG345" s="136"/>
      <c r="FH345" s="136"/>
      <c r="FI345" s="136"/>
      <c r="FJ345" s="136"/>
      <c r="FK345" s="136"/>
      <c r="FL345" s="136">
        <f t="shared" ref="FL345:FL350" si="204">DH345</f>
        <v>0.79787085963306192</v>
      </c>
      <c r="FM345" s="136"/>
      <c r="FN345" s="136"/>
      <c r="FO345" s="136"/>
      <c r="FP345" s="136"/>
      <c r="FQ345" s="136"/>
      <c r="FR345" s="136"/>
      <c r="FS345" s="136"/>
      <c r="FT345" s="136"/>
      <c r="FU345" s="136"/>
      <c r="FV345" s="198"/>
      <c r="FW345" s="198"/>
      <c r="FX345" s="198"/>
      <c r="FZ345" s="1"/>
      <c r="GA345" s="1"/>
      <c r="GB345" s="1"/>
      <c r="GC345" s="1"/>
      <c r="GD345" s="1"/>
      <c r="GE345" s="1"/>
    </row>
    <row r="346" spans="1:187" x14ac:dyDescent="0.15">
      <c r="A346">
        <f t="shared" si="192"/>
        <v>1926</v>
      </c>
      <c r="Z346" s="1">
        <v>8.42</v>
      </c>
      <c r="AA346" s="1">
        <f t="shared" si="200"/>
        <v>2.4296826900941704</v>
      </c>
      <c r="AT346" s="1">
        <v>5.8710000000000004</v>
      </c>
      <c r="AU346" s="136">
        <f t="shared" si="201"/>
        <v>1.6941772626281555</v>
      </c>
      <c r="AW346" s="2"/>
      <c r="CA346">
        <v>4.21</v>
      </c>
      <c r="CB346">
        <f>(CA346*10.78)/37.3578</f>
        <v>1.2148413450470852</v>
      </c>
      <c r="CU346" s="1">
        <v>5.2450000000000001</v>
      </c>
      <c r="CV346" s="136">
        <f t="shared" si="202"/>
        <v>1.5135018657415589</v>
      </c>
      <c r="DG346" s="1">
        <v>4.5709999999999997</v>
      </c>
      <c r="DH346" s="136">
        <f t="shared" si="203"/>
        <v>1.3190118261782009</v>
      </c>
      <c r="EV346">
        <v>4.6040000000000001</v>
      </c>
      <c r="EX346">
        <v>4.7759999999999998</v>
      </c>
      <c r="FF346" s="136"/>
      <c r="FG346" s="136"/>
      <c r="FH346" s="136"/>
      <c r="FI346" s="136"/>
      <c r="FJ346" s="136"/>
      <c r="FK346" s="136"/>
      <c r="FL346" s="136">
        <f t="shared" si="204"/>
        <v>1.3190118261782009</v>
      </c>
      <c r="FM346" s="136"/>
      <c r="FN346" s="136"/>
      <c r="FO346" s="136"/>
      <c r="FP346" s="136"/>
      <c r="FQ346" s="136"/>
      <c r="FR346" s="136"/>
      <c r="FS346" s="136"/>
      <c r="FT346" s="136"/>
      <c r="FU346" s="136"/>
      <c r="FV346" s="198"/>
      <c r="FW346" s="198"/>
      <c r="FX346" s="198"/>
      <c r="FZ346" s="1"/>
      <c r="GA346" s="1"/>
      <c r="GB346" s="1"/>
      <c r="GC346" s="1"/>
      <c r="GD346" s="1"/>
      <c r="GE346" s="1"/>
    </row>
    <row r="347" spans="1:187" x14ac:dyDescent="0.15">
      <c r="A347">
        <f t="shared" si="192"/>
        <v>1927</v>
      </c>
      <c r="Z347" s="1">
        <v>7.19</v>
      </c>
      <c r="AA347" s="1">
        <f t="shared" si="200"/>
        <v>2.0747527959355212</v>
      </c>
      <c r="AT347" s="1">
        <v>5.2</v>
      </c>
      <c r="AU347" s="136">
        <f t="shared" si="201"/>
        <v>1.5005487592686779</v>
      </c>
      <c r="AW347" s="2"/>
      <c r="CA347">
        <v>3.7450000000000001</v>
      </c>
      <c r="CB347">
        <f>(CA347*10.78)/37.3578</f>
        <v>1.0806605314017421</v>
      </c>
      <c r="CU347" s="1">
        <v>4.2649999999999997</v>
      </c>
      <c r="CV347" s="136">
        <f t="shared" si="202"/>
        <v>1.2307121939728785</v>
      </c>
      <c r="DG347" s="1">
        <v>4.2649999999999997</v>
      </c>
      <c r="DH347" s="136">
        <f t="shared" si="203"/>
        <v>1.2307121939728785</v>
      </c>
      <c r="EV347">
        <v>3.835</v>
      </c>
      <c r="EX347">
        <v>3.8719999999999999</v>
      </c>
      <c r="FF347" s="136"/>
      <c r="FG347" s="136"/>
      <c r="FH347" s="136"/>
      <c r="FI347" s="136"/>
      <c r="FJ347" s="136"/>
      <c r="FK347" s="136"/>
      <c r="FL347" s="136">
        <f t="shared" si="204"/>
        <v>1.2307121939728785</v>
      </c>
      <c r="FM347" s="136"/>
      <c r="FN347" s="136"/>
      <c r="FO347" s="136"/>
      <c r="FP347" s="136"/>
      <c r="FQ347" s="136"/>
      <c r="FR347" s="136"/>
      <c r="FS347" s="136"/>
      <c r="FT347" s="136"/>
      <c r="FU347" s="136"/>
      <c r="FV347" s="198"/>
      <c r="FW347" s="198"/>
      <c r="FX347" s="198"/>
      <c r="FZ347" s="1"/>
      <c r="GA347" s="1"/>
      <c r="GB347" s="1"/>
      <c r="GC347" s="1"/>
      <c r="GD347" s="1"/>
      <c r="GE347" s="1"/>
    </row>
    <row r="348" spans="1:187" x14ac:dyDescent="0.15">
      <c r="A348">
        <f t="shared" si="192"/>
        <v>1928</v>
      </c>
      <c r="P348">
        <v>3.573</v>
      </c>
      <c r="Q348">
        <v>6.0629999999999997</v>
      </c>
      <c r="Z348" s="1">
        <v>7.1909999999999998</v>
      </c>
      <c r="AA348" s="1">
        <f t="shared" si="200"/>
        <v>2.0750413568250807</v>
      </c>
      <c r="AT348" s="1">
        <v>5.5170000000000003</v>
      </c>
      <c r="AU348" s="136">
        <f t="shared" si="201"/>
        <v>1.5920245201702494</v>
      </c>
      <c r="AW348" s="2"/>
      <c r="CA348">
        <v>3.879</v>
      </c>
      <c r="CB348">
        <f>(CA348*10.78)/37.3578</f>
        <v>1.1193276906027656</v>
      </c>
      <c r="CU348" s="1">
        <v>4.0759999999999996</v>
      </c>
      <c r="CV348" s="136">
        <f t="shared" si="202"/>
        <v>1.1761741858460615</v>
      </c>
      <c r="DG348" s="1">
        <v>4.7779999999999996</v>
      </c>
      <c r="DH348" s="136">
        <f t="shared" si="203"/>
        <v>1.3787439303170956</v>
      </c>
      <c r="EV348">
        <v>3.1949999999999998</v>
      </c>
      <c r="EX348">
        <v>3.657</v>
      </c>
      <c r="FF348" s="136"/>
      <c r="FG348" s="136"/>
      <c r="FH348" s="136"/>
      <c r="FI348" s="136"/>
      <c r="FJ348" s="136"/>
      <c r="FK348" s="136"/>
      <c r="FL348" s="136">
        <f t="shared" si="204"/>
        <v>1.3787439303170956</v>
      </c>
      <c r="FM348" s="136"/>
      <c r="FN348" s="136"/>
      <c r="FO348" s="136"/>
      <c r="FP348" s="136"/>
      <c r="FQ348" s="136"/>
      <c r="FR348" s="136"/>
      <c r="FS348" s="136"/>
      <c r="FT348" s="136"/>
      <c r="FU348" s="136"/>
      <c r="FV348" s="198"/>
      <c r="FW348" s="198"/>
      <c r="FX348" s="198"/>
      <c r="FZ348" s="1"/>
      <c r="GA348" s="1"/>
      <c r="GB348" s="1"/>
      <c r="GC348" s="1"/>
      <c r="GD348" s="1"/>
      <c r="GE348" s="1"/>
    </row>
    <row r="349" spans="1:187" x14ac:dyDescent="0.15">
      <c r="A349">
        <f t="shared" si="192"/>
        <v>1929</v>
      </c>
      <c r="Z349" s="1">
        <v>6.97</v>
      </c>
      <c r="AA349" s="1">
        <f t="shared" si="200"/>
        <v>2.0112694002323477</v>
      </c>
      <c r="AT349" s="1">
        <v>5.4850000000000003</v>
      </c>
      <c r="AU349" s="136">
        <f t="shared" si="201"/>
        <v>1.5827903739593652</v>
      </c>
      <c r="AW349" s="2"/>
      <c r="CA349">
        <v>4.3250000000000002</v>
      </c>
      <c r="CB349">
        <f>(CA349*10.78)/37.3578</f>
        <v>1.2480258473464712</v>
      </c>
      <c r="CU349" s="1">
        <v>5.5149999999999997</v>
      </c>
      <c r="CV349" s="136">
        <f t="shared" si="202"/>
        <v>1.5914133059227256</v>
      </c>
      <c r="DG349" s="1">
        <v>5.5650000000000004</v>
      </c>
      <c r="DH349" s="136">
        <f t="shared" si="203"/>
        <v>1.6058413504007198</v>
      </c>
      <c r="EV349">
        <v>4.2450000000000001</v>
      </c>
      <c r="EX349">
        <v>4.875</v>
      </c>
      <c r="FF349" s="136"/>
      <c r="FG349" s="136"/>
      <c r="FH349" s="136"/>
      <c r="FI349" s="136"/>
      <c r="FJ349" s="136"/>
      <c r="FK349" s="136"/>
      <c r="FL349" s="136">
        <f t="shared" si="204"/>
        <v>1.6058413504007198</v>
      </c>
      <c r="FM349" s="136"/>
      <c r="FN349" s="136"/>
      <c r="FO349" s="136"/>
      <c r="FP349" s="136"/>
      <c r="FQ349" s="136"/>
      <c r="FR349" s="136"/>
      <c r="FS349" s="136"/>
      <c r="FT349" s="136"/>
      <c r="FU349" s="136"/>
      <c r="FV349" s="198"/>
      <c r="FW349" s="198"/>
      <c r="FX349" s="198"/>
      <c r="FZ349" s="1"/>
      <c r="GA349" s="1"/>
      <c r="GB349" s="1"/>
      <c r="GC349" s="1"/>
      <c r="GD349" s="1"/>
      <c r="GE349" s="1"/>
    </row>
    <row r="350" spans="1:187" x14ac:dyDescent="0.15">
      <c r="A350">
        <f t="shared" si="192"/>
        <v>1930</v>
      </c>
      <c r="Z350" s="1">
        <v>5.766</v>
      </c>
      <c r="AA350" s="1">
        <f t="shared" si="200"/>
        <v>1.663842089202255</v>
      </c>
      <c r="AT350" s="1">
        <v>3.581</v>
      </c>
      <c r="AU350" s="136">
        <f t="shared" si="201"/>
        <v>1.0333586744117567</v>
      </c>
      <c r="AW350" s="2"/>
      <c r="CA350">
        <v>2.3969999999999998</v>
      </c>
      <c r="CB350">
        <f>(CA350*10.78)/37.3578</f>
        <v>0.69168045227502684</v>
      </c>
      <c r="CU350" s="1">
        <v>3.282</v>
      </c>
      <c r="CV350" s="136">
        <f t="shared" si="202"/>
        <v>0.94705683953551867</v>
      </c>
      <c r="DG350" s="1">
        <v>3.7210000000000001</v>
      </c>
      <c r="DH350" s="136">
        <f t="shared" si="203"/>
        <v>1.0737350700523052</v>
      </c>
      <c r="EV350">
        <v>2.4910000000000001</v>
      </c>
      <c r="EX350">
        <v>2.7709999999999999</v>
      </c>
      <c r="FF350" s="136"/>
      <c r="FG350" s="136"/>
      <c r="FH350" s="136"/>
      <c r="FI350" s="136"/>
      <c r="FJ350" s="136"/>
      <c r="FK350" s="136"/>
      <c r="FL350" s="136">
        <f t="shared" si="204"/>
        <v>1.0737350700523052</v>
      </c>
      <c r="FM350" s="136"/>
      <c r="FN350" s="136"/>
      <c r="FO350" s="136"/>
      <c r="FP350" s="136"/>
      <c r="FQ350" s="136"/>
      <c r="FR350" s="136"/>
      <c r="FS350" s="136"/>
      <c r="FT350" s="136"/>
      <c r="FU350" s="136"/>
      <c r="FV350" s="198"/>
      <c r="FW350" s="198"/>
      <c r="FX350" s="198"/>
      <c r="FZ350" s="1"/>
      <c r="GA350" s="1"/>
      <c r="GB350" s="1"/>
      <c r="GC350" s="1"/>
      <c r="GD350" s="1"/>
      <c r="GE350" s="1"/>
    </row>
    <row r="351" spans="1:187" x14ac:dyDescent="0.15">
      <c r="FF351" s="136"/>
      <c r="FG351" s="136"/>
      <c r="FH351" s="136"/>
      <c r="FI351" s="136"/>
      <c r="FJ351" s="136"/>
      <c r="FK351" s="136"/>
      <c r="FL351" s="136"/>
      <c r="FM351" s="136"/>
      <c r="FN351" s="136"/>
      <c r="FO351" s="136"/>
      <c r="FP351" s="136"/>
      <c r="FQ351" s="136"/>
      <c r="FR351" s="136"/>
      <c r="FS351" s="136"/>
      <c r="FT351" s="136"/>
      <c r="FU351" s="136"/>
      <c r="FX351" s="198"/>
      <c r="FZ351" s="1"/>
      <c r="GA351" s="1"/>
      <c r="GB351" s="1"/>
      <c r="GC351" s="1"/>
      <c r="GD351" s="1"/>
      <c r="GE351" s="1"/>
    </row>
    <row r="352" spans="1:187" x14ac:dyDescent="0.15">
      <c r="B352" t="s">
        <v>286</v>
      </c>
      <c r="FE352" s="85" t="s">
        <v>473</v>
      </c>
      <c r="FF352" s="136">
        <f>AVERAGE(FF281:FF340)</f>
        <v>0.88416436232980655</v>
      </c>
      <c r="FG352" s="136"/>
      <c r="FH352" s="136"/>
      <c r="FI352" s="136"/>
      <c r="FJ352" s="136">
        <f>AVERAGE(FJ281:FJ340)</f>
        <v>1.2432949862166667</v>
      </c>
      <c r="FK352" s="136">
        <f>AVERAGE(FK281:FK340)</f>
        <v>0.64939556947812915</v>
      </c>
      <c r="FL352" s="136"/>
      <c r="FM352" s="136"/>
      <c r="FN352" s="136"/>
      <c r="FO352" s="136"/>
      <c r="FP352" s="136"/>
      <c r="FQ352" s="136"/>
      <c r="FR352" s="136"/>
      <c r="FS352" s="136"/>
      <c r="FT352" s="136"/>
      <c r="FU352" s="136"/>
    </row>
    <row r="353" spans="2:177" x14ac:dyDescent="0.15">
      <c r="B353" t="s">
        <v>234</v>
      </c>
      <c r="FE353" s="85" t="s">
        <v>472</v>
      </c>
      <c r="FF353" s="136">
        <f>FF352/FK352</f>
        <v>1.3615189321977414</v>
      </c>
      <c r="FG353" s="136"/>
      <c r="FH353" s="136"/>
      <c r="FI353" s="136"/>
      <c r="FJ353" s="136"/>
      <c r="FK353" s="136"/>
      <c r="FL353" s="136"/>
      <c r="FM353" s="136"/>
      <c r="FN353" s="136"/>
      <c r="FO353" s="136"/>
      <c r="FP353" s="136"/>
      <c r="FQ353" s="136"/>
      <c r="FR353" s="136"/>
      <c r="FS353" s="136"/>
      <c r="FT353" s="136"/>
      <c r="FU353" s="136"/>
    </row>
    <row r="354" spans="2:177" x14ac:dyDescent="0.15">
      <c r="B354" t="s">
        <v>169</v>
      </c>
      <c r="FF354" s="136"/>
      <c r="FG354" s="136"/>
      <c r="FH354" s="136"/>
      <c r="FI354" s="136"/>
      <c r="FJ354" s="136"/>
      <c r="FK354" s="136"/>
      <c r="FL354" s="136"/>
      <c r="FM354" s="136"/>
      <c r="FN354" s="136"/>
      <c r="FO354" s="136"/>
      <c r="FP354" s="136"/>
      <c r="FQ354" s="136"/>
      <c r="FR354" s="136"/>
      <c r="FS354" s="136"/>
      <c r="FT354" s="136"/>
      <c r="FU354" s="136"/>
    </row>
    <row r="355" spans="2:177" x14ac:dyDescent="0.15">
      <c r="B355" t="s">
        <v>65</v>
      </c>
      <c r="FE355" s="85" t="s">
        <v>606</v>
      </c>
      <c r="FF355" s="136">
        <f>AVERAGE(FF183:FF255)</f>
        <v>0.41118830858568989</v>
      </c>
      <c r="FG355" s="136"/>
      <c r="FH355" s="136"/>
      <c r="FI355" s="136"/>
      <c r="FJ355" s="136">
        <f>AVERAGE(FJ183:FJ255)</f>
        <v>0.68307682996263819</v>
      </c>
      <c r="FK355" s="136">
        <f>AVERAGE(FK183:FK255)</f>
        <v>0.38745228756760713</v>
      </c>
      <c r="FL355" s="136"/>
      <c r="FM355" s="136"/>
      <c r="FN355" s="136"/>
      <c r="FO355" s="136"/>
      <c r="FP355" s="136"/>
      <c r="FQ355" s="136"/>
      <c r="FR355" s="136"/>
      <c r="FS355" s="136"/>
      <c r="FT355" s="136"/>
      <c r="FU355" s="136"/>
    </row>
    <row r="356" spans="2:177" x14ac:dyDescent="0.15">
      <c r="B356" t="s">
        <v>170</v>
      </c>
      <c r="FE356" s="85" t="s">
        <v>472</v>
      </c>
      <c r="FF356" s="136">
        <f>FF355/FK355</f>
        <v>1.061261790882938</v>
      </c>
      <c r="FG356" s="136"/>
      <c r="FH356" s="136"/>
      <c r="FI356" s="136"/>
      <c r="FJ356" s="136"/>
      <c r="FK356" s="136"/>
      <c r="FL356" s="136"/>
      <c r="FM356" s="136"/>
      <c r="FN356" s="136"/>
      <c r="FO356" s="136"/>
      <c r="FP356" s="136"/>
      <c r="FQ356" s="136"/>
      <c r="FR356" s="136"/>
      <c r="FS356" s="136"/>
      <c r="FT356" s="136"/>
      <c r="FU356" s="136"/>
    </row>
    <row r="357" spans="2:177" x14ac:dyDescent="0.15">
      <c r="B357" t="s">
        <v>163</v>
      </c>
      <c r="FF357" s="136"/>
      <c r="FG357" s="136"/>
      <c r="FH357" s="136"/>
      <c r="FI357" s="136"/>
      <c r="FJ357" s="136"/>
      <c r="FK357" s="136"/>
      <c r="FL357" s="136"/>
      <c r="FM357" s="136"/>
      <c r="FN357" s="136"/>
      <c r="FO357" s="136"/>
      <c r="FP357" s="136"/>
      <c r="FQ357" s="136"/>
      <c r="FR357" s="136"/>
      <c r="FS357" s="136"/>
      <c r="FT357" s="136"/>
      <c r="FU357" s="136"/>
    </row>
    <row r="358" spans="2:177" x14ac:dyDescent="0.15">
      <c r="B358" t="s">
        <v>311</v>
      </c>
      <c r="FE358" s="85" t="s">
        <v>607</v>
      </c>
      <c r="FF358" s="136">
        <f>AVERAGE(FF127:FF170)</f>
        <v>0.49343241042902891</v>
      </c>
      <c r="FG358" s="136"/>
      <c r="FH358" s="136"/>
      <c r="FI358" s="136"/>
      <c r="FJ358" s="136">
        <f>AVERAGE(FJ127:FJ170)</f>
        <v>2.5758661887694143</v>
      </c>
      <c r="FK358" s="136">
        <f>AVERAGE(FK127:FK170)</f>
        <v>0.37246583529592692</v>
      </c>
      <c r="FL358" s="136"/>
      <c r="FM358" s="136"/>
      <c r="FN358" s="136"/>
      <c r="FO358" s="136"/>
      <c r="FP358" s="136"/>
      <c r="FQ358" s="136"/>
      <c r="FR358" s="136"/>
      <c r="FS358" s="136"/>
      <c r="FT358" s="136"/>
      <c r="FU358" s="136"/>
    </row>
    <row r="359" spans="2:177" x14ac:dyDescent="0.15">
      <c r="B359" t="s">
        <v>185</v>
      </c>
      <c r="FE359" s="85" t="s">
        <v>472</v>
      </c>
      <c r="FF359" s="136">
        <f>FF358/FK358</f>
        <v>1.3247722708231566</v>
      </c>
      <c r="FG359" s="136"/>
      <c r="FH359" s="136"/>
      <c r="FI359" s="136"/>
      <c r="FJ359" s="136"/>
      <c r="FK359" s="136"/>
      <c r="FL359" s="136"/>
      <c r="FM359" s="136"/>
      <c r="FN359" s="136"/>
      <c r="FO359" s="136"/>
      <c r="FP359" s="136"/>
      <c r="FQ359" s="136"/>
      <c r="FR359" s="136"/>
      <c r="FS359" s="136"/>
      <c r="FT359" s="136"/>
      <c r="FU359" s="136"/>
    </row>
    <row r="360" spans="2:177" x14ac:dyDescent="0.15">
      <c r="B360" t="s">
        <v>164</v>
      </c>
      <c r="FF360" s="136"/>
      <c r="FG360" s="136"/>
      <c r="FH360" s="136"/>
      <c r="FI360" s="136"/>
      <c r="FJ360" s="136"/>
      <c r="FK360" s="136"/>
      <c r="FL360" s="136"/>
      <c r="FM360" s="136"/>
      <c r="FN360" s="136"/>
      <c r="FO360" s="136"/>
      <c r="FP360" s="136"/>
      <c r="FQ360" s="136"/>
      <c r="FR360" s="136"/>
      <c r="FS360" s="136"/>
      <c r="FT360" s="136"/>
      <c r="FU360" s="136"/>
    </row>
    <row r="361" spans="2:177" x14ac:dyDescent="0.15">
      <c r="B361" t="s">
        <v>403</v>
      </c>
    </row>
    <row r="362" spans="2:177" x14ac:dyDescent="0.15">
      <c r="B362" s="225" t="s">
        <v>120</v>
      </c>
      <c r="D362" s="6"/>
      <c r="F362" s="6"/>
      <c r="N362" s="6"/>
      <c r="O362" s="6"/>
      <c r="P362" s="6"/>
      <c r="Q362" s="6"/>
      <c r="S362" s="67"/>
      <c r="T362" s="67"/>
      <c r="V362" s="67"/>
      <c r="W362" s="6"/>
      <c r="X362" s="6"/>
      <c r="Y362" s="6"/>
      <c r="EX362" s="6"/>
      <c r="EZ362" s="204"/>
      <c r="FA362" s="37"/>
      <c r="FB362" s="6"/>
      <c r="FC362" s="37"/>
    </row>
    <row r="363" spans="2:177" x14ac:dyDescent="0.15">
      <c r="B363" t="s">
        <v>168</v>
      </c>
    </row>
    <row r="364" spans="2:177" x14ac:dyDescent="0.15">
      <c r="B364" t="s">
        <v>289</v>
      </c>
    </row>
    <row r="365" spans="2:177" x14ac:dyDescent="0.15">
      <c r="B365" t="s">
        <v>76</v>
      </c>
    </row>
    <row r="366" spans="2:177" x14ac:dyDescent="0.15">
      <c r="B366" t="s">
        <v>458</v>
      </c>
    </row>
    <row r="367" spans="2:177" x14ac:dyDescent="0.15">
      <c r="B367" t="s">
        <v>166</v>
      </c>
    </row>
    <row r="368" spans="2:177" x14ac:dyDescent="0.15">
      <c r="B368" t="s">
        <v>167</v>
      </c>
    </row>
    <row r="369" spans="1:7" x14ac:dyDescent="0.15">
      <c r="B369" t="s">
        <v>174</v>
      </c>
    </row>
    <row r="370" spans="1:7" x14ac:dyDescent="0.15">
      <c r="B370" t="s">
        <v>60</v>
      </c>
    </row>
    <row r="371" spans="1:7" x14ac:dyDescent="0.15">
      <c r="B371" s="5" t="s">
        <v>540</v>
      </c>
    </row>
    <row r="372" spans="1:7" x14ac:dyDescent="0.15">
      <c r="B372" s="257" t="s">
        <v>666</v>
      </c>
    </row>
    <row r="373" spans="1:7" x14ac:dyDescent="0.15">
      <c r="B373" s="257" t="s">
        <v>521</v>
      </c>
    </row>
    <row r="374" spans="1:7" x14ac:dyDescent="0.15">
      <c r="B374" s="258" t="s">
        <v>632</v>
      </c>
    </row>
    <row r="375" spans="1:7" x14ac:dyDescent="0.15">
      <c r="B375" s="258" t="s">
        <v>752</v>
      </c>
    </row>
    <row r="377" spans="1:7" ht="16" x14ac:dyDescent="0.2">
      <c r="A377" s="13" t="s">
        <v>517</v>
      </c>
    </row>
    <row r="378" spans="1:7" x14ac:dyDescent="0.15">
      <c r="C378" t="s">
        <v>285</v>
      </c>
      <c r="D378" t="s">
        <v>285</v>
      </c>
    </row>
    <row r="379" spans="1:7" x14ac:dyDescent="0.15">
      <c r="B379" t="s">
        <v>288</v>
      </c>
      <c r="C379" t="s">
        <v>171</v>
      </c>
      <c r="D379" t="s">
        <v>172</v>
      </c>
      <c r="E379" t="s">
        <v>173</v>
      </c>
      <c r="F379" t="s">
        <v>298</v>
      </c>
    </row>
    <row r="382" spans="1:7" x14ac:dyDescent="0.15">
      <c r="B382">
        <v>1637</v>
      </c>
      <c r="C382">
        <f>30*(2/40)</f>
        <v>1.5</v>
      </c>
      <c r="D382">
        <f>C382*10.78/30</f>
        <v>0.53899999999999992</v>
      </c>
      <c r="E382" t="s">
        <v>146</v>
      </c>
      <c r="F382" t="s">
        <v>191</v>
      </c>
      <c r="G382" t="s">
        <v>192</v>
      </c>
    </row>
    <row r="383" spans="1:7" x14ac:dyDescent="0.15">
      <c r="B383">
        <v>1638</v>
      </c>
      <c r="C383">
        <f>30*(2/40)</f>
        <v>1.5</v>
      </c>
      <c r="D383">
        <f>C383*10.78/30</f>
        <v>0.53899999999999992</v>
      </c>
      <c r="E383" t="s">
        <v>146</v>
      </c>
      <c r="F383" t="s">
        <v>191</v>
      </c>
      <c r="G383" t="s">
        <v>192</v>
      </c>
    </row>
  </sheetData>
  <phoneticPr fontId="32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N390"/>
  <sheetViews>
    <sheetView zoomScale="125" workbookViewId="0">
      <pane xSplit="1" ySplit="14" topLeftCell="BJ56" activePane="bottomRight" state="frozen"/>
      <selection pane="topRight" activeCell="B1" sqref="B1"/>
      <selection pane="bottomLeft" activeCell="A15" sqref="A15"/>
      <selection pane="bottomRight" activeCell="BN61" sqref="BN61"/>
    </sheetView>
  </sheetViews>
  <sheetFormatPr baseColWidth="10" defaultColWidth="7.33203125" defaultRowHeight="13" x14ac:dyDescent="0.15"/>
  <cols>
    <col min="1" max="1" width="14.1640625" style="5" customWidth="1"/>
    <col min="2" max="2" width="2.1640625" style="5" customWidth="1"/>
    <col min="3" max="4" width="9.83203125" style="5" customWidth="1"/>
    <col min="5" max="5" width="10.5" style="5" customWidth="1"/>
    <col min="6" max="6" width="8" style="28" customWidth="1"/>
    <col min="7" max="7" width="7" style="5" customWidth="1"/>
    <col min="8" max="8" width="7.5" style="5" customWidth="1"/>
    <col min="9" max="9" width="8.6640625" style="5" customWidth="1"/>
    <col min="10" max="11" width="8.83203125" style="5" customWidth="1"/>
    <col min="12" max="12" width="8.5" style="5" customWidth="1"/>
    <col min="13" max="13" width="10" style="5" customWidth="1"/>
    <col min="14" max="14" width="9.1640625" style="5" customWidth="1"/>
    <col min="15" max="15" width="11.33203125" style="5" customWidth="1"/>
    <col min="16" max="16" width="11.5" style="5" customWidth="1"/>
    <col min="17" max="17" width="9.33203125" style="5" customWidth="1"/>
    <col min="18" max="18" width="9.1640625" style="5" customWidth="1"/>
    <col min="19" max="19" width="11" style="33" customWidth="1"/>
    <col min="20" max="20" width="9.5" style="33" customWidth="1"/>
    <col min="21" max="21" width="9.83203125" style="37" customWidth="1"/>
    <col min="22" max="22" width="11.6640625" style="11" customWidth="1"/>
    <col min="23" max="23" width="11.6640625" style="5" customWidth="1"/>
    <col min="24" max="24" width="10.83203125" style="5" customWidth="1"/>
    <col min="25" max="25" width="3.33203125" style="5" customWidth="1"/>
    <col min="26" max="26" width="9.83203125" style="11" customWidth="1"/>
    <col min="27" max="27" width="8.1640625" style="28" customWidth="1"/>
    <col min="28" max="29" width="8.1640625" style="5" customWidth="1"/>
    <col min="30" max="31" width="7.33203125" style="5"/>
    <col min="32" max="32" width="9" style="5" customWidth="1"/>
    <col min="33" max="33" width="9" style="53" customWidth="1"/>
    <col min="34" max="34" width="9" style="11" customWidth="1"/>
    <col min="35" max="35" width="9" style="28" customWidth="1"/>
    <col min="36" max="39" width="8.1640625" style="5" customWidth="1"/>
    <col min="40" max="40" width="7.5" style="5" customWidth="1"/>
    <col min="41" max="41" width="8.1640625" style="5" customWidth="1"/>
    <col min="42" max="42" width="7.6640625" style="5" customWidth="1"/>
    <col min="43" max="43" width="8.1640625" style="5" customWidth="1"/>
    <col min="44" max="45" width="7.33203125" style="5"/>
    <col min="46" max="46" width="9" style="5" customWidth="1"/>
    <col min="47" max="47" width="2.83203125" style="5" customWidth="1"/>
    <col min="48" max="48" width="12.1640625" style="6" customWidth="1"/>
    <col min="49" max="61" width="9" style="6" customWidth="1"/>
    <col min="62" max="62" width="8.1640625" style="11" customWidth="1"/>
    <col min="63" max="63" width="8.1640625" style="53" customWidth="1"/>
    <col min="64" max="65" width="9.83203125" style="5" customWidth="1"/>
    <col min="66" max="69" width="7.33203125" style="5"/>
    <col min="70" max="75" width="8.1640625" style="5" customWidth="1"/>
    <col min="76" max="76" width="12.1640625" style="5" customWidth="1"/>
    <col min="77" max="77" width="8.1640625" style="11" customWidth="1"/>
    <col min="78" max="78" width="8.1640625" style="53" customWidth="1"/>
    <col min="79" max="80" width="8.1640625" style="5" customWidth="1"/>
    <col min="81" max="81" width="11.1640625" style="6" customWidth="1"/>
    <col min="82" max="82" width="8.1640625" style="6" customWidth="1"/>
    <col min="83" max="83" width="8.83203125" style="5" customWidth="1"/>
    <col min="84" max="84" width="9.83203125" style="11" customWidth="1"/>
    <col min="85" max="85" width="9.83203125" style="28" customWidth="1"/>
    <col min="86" max="87" width="7.33203125" style="5"/>
    <col min="88" max="88" width="8.1640625" style="11" customWidth="1"/>
    <col min="89" max="89" width="8.1640625" style="37" customWidth="1"/>
    <col min="90" max="90" width="8.83203125" style="53" customWidth="1"/>
    <col min="91" max="91" width="8.1640625" style="5" customWidth="1"/>
    <col min="92" max="92" width="9" style="5" customWidth="1"/>
    <col min="93" max="93" width="9" style="6" customWidth="1"/>
    <col min="94" max="94" width="9" style="5" customWidth="1"/>
    <col min="95" max="95" width="9" style="11" customWidth="1"/>
    <col min="96" max="96" width="7.33203125" style="11"/>
    <col min="97" max="97" width="7.33203125" style="5"/>
    <col min="98" max="98" width="7.33203125" style="6"/>
    <col min="99" max="99" width="8.1640625" style="11" customWidth="1"/>
    <col min="100" max="100" width="8.1640625" style="60" customWidth="1"/>
    <col min="101" max="101" width="6.6640625" style="5" customWidth="1"/>
    <col min="102" max="102" width="6.6640625" style="6" customWidth="1"/>
    <col min="103" max="103" width="7.83203125" style="53" customWidth="1"/>
    <col min="104" max="104" width="7.33203125" style="60"/>
    <col min="105" max="105" width="11.33203125" style="5" customWidth="1"/>
    <col min="106" max="106" width="11.83203125" style="5" customWidth="1"/>
    <col min="107" max="107" width="10.83203125" style="5" customWidth="1"/>
    <col min="108" max="108" width="11.5" style="53" customWidth="1"/>
    <col min="109" max="110" width="18.83203125" style="6" customWidth="1"/>
    <col min="111" max="111" width="4.33203125" style="5" customWidth="1"/>
    <col min="112" max="114" width="8.83203125" style="5" customWidth="1"/>
    <col min="115" max="119" width="7.33203125" style="5"/>
    <col min="120" max="120" width="7.33203125" style="6"/>
    <col min="121" max="121" width="7.33203125" style="5"/>
    <col min="122" max="122" width="7.33203125" style="6"/>
    <col min="123" max="124" width="7.33203125" style="5"/>
    <col min="125" max="125" width="3.83203125" style="6" customWidth="1"/>
    <col min="126" max="126" width="10.1640625" style="67" customWidth="1"/>
    <col min="127" max="128" width="10.1640625" style="33" customWidth="1"/>
    <col min="129" max="129" width="3.83203125" style="6" customWidth="1"/>
    <col min="130" max="130" width="7.33203125" style="60"/>
    <col min="131" max="131" width="8.33203125" style="60" customWidth="1"/>
    <col min="132" max="132" width="4.5" style="5" customWidth="1"/>
    <col min="133" max="133" width="7.5" style="5" customWidth="1"/>
    <col min="134" max="134" width="8.83203125" style="53" customWidth="1"/>
    <col min="135" max="140" width="7.33203125" style="53"/>
    <col min="141" max="16384" width="7.33203125" style="5"/>
  </cols>
  <sheetData>
    <row r="1" spans="1:144" x14ac:dyDescent="0.15">
      <c r="A1" s="18">
        <v>38595</v>
      </c>
      <c r="C1" s="5" t="s">
        <v>321</v>
      </c>
      <c r="G1" s="226" t="s">
        <v>63</v>
      </c>
    </row>
    <row r="2" spans="1:144" ht="19" thickBot="1" x14ac:dyDescent="0.25">
      <c r="A2" s="17" t="s">
        <v>439</v>
      </c>
      <c r="G2" s="5" t="s">
        <v>440</v>
      </c>
      <c r="H2" s="5">
        <v>30</v>
      </c>
    </row>
    <row r="3" spans="1:144" ht="18" x14ac:dyDescent="0.2">
      <c r="A3" s="17"/>
      <c r="D3" s="262" t="s">
        <v>668</v>
      </c>
      <c r="E3" s="263"/>
      <c r="F3" s="264"/>
      <c r="G3" s="263"/>
      <c r="H3" s="263"/>
      <c r="I3" s="263"/>
      <c r="J3" s="263"/>
      <c r="K3" s="263"/>
      <c r="L3" s="263"/>
      <c r="M3" s="265"/>
    </row>
    <row r="4" spans="1:144" ht="18" x14ac:dyDescent="0.2">
      <c r="A4" s="17"/>
      <c r="D4" s="266" t="s">
        <v>3</v>
      </c>
      <c r="M4" s="267"/>
    </row>
    <row r="5" spans="1:144" ht="19" thickBot="1" x14ac:dyDescent="0.25">
      <c r="A5" s="17"/>
      <c r="D5" s="268" t="s">
        <v>344</v>
      </c>
      <c r="E5" s="269"/>
      <c r="F5" s="270"/>
      <c r="G5" s="269"/>
      <c r="H5" s="269"/>
      <c r="I5" s="269"/>
      <c r="J5" s="269"/>
      <c r="K5" s="269"/>
      <c r="L5" s="269"/>
      <c r="M5" s="271"/>
    </row>
    <row r="6" spans="1:144" s="19" customFormat="1" x14ac:dyDescent="0.15">
      <c r="C6" s="26" t="s">
        <v>585</v>
      </c>
      <c r="D6" s="26"/>
      <c r="E6" s="26"/>
      <c r="F6" s="29"/>
      <c r="G6" s="26"/>
      <c r="H6" s="26"/>
      <c r="I6" s="26"/>
      <c r="J6" s="26"/>
      <c r="K6" s="26"/>
      <c r="L6" s="26"/>
      <c r="M6" s="240" t="s">
        <v>505</v>
      </c>
      <c r="N6" s="26"/>
      <c r="O6" s="26"/>
      <c r="P6" s="26"/>
      <c r="Q6" s="26"/>
      <c r="R6" s="26"/>
      <c r="S6" s="34"/>
      <c r="T6" s="34"/>
      <c r="U6" s="240" t="s">
        <v>505</v>
      </c>
      <c r="V6" s="41"/>
      <c r="W6" s="26"/>
      <c r="X6" s="26"/>
      <c r="Z6" s="273" t="s">
        <v>584</v>
      </c>
      <c r="AA6" s="47"/>
      <c r="AB6" s="45"/>
      <c r="AC6" s="45"/>
      <c r="AD6" s="45"/>
      <c r="AE6" s="45"/>
      <c r="AF6" s="45"/>
      <c r="AG6" s="54"/>
      <c r="AH6" s="46"/>
      <c r="AI6" s="47"/>
      <c r="AJ6" s="45"/>
      <c r="AK6" s="210" t="s">
        <v>218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272" t="s">
        <v>218</v>
      </c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6"/>
      <c r="BK6" s="54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210" t="s">
        <v>218</v>
      </c>
      <c r="BZ6" s="54"/>
      <c r="CA6" s="45"/>
      <c r="CB6" s="45"/>
      <c r="CC6" s="48"/>
      <c r="CD6" s="48"/>
      <c r="CE6" s="45"/>
      <c r="CF6" s="46"/>
      <c r="CG6" s="47"/>
      <c r="CH6" s="45"/>
      <c r="CI6" s="45"/>
      <c r="CJ6" s="46"/>
      <c r="CK6" s="84"/>
      <c r="CL6" s="210" t="s">
        <v>218</v>
      </c>
      <c r="CM6" s="45"/>
      <c r="CN6" s="45"/>
      <c r="CO6" s="48"/>
      <c r="CP6" s="45"/>
      <c r="CQ6" s="46"/>
      <c r="CR6" s="46"/>
      <c r="CS6" s="45"/>
      <c r="CT6" s="48"/>
      <c r="CU6" s="46"/>
      <c r="CV6" s="61"/>
      <c r="CW6" s="45"/>
      <c r="CX6" s="48"/>
      <c r="CY6" s="54"/>
      <c r="CZ6" s="61"/>
      <c r="DA6" s="45"/>
      <c r="DB6" s="272" t="s">
        <v>218</v>
      </c>
      <c r="DC6" s="45"/>
      <c r="DD6" s="54"/>
      <c r="DE6" s="48"/>
      <c r="DF6" s="48"/>
      <c r="DH6" s="65" t="s">
        <v>718</v>
      </c>
      <c r="DI6" s="65"/>
      <c r="DJ6" s="65"/>
      <c r="DK6" s="65"/>
      <c r="DL6" s="65"/>
      <c r="DM6" s="65"/>
      <c r="DN6" s="65"/>
      <c r="DO6" s="65"/>
      <c r="DP6" s="66"/>
      <c r="DQ6" s="65"/>
      <c r="DR6" s="66"/>
      <c r="DS6" s="65"/>
      <c r="DT6" s="65"/>
      <c r="DU6" s="20"/>
      <c r="DV6" s="68" t="s">
        <v>719</v>
      </c>
      <c r="DW6" s="69"/>
      <c r="DX6" s="69"/>
      <c r="DY6" s="20"/>
      <c r="DZ6" s="77" t="s">
        <v>571</v>
      </c>
      <c r="EA6" s="78"/>
      <c r="ED6" s="73" t="s">
        <v>566</v>
      </c>
      <c r="EE6" s="73"/>
      <c r="EF6" s="73"/>
      <c r="EG6" s="73"/>
      <c r="EH6" s="73"/>
      <c r="EI6" s="73"/>
      <c r="EJ6" s="73"/>
      <c r="EL6" s="74" t="s">
        <v>448</v>
      </c>
      <c r="EM6" s="75"/>
      <c r="EN6" s="76"/>
    </row>
    <row r="7" spans="1:144" s="19" customFormat="1" x14ac:dyDescent="0.15">
      <c r="F7" s="30"/>
      <c r="S7" s="35"/>
      <c r="T7" s="35"/>
      <c r="U7" s="38"/>
      <c r="V7" s="42"/>
      <c r="Z7" s="42"/>
      <c r="AA7" s="30"/>
      <c r="AG7" s="55"/>
      <c r="AH7" s="42"/>
      <c r="AI7" s="3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42"/>
      <c r="BK7" s="55"/>
      <c r="BY7" s="42"/>
      <c r="BZ7" s="55"/>
      <c r="CC7" s="20"/>
      <c r="CD7" s="20"/>
      <c r="CF7" s="42"/>
      <c r="CG7" s="30"/>
      <c r="CJ7" s="42"/>
      <c r="CK7" s="38"/>
      <c r="CL7" s="55"/>
      <c r="CO7" s="20"/>
      <c r="CQ7" s="42"/>
      <c r="CR7" s="42"/>
      <c r="CT7" s="20"/>
      <c r="CU7" s="42"/>
      <c r="CV7" s="62"/>
      <c r="CX7" s="20"/>
      <c r="CY7" s="55"/>
      <c r="CZ7" s="62"/>
      <c r="DD7" s="55"/>
      <c r="DE7" s="20"/>
      <c r="DF7" s="20"/>
      <c r="DH7" s="21"/>
      <c r="DI7" s="21"/>
      <c r="DJ7" s="21"/>
      <c r="DP7" s="20"/>
      <c r="DR7" s="64" t="s">
        <v>441</v>
      </c>
      <c r="DU7" s="20"/>
      <c r="DV7" s="70"/>
      <c r="DW7" s="35"/>
      <c r="DX7" s="35"/>
      <c r="DY7" s="20"/>
      <c r="DZ7" s="79" t="s">
        <v>720</v>
      </c>
      <c r="EA7" s="80"/>
      <c r="ED7" s="55"/>
      <c r="EE7" s="55"/>
      <c r="EF7" s="55"/>
      <c r="EG7" s="55"/>
      <c r="EH7" s="55"/>
      <c r="EI7" s="55"/>
      <c r="EJ7" s="55"/>
      <c r="EL7" s="19" t="s">
        <v>449</v>
      </c>
    </row>
    <row r="8" spans="1:144" s="19" customFormat="1" x14ac:dyDescent="0.15">
      <c r="A8" s="27" t="s">
        <v>442</v>
      </c>
      <c r="C8" s="19" t="s">
        <v>443</v>
      </c>
      <c r="E8" s="19" t="s">
        <v>444</v>
      </c>
      <c r="F8" s="30"/>
      <c r="G8" s="19" t="s">
        <v>446</v>
      </c>
      <c r="I8" s="19" t="s">
        <v>446</v>
      </c>
      <c r="K8" s="19" t="s">
        <v>446</v>
      </c>
      <c r="L8" s="19" t="s">
        <v>446</v>
      </c>
      <c r="M8" s="19" t="s">
        <v>107</v>
      </c>
      <c r="O8" s="19" t="s">
        <v>108</v>
      </c>
      <c r="P8" s="19" t="s">
        <v>108</v>
      </c>
      <c r="Q8" s="19" t="s">
        <v>109</v>
      </c>
      <c r="S8" s="35" t="s">
        <v>110</v>
      </c>
      <c r="T8" s="35" t="s">
        <v>110</v>
      </c>
      <c r="U8" s="38"/>
      <c r="V8" s="42" t="s">
        <v>110</v>
      </c>
      <c r="W8" s="19" t="s">
        <v>111</v>
      </c>
      <c r="X8" s="19" t="s">
        <v>111</v>
      </c>
      <c r="Z8" s="42" t="s">
        <v>112</v>
      </c>
      <c r="AA8" s="30"/>
      <c r="AB8" s="19" t="s">
        <v>113</v>
      </c>
      <c r="AD8" s="19" t="s">
        <v>113</v>
      </c>
      <c r="AF8" s="19" t="s">
        <v>114</v>
      </c>
      <c r="AG8" s="55"/>
      <c r="AH8" s="42" t="s">
        <v>353</v>
      </c>
      <c r="AI8" s="30"/>
      <c r="AJ8" s="19" t="s">
        <v>202</v>
      </c>
      <c r="AL8" s="19" t="s">
        <v>202</v>
      </c>
      <c r="AN8" s="19" t="s">
        <v>202</v>
      </c>
      <c r="AP8" s="19" t="s">
        <v>202</v>
      </c>
      <c r="AR8" s="19" t="s">
        <v>247</v>
      </c>
      <c r="AT8" s="19" t="s">
        <v>248</v>
      </c>
      <c r="AV8" s="19" t="s">
        <v>110</v>
      </c>
      <c r="AW8" s="19" t="s">
        <v>110</v>
      </c>
      <c r="AX8" s="505" t="s">
        <v>464</v>
      </c>
      <c r="AY8" s="505"/>
      <c r="AZ8" s="505"/>
      <c r="BA8" s="505"/>
      <c r="BB8" s="505"/>
      <c r="BC8" s="505"/>
      <c r="BD8" s="505"/>
      <c r="BE8" s="505"/>
      <c r="BF8" s="19" t="s">
        <v>248</v>
      </c>
      <c r="BG8" s="19" t="s">
        <v>248</v>
      </c>
      <c r="BH8" s="19" t="s">
        <v>248</v>
      </c>
      <c r="BI8" s="19" t="s">
        <v>248</v>
      </c>
      <c r="BJ8" s="42" t="s">
        <v>113</v>
      </c>
      <c r="BK8" s="55"/>
      <c r="BL8" s="19" t="s">
        <v>353</v>
      </c>
      <c r="BN8" s="19" t="s">
        <v>249</v>
      </c>
      <c r="BP8" s="19" t="s">
        <v>249</v>
      </c>
      <c r="BR8" s="19" t="s">
        <v>247</v>
      </c>
      <c r="BT8" s="19" t="s">
        <v>248</v>
      </c>
      <c r="BU8" s="19" t="s">
        <v>248</v>
      </c>
      <c r="BV8" s="19" t="s">
        <v>248</v>
      </c>
      <c r="BW8" s="19" t="s">
        <v>248</v>
      </c>
      <c r="BX8" s="19" t="s">
        <v>248</v>
      </c>
      <c r="BY8" s="42" t="s">
        <v>113</v>
      </c>
      <c r="BZ8" s="55"/>
      <c r="CA8" s="19" t="s">
        <v>353</v>
      </c>
      <c r="CC8" s="19" t="s">
        <v>110</v>
      </c>
      <c r="CD8" s="19" t="s">
        <v>110</v>
      </c>
      <c r="CE8" s="20"/>
      <c r="CF8" s="42" t="s">
        <v>113</v>
      </c>
      <c r="CG8" s="30"/>
      <c r="CH8" s="19" t="s">
        <v>114</v>
      </c>
      <c r="CJ8" s="42" t="s">
        <v>113</v>
      </c>
      <c r="CK8" s="38"/>
      <c r="CL8" s="55" t="s">
        <v>110</v>
      </c>
      <c r="CM8" s="19" t="s">
        <v>114</v>
      </c>
      <c r="CN8" s="19" t="s">
        <v>247</v>
      </c>
      <c r="CO8" s="20"/>
      <c r="CP8" s="19" t="s">
        <v>353</v>
      </c>
      <c r="CQ8" s="42" t="s">
        <v>113</v>
      </c>
      <c r="CR8" s="42" t="s">
        <v>113</v>
      </c>
      <c r="CS8" s="19" t="s">
        <v>247</v>
      </c>
      <c r="CT8" s="20"/>
      <c r="CU8" s="42" t="s">
        <v>112</v>
      </c>
      <c r="CV8" s="62"/>
      <c r="CW8" s="19" t="s">
        <v>114</v>
      </c>
      <c r="CX8" s="20"/>
      <c r="CY8" s="55" t="s">
        <v>110</v>
      </c>
      <c r="CZ8" s="55" t="s">
        <v>110</v>
      </c>
      <c r="DA8" s="19" t="s">
        <v>250</v>
      </c>
      <c r="DC8" s="19" t="s">
        <v>251</v>
      </c>
      <c r="DD8" s="55"/>
      <c r="DE8" s="22" t="s">
        <v>248</v>
      </c>
      <c r="DF8" s="22" t="s">
        <v>248</v>
      </c>
      <c r="DG8" s="21"/>
      <c r="DH8" s="59"/>
      <c r="DI8" s="59" t="s">
        <v>252</v>
      </c>
      <c r="DJ8" s="59" t="s">
        <v>252</v>
      </c>
      <c r="DK8" s="27"/>
      <c r="DL8" s="27" t="s">
        <v>253</v>
      </c>
      <c r="DM8" s="27"/>
      <c r="DN8" s="27" t="s">
        <v>239</v>
      </c>
      <c r="DO8" s="27"/>
      <c r="DP8" s="64"/>
      <c r="DQ8" s="27"/>
      <c r="DR8" s="64" t="s">
        <v>240</v>
      </c>
      <c r="DS8" s="27"/>
      <c r="DT8" s="27"/>
      <c r="DU8" s="20"/>
      <c r="DV8" s="70"/>
      <c r="DW8" s="35"/>
      <c r="DX8" s="35"/>
      <c r="DY8" s="20"/>
      <c r="DZ8" s="81" t="s">
        <v>721</v>
      </c>
      <c r="EA8" s="82"/>
      <c r="ED8" s="55"/>
      <c r="EE8" s="55"/>
      <c r="EF8" s="55"/>
      <c r="EG8" s="55"/>
      <c r="EH8" s="55"/>
      <c r="EI8" s="55"/>
      <c r="EJ8" s="55"/>
      <c r="EL8" s="19" t="s">
        <v>438</v>
      </c>
    </row>
    <row r="9" spans="1:144" s="19" customFormat="1" x14ac:dyDescent="0.15">
      <c r="A9" s="27" t="s">
        <v>368</v>
      </c>
      <c r="C9" s="19" t="s">
        <v>474</v>
      </c>
      <c r="E9" s="19" t="s">
        <v>475</v>
      </c>
      <c r="F9" s="30"/>
      <c r="G9" s="19" t="s">
        <v>476</v>
      </c>
      <c r="I9" s="19" t="s">
        <v>476</v>
      </c>
      <c r="K9" s="19" t="s">
        <v>477</v>
      </c>
      <c r="L9" s="19" t="s">
        <v>477</v>
      </c>
      <c r="M9" s="19" t="s">
        <v>56</v>
      </c>
      <c r="O9" s="19" t="s">
        <v>57</v>
      </c>
      <c r="P9" s="19" t="s">
        <v>57</v>
      </c>
      <c r="Q9" s="19" t="s">
        <v>58</v>
      </c>
      <c r="S9" s="35" t="s">
        <v>257</v>
      </c>
      <c r="T9" s="35" t="s">
        <v>257</v>
      </c>
      <c r="U9" s="38"/>
      <c r="V9" s="42" t="s">
        <v>257</v>
      </c>
      <c r="W9" s="19" t="s">
        <v>258</v>
      </c>
      <c r="X9" s="19" t="s">
        <v>258</v>
      </c>
      <c r="Z9" s="42" t="s">
        <v>259</v>
      </c>
      <c r="AA9" s="30"/>
      <c r="AB9" s="19" t="s">
        <v>260</v>
      </c>
      <c r="AD9" s="19" t="s">
        <v>260</v>
      </c>
      <c r="AF9" s="19" t="s">
        <v>266</v>
      </c>
      <c r="AG9" s="55"/>
      <c r="AH9" s="42" t="s">
        <v>617</v>
      </c>
      <c r="AI9" s="30"/>
      <c r="AJ9" s="19" t="s">
        <v>266</v>
      </c>
      <c r="AL9" s="19" t="s">
        <v>259</v>
      </c>
      <c r="AN9" s="19" t="s">
        <v>266</v>
      </c>
      <c r="AP9" s="19" t="s">
        <v>259</v>
      </c>
      <c r="AR9" s="19" t="s">
        <v>259</v>
      </c>
      <c r="AT9" s="19" t="s">
        <v>476</v>
      </c>
      <c r="AV9" s="19" t="s">
        <v>257</v>
      </c>
      <c r="AW9" s="19" t="s">
        <v>257</v>
      </c>
      <c r="AX9" s="19" t="s">
        <v>573</v>
      </c>
      <c r="AY9" s="19" t="s">
        <v>574</v>
      </c>
      <c r="AZ9" s="19" t="s">
        <v>575</v>
      </c>
      <c r="BA9" s="19" t="s">
        <v>354</v>
      </c>
      <c r="BB9" s="19" t="s">
        <v>355</v>
      </c>
      <c r="BC9" s="19" t="s">
        <v>356</v>
      </c>
      <c r="BD9" s="19" t="s">
        <v>462</v>
      </c>
      <c r="BE9" s="19" t="s">
        <v>463</v>
      </c>
      <c r="BF9" s="19" t="s">
        <v>586</v>
      </c>
      <c r="BG9" s="19" t="s">
        <v>587</v>
      </c>
      <c r="BH9" s="19" t="s">
        <v>588</v>
      </c>
      <c r="BI9" s="19" t="s">
        <v>445</v>
      </c>
      <c r="BJ9" s="42" t="s">
        <v>260</v>
      </c>
      <c r="BK9" s="55"/>
      <c r="BL9" s="19" t="s">
        <v>617</v>
      </c>
      <c r="BN9" s="19" t="s">
        <v>259</v>
      </c>
      <c r="BP9" s="19" t="s">
        <v>457</v>
      </c>
      <c r="BR9" s="19" t="s">
        <v>259</v>
      </c>
      <c r="BT9" s="19" t="s">
        <v>476</v>
      </c>
      <c r="BU9" s="19" t="s">
        <v>586</v>
      </c>
      <c r="BV9" s="19" t="s">
        <v>587</v>
      </c>
      <c r="BW9" s="19" t="s">
        <v>588</v>
      </c>
      <c r="BX9" s="19" t="s">
        <v>445</v>
      </c>
      <c r="BY9" s="42" t="s">
        <v>260</v>
      </c>
      <c r="BZ9" s="55"/>
      <c r="CA9" s="19" t="s">
        <v>617</v>
      </c>
      <c r="CC9" s="19" t="s">
        <v>257</v>
      </c>
      <c r="CD9" s="19" t="s">
        <v>257</v>
      </c>
      <c r="CE9" s="20"/>
      <c r="CF9" s="42" t="s">
        <v>260</v>
      </c>
      <c r="CG9" s="30"/>
      <c r="CH9" s="19" t="s">
        <v>266</v>
      </c>
      <c r="CJ9" s="42" t="s">
        <v>260</v>
      </c>
      <c r="CK9" s="38"/>
      <c r="CL9" s="55" t="s">
        <v>257</v>
      </c>
      <c r="CM9" s="19" t="s">
        <v>266</v>
      </c>
      <c r="CN9" s="19" t="s">
        <v>259</v>
      </c>
      <c r="CO9" s="20"/>
      <c r="CP9" s="19" t="s">
        <v>617</v>
      </c>
      <c r="CQ9" s="42" t="s">
        <v>260</v>
      </c>
      <c r="CR9" s="42" t="s">
        <v>260</v>
      </c>
      <c r="CS9" s="19" t="s">
        <v>259</v>
      </c>
      <c r="CT9" s="20"/>
      <c r="CU9" s="42" t="s">
        <v>259</v>
      </c>
      <c r="CV9" s="62"/>
      <c r="CW9" s="19" t="s">
        <v>266</v>
      </c>
      <c r="CX9" s="20"/>
      <c r="CY9" s="55" t="s">
        <v>257</v>
      </c>
      <c r="CZ9" s="55" t="s">
        <v>476</v>
      </c>
      <c r="DA9" s="19" t="s">
        <v>475</v>
      </c>
      <c r="DC9" s="19" t="s">
        <v>475</v>
      </c>
      <c r="DD9" s="55"/>
      <c r="DE9" s="23" t="s">
        <v>369</v>
      </c>
      <c r="DF9" s="23" t="s">
        <v>369</v>
      </c>
      <c r="DG9" s="23"/>
      <c r="DH9" s="59" t="s">
        <v>370</v>
      </c>
      <c r="DI9" s="59" t="s">
        <v>371</v>
      </c>
      <c r="DJ9" s="59" t="s">
        <v>372</v>
      </c>
      <c r="DK9" s="27" t="s">
        <v>373</v>
      </c>
      <c r="DL9" s="27" t="s">
        <v>374</v>
      </c>
      <c r="DM9" s="27" t="s">
        <v>375</v>
      </c>
      <c r="DN9" s="27" t="s">
        <v>376</v>
      </c>
      <c r="DO9" s="27" t="s">
        <v>211</v>
      </c>
      <c r="DP9" s="64" t="s">
        <v>212</v>
      </c>
      <c r="DQ9" s="27" t="s">
        <v>213</v>
      </c>
      <c r="DR9" s="64" t="s">
        <v>214</v>
      </c>
      <c r="DS9" s="27" t="s">
        <v>215</v>
      </c>
      <c r="DT9" s="27" t="s">
        <v>216</v>
      </c>
      <c r="DU9" s="20"/>
      <c r="DV9" s="70"/>
      <c r="DW9" s="35"/>
      <c r="DX9" s="35"/>
      <c r="DY9" s="20"/>
      <c r="DZ9" s="62"/>
      <c r="EA9" s="62"/>
      <c r="ED9" s="55"/>
      <c r="EE9" s="55"/>
      <c r="EF9" s="55"/>
      <c r="EG9" s="55"/>
      <c r="EH9" s="55" t="s">
        <v>357</v>
      </c>
      <c r="EI9" s="55"/>
      <c r="EJ9" s="55"/>
    </row>
    <row r="10" spans="1:144" s="19" customFormat="1" x14ac:dyDescent="0.15">
      <c r="A10" s="27" t="s">
        <v>358</v>
      </c>
      <c r="F10" s="30"/>
      <c r="S10" s="35"/>
      <c r="T10" s="35"/>
      <c r="U10" s="38"/>
      <c r="V10" s="42"/>
      <c r="Z10" s="42"/>
      <c r="AA10" s="30"/>
      <c r="AG10" s="55"/>
      <c r="AH10" s="42"/>
      <c r="AI10" s="30"/>
      <c r="AJ10" s="19" t="s">
        <v>381</v>
      </c>
      <c r="AL10" s="19" t="s">
        <v>381</v>
      </c>
      <c r="AN10" s="19" t="s">
        <v>382</v>
      </c>
      <c r="AP10" s="19" t="s">
        <v>382</v>
      </c>
      <c r="AV10" s="51" t="s">
        <v>450</v>
      </c>
      <c r="AW10" s="19" t="s">
        <v>450</v>
      </c>
      <c r="AX10" s="5"/>
      <c r="BJ10" s="42"/>
      <c r="BK10" s="55"/>
      <c r="BY10" s="42"/>
      <c r="BZ10" s="55"/>
      <c r="CC10" s="51" t="s">
        <v>450</v>
      </c>
      <c r="CD10" s="27" t="s">
        <v>450</v>
      </c>
      <c r="CE10" s="20"/>
      <c r="CF10" s="42"/>
      <c r="CG10" s="30"/>
      <c r="CJ10" s="42"/>
      <c r="CK10" s="38"/>
      <c r="CL10" s="55" t="s">
        <v>451</v>
      </c>
      <c r="CO10" s="20"/>
      <c r="CQ10" s="42"/>
      <c r="CR10" s="42"/>
      <c r="CT10" s="20"/>
      <c r="CU10" s="42"/>
      <c r="CV10" s="62"/>
      <c r="CX10" s="20"/>
      <c r="CY10" s="55" t="s">
        <v>451</v>
      </c>
      <c r="CZ10" s="55" t="s">
        <v>451</v>
      </c>
      <c r="DD10" s="55"/>
      <c r="DE10" s="23" t="s">
        <v>620</v>
      </c>
      <c r="DF10" s="23" t="s">
        <v>620</v>
      </c>
      <c r="DG10" s="23"/>
      <c r="DI10" s="19">
        <v>182</v>
      </c>
      <c r="DJ10" s="19">
        <v>182</v>
      </c>
      <c r="DL10" s="19">
        <f>52*0.76</f>
        <v>39.520000000000003</v>
      </c>
      <c r="DM10" s="19">
        <v>5.2</v>
      </c>
      <c r="DN10" s="19">
        <v>2.6</v>
      </c>
      <c r="DO10" s="19">
        <v>0</v>
      </c>
      <c r="DP10" s="19">
        <f>26+5.2+52*0.06</f>
        <v>34.32</v>
      </c>
      <c r="DQ10" s="19">
        <v>3</v>
      </c>
      <c r="DR10" s="19">
        <v>5</v>
      </c>
      <c r="DS10" s="19">
        <v>2.6</v>
      </c>
      <c r="DT10" s="19">
        <v>2.6</v>
      </c>
      <c r="DU10" s="20"/>
      <c r="DV10" s="71" t="s">
        <v>621</v>
      </c>
      <c r="DW10" s="39"/>
      <c r="DX10" s="39"/>
      <c r="DY10" s="20"/>
      <c r="DZ10" s="62"/>
      <c r="EA10" s="72" t="s">
        <v>252</v>
      </c>
      <c r="ED10" s="55" t="s">
        <v>622</v>
      </c>
      <c r="EE10" s="55" t="s">
        <v>622</v>
      </c>
      <c r="EF10" s="55" t="s">
        <v>622</v>
      </c>
      <c r="EG10" s="55"/>
      <c r="EH10" s="55" t="s">
        <v>622</v>
      </c>
      <c r="EI10" s="55" t="s">
        <v>622</v>
      </c>
      <c r="EJ10" s="55" t="s">
        <v>622</v>
      </c>
    </row>
    <row r="11" spans="1:144" s="98" customFormat="1" x14ac:dyDescent="0.15">
      <c r="A11" s="49" t="s">
        <v>568</v>
      </c>
      <c r="C11" s="49" t="s">
        <v>570</v>
      </c>
      <c r="D11" s="49" t="s">
        <v>569</v>
      </c>
      <c r="E11" s="49" t="s">
        <v>570</v>
      </c>
      <c r="F11" s="99" t="s">
        <v>569</v>
      </c>
      <c r="G11" s="49" t="s">
        <v>570</v>
      </c>
      <c r="H11" s="49" t="s">
        <v>569</v>
      </c>
      <c r="I11" s="49" t="s">
        <v>570</v>
      </c>
      <c r="J11" s="49" t="s">
        <v>569</v>
      </c>
      <c r="K11" s="49" t="s">
        <v>569</v>
      </c>
      <c r="L11" s="49" t="s">
        <v>569</v>
      </c>
      <c r="M11" s="49" t="s">
        <v>570</v>
      </c>
      <c r="N11" s="49" t="s">
        <v>569</v>
      </c>
      <c r="O11" s="49" t="s">
        <v>570</v>
      </c>
      <c r="P11" s="49" t="s">
        <v>569</v>
      </c>
      <c r="Q11" s="49" t="s">
        <v>570</v>
      </c>
      <c r="R11" s="49" t="s">
        <v>569</v>
      </c>
      <c r="S11" s="49" t="s">
        <v>570</v>
      </c>
      <c r="T11" s="100" t="s">
        <v>570</v>
      </c>
      <c r="U11" s="49" t="s">
        <v>569</v>
      </c>
      <c r="V11" s="101" t="s">
        <v>570</v>
      </c>
      <c r="W11" s="49" t="s">
        <v>570</v>
      </c>
      <c r="X11" s="49" t="s">
        <v>570</v>
      </c>
      <c r="Z11" s="101" t="s">
        <v>570</v>
      </c>
      <c r="AA11" s="99" t="s">
        <v>569</v>
      </c>
      <c r="AB11" s="101" t="s">
        <v>570</v>
      </c>
      <c r="AC11" s="99" t="s">
        <v>569</v>
      </c>
      <c r="AD11" s="101" t="s">
        <v>570</v>
      </c>
      <c r="AE11" s="99" t="s">
        <v>569</v>
      </c>
      <c r="AF11" s="101" t="s">
        <v>570</v>
      </c>
      <c r="AG11" s="102" t="s">
        <v>569</v>
      </c>
      <c r="AH11" s="101" t="s">
        <v>570</v>
      </c>
      <c r="AI11" s="99" t="s">
        <v>569</v>
      </c>
      <c r="AJ11" s="101" t="s">
        <v>570</v>
      </c>
      <c r="AK11" s="99" t="s">
        <v>569</v>
      </c>
      <c r="AL11" s="101" t="s">
        <v>570</v>
      </c>
      <c r="AM11" s="99" t="s">
        <v>569</v>
      </c>
      <c r="AN11" s="101" t="s">
        <v>570</v>
      </c>
      <c r="AO11" s="99" t="s">
        <v>569</v>
      </c>
      <c r="AP11" s="101" t="s">
        <v>570</v>
      </c>
      <c r="AQ11" s="99" t="s">
        <v>569</v>
      </c>
      <c r="AR11" s="101" t="s">
        <v>570</v>
      </c>
      <c r="AS11" s="99" t="s">
        <v>569</v>
      </c>
      <c r="AT11" s="99" t="s">
        <v>569</v>
      </c>
      <c r="AV11" s="51" t="s">
        <v>121</v>
      </c>
      <c r="AW11" s="101" t="s">
        <v>570</v>
      </c>
      <c r="AX11" s="101" t="s">
        <v>570</v>
      </c>
      <c r="AY11" s="101" t="s">
        <v>570</v>
      </c>
      <c r="AZ11" s="101" t="s">
        <v>570</v>
      </c>
      <c r="BA11" s="101" t="s">
        <v>570</v>
      </c>
      <c r="BB11" s="101" t="s">
        <v>570</v>
      </c>
      <c r="BC11" s="101" t="s">
        <v>570</v>
      </c>
      <c r="BD11" s="101" t="s">
        <v>570</v>
      </c>
      <c r="BE11" s="101" t="s">
        <v>570</v>
      </c>
      <c r="BF11" s="101" t="s">
        <v>570</v>
      </c>
      <c r="BG11" s="101" t="s">
        <v>570</v>
      </c>
      <c r="BH11" s="101" t="s">
        <v>570</v>
      </c>
      <c r="BI11" s="101" t="s">
        <v>570</v>
      </c>
      <c r="BJ11" s="101" t="s">
        <v>570</v>
      </c>
      <c r="BK11" s="102" t="s">
        <v>569</v>
      </c>
      <c r="BL11" s="101" t="s">
        <v>570</v>
      </c>
      <c r="BM11" s="99" t="s">
        <v>569</v>
      </c>
      <c r="BN11" s="101" t="s">
        <v>570</v>
      </c>
      <c r="BO11" s="99" t="s">
        <v>569</v>
      </c>
      <c r="BP11" s="101" t="s">
        <v>570</v>
      </c>
      <c r="BQ11" s="99" t="s">
        <v>569</v>
      </c>
      <c r="BR11" s="101" t="s">
        <v>570</v>
      </c>
      <c r="BS11" s="99" t="s">
        <v>569</v>
      </c>
      <c r="BT11" s="99" t="s">
        <v>569</v>
      </c>
      <c r="BU11" s="101" t="s">
        <v>570</v>
      </c>
      <c r="BV11" s="101" t="s">
        <v>570</v>
      </c>
      <c r="BW11" s="101" t="s">
        <v>570</v>
      </c>
      <c r="BX11" s="101" t="s">
        <v>570</v>
      </c>
      <c r="BY11" s="101" t="s">
        <v>570</v>
      </c>
      <c r="BZ11" s="102" t="s">
        <v>569</v>
      </c>
      <c r="CA11" s="101" t="s">
        <v>570</v>
      </c>
      <c r="CB11" s="99" t="s">
        <v>569</v>
      </c>
      <c r="CC11" s="51" t="s">
        <v>121</v>
      </c>
      <c r="CD11" s="101" t="s">
        <v>570</v>
      </c>
      <c r="CE11" s="99" t="s">
        <v>569</v>
      </c>
      <c r="CF11" s="101" t="s">
        <v>570</v>
      </c>
      <c r="CG11" s="99" t="s">
        <v>569</v>
      </c>
      <c r="CH11" s="101" t="s">
        <v>570</v>
      </c>
      <c r="CI11" s="99" t="s">
        <v>569</v>
      </c>
      <c r="CJ11" s="101" t="s">
        <v>570</v>
      </c>
      <c r="CK11" s="99" t="s">
        <v>569</v>
      </c>
      <c r="CL11" s="102" t="s">
        <v>570</v>
      </c>
      <c r="CM11" s="101" t="s">
        <v>570</v>
      </c>
      <c r="CN11" s="101" t="s">
        <v>570</v>
      </c>
      <c r="CO11" s="99" t="s">
        <v>569</v>
      </c>
      <c r="CP11" s="101" t="s">
        <v>570</v>
      </c>
      <c r="CQ11" s="101" t="s">
        <v>570</v>
      </c>
      <c r="CR11" s="101" t="s">
        <v>570</v>
      </c>
      <c r="CS11" s="101" t="s">
        <v>570</v>
      </c>
      <c r="CT11" s="99" t="s">
        <v>569</v>
      </c>
      <c r="CU11" s="101" t="s">
        <v>570</v>
      </c>
      <c r="CV11" s="102" t="s">
        <v>569</v>
      </c>
      <c r="CW11" s="101" t="s">
        <v>570</v>
      </c>
      <c r="CX11" s="99" t="s">
        <v>569</v>
      </c>
      <c r="CY11" s="102" t="s">
        <v>570</v>
      </c>
      <c r="CZ11" s="102" t="s">
        <v>570</v>
      </c>
      <c r="DA11" s="49" t="s">
        <v>131</v>
      </c>
      <c r="DB11" s="49" t="s">
        <v>569</v>
      </c>
      <c r="DC11" s="49" t="s">
        <v>183</v>
      </c>
      <c r="DD11" s="102" t="s">
        <v>569</v>
      </c>
      <c r="DE11" s="103" t="s">
        <v>570</v>
      </c>
      <c r="DF11" s="103" t="s">
        <v>570</v>
      </c>
      <c r="DG11" s="104"/>
      <c r="DH11" s="104"/>
      <c r="DI11" s="104"/>
      <c r="DJ11" s="104"/>
      <c r="DK11" s="98">
        <v>162</v>
      </c>
      <c r="DL11" s="98">
        <v>20</v>
      </c>
      <c r="DM11" s="98">
        <v>3</v>
      </c>
      <c r="DN11" s="98">
        <v>0</v>
      </c>
      <c r="DO11" s="98">
        <v>2</v>
      </c>
      <c r="DP11" s="105">
        <v>3</v>
      </c>
      <c r="DQ11" s="98">
        <v>0</v>
      </c>
      <c r="DR11" s="98">
        <v>3</v>
      </c>
      <c r="DS11" s="98">
        <v>0</v>
      </c>
      <c r="DT11" s="98">
        <v>0</v>
      </c>
      <c r="DU11" s="105"/>
      <c r="DV11" s="106" t="s">
        <v>246</v>
      </c>
      <c r="DW11" s="100"/>
      <c r="DX11" s="100"/>
      <c r="DY11" s="105"/>
      <c r="DZ11" s="107" t="s">
        <v>146</v>
      </c>
      <c r="EA11" s="107" t="s">
        <v>147</v>
      </c>
      <c r="ED11" s="108" t="s">
        <v>246</v>
      </c>
      <c r="EE11" s="109"/>
      <c r="EF11" s="109"/>
      <c r="EG11" s="109"/>
      <c r="EH11" s="108" t="s">
        <v>246</v>
      </c>
      <c r="EI11" s="109"/>
      <c r="EJ11" s="109"/>
    </row>
    <row r="12" spans="1:144" s="19" customFormat="1" x14ac:dyDescent="0.15">
      <c r="A12" s="25" t="s">
        <v>236</v>
      </c>
      <c r="C12" s="25" t="s">
        <v>86</v>
      </c>
      <c r="D12" s="27" t="s">
        <v>87</v>
      </c>
      <c r="E12" s="25" t="s">
        <v>86</v>
      </c>
      <c r="F12" s="31" t="s">
        <v>87</v>
      </c>
      <c r="G12" s="25" t="s">
        <v>86</v>
      </c>
      <c r="H12" s="25" t="s">
        <v>87</v>
      </c>
      <c r="I12" s="25" t="s">
        <v>86</v>
      </c>
      <c r="J12" s="27" t="s">
        <v>87</v>
      </c>
      <c r="K12" s="25" t="s">
        <v>87</v>
      </c>
      <c r="L12" s="25" t="s">
        <v>87</v>
      </c>
      <c r="M12" s="25" t="s">
        <v>86</v>
      </c>
      <c r="N12" s="27" t="s">
        <v>87</v>
      </c>
      <c r="O12" s="25" t="s">
        <v>86</v>
      </c>
      <c r="P12" s="27" t="s">
        <v>87</v>
      </c>
      <c r="Q12" s="25" t="s">
        <v>86</v>
      </c>
      <c r="R12" s="27" t="s">
        <v>87</v>
      </c>
      <c r="S12" s="25" t="s">
        <v>86</v>
      </c>
      <c r="T12" s="40" t="s">
        <v>86</v>
      </c>
      <c r="U12" s="27" t="s">
        <v>87</v>
      </c>
      <c r="V12" s="44" t="s">
        <v>86</v>
      </c>
      <c r="W12" s="25" t="s">
        <v>87</v>
      </c>
      <c r="X12" s="25" t="s">
        <v>87</v>
      </c>
      <c r="Y12" s="24"/>
      <c r="Z12" s="44" t="s">
        <v>377</v>
      </c>
      <c r="AA12" s="31" t="s">
        <v>379</v>
      </c>
      <c r="AB12" s="44" t="s">
        <v>377</v>
      </c>
      <c r="AC12" s="31" t="s">
        <v>379</v>
      </c>
      <c r="AD12" s="44" t="s">
        <v>377</v>
      </c>
      <c r="AE12" s="31" t="s">
        <v>379</v>
      </c>
      <c r="AF12" s="44" t="s">
        <v>377</v>
      </c>
      <c r="AG12" s="56" t="s">
        <v>379</v>
      </c>
      <c r="AH12" s="44" t="s">
        <v>377</v>
      </c>
      <c r="AI12" s="31" t="s">
        <v>379</v>
      </c>
      <c r="AJ12" s="44" t="s">
        <v>377</v>
      </c>
      <c r="AK12" s="31" t="s">
        <v>379</v>
      </c>
      <c r="AL12" s="44" t="s">
        <v>377</v>
      </c>
      <c r="AM12" s="31" t="s">
        <v>379</v>
      </c>
      <c r="AN12" s="44" t="s">
        <v>377</v>
      </c>
      <c r="AO12" s="31" t="s">
        <v>379</v>
      </c>
      <c r="AP12" s="44" t="s">
        <v>377</v>
      </c>
      <c r="AQ12" s="31" t="s">
        <v>379</v>
      </c>
      <c r="AR12" s="44" t="s">
        <v>377</v>
      </c>
      <c r="AS12" s="31" t="s">
        <v>379</v>
      </c>
      <c r="AT12" s="31" t="s">
        <v>379</v>
      </c>
      <c r="AV12" s="52" t="s">
        <v>122</v>
      </c>
      <c r="AW12" s="44" t="s">
        <v>377</v>
      </c>
      <c r="AX12" s="44" t="s">
        <v>377</v>
      </c>
      <c r="AY12" s="44" t="s">
        <v>377</v>
      </c>
      <c r="AZ12" s="44" t="s">
        <v>377</v>
      </c>
      <c r="BA12" s="44" t="s">
        <v>377</v>
      </c>
      <c r="BB12" s="44" t="s">
        <v>377</v>
      </c>
      <c r="BC12" s="44" t="s">
        <v>377</v>
      </c>
      <c r="BD12" s="44" t="s">
        <v>377</v>
      </c>
      <c r="BE12" s="44" t="s">
        <v>377</v>
      </c>
      <c r="BF12" s="44" t="s">
        <v>377</v>
      </c>
      <c r="BG12" s="44" t="s">
        <v>377</v>
      </c>
      <c r="BH12" s="44" t="s">
        <v>377</v>
      </c>
      <c r="BI12" s="44" t="s">
        <v>377</v>
      </c>
      <c r="BJ12" s="44" t="s">
        <v>377</v>
      </c>
      <c r="BK12" s="56" t="s">
        <v>379</v>
      </c>
      <c r="BL12" s="44" t="s">
        <v>377</v>
      </c>
      <c r="BM12" s="31" t="s">
        <v>379</v>
      </c>
      <c r="BN12" s="44" t="s">
        <v>377</v>
      </c>
      <c r="BO12" s="31" t="s">
        <v>379</v>
      </c>
      <c r="BP12" s="44" t="s">
        <v>377</v>
      </c>
      <c r="BQ12" s="31" t="s">
        <v>379</v>
      </c>
      <c r="BR12" s="44" t="s">
        <v>377</v>
      </c>
      <c r="BS12" s="31" t="s">
        <v>379</v>
      </c>
      <c r="BT12" s="31" t="s">
        <v>379</v>
      </c>
      <c r="BU12" s="44" t="s">
        <v>377</v>
      </c>
      <c r="BV12" s="44" t="s">
        <v>377</v>
      </c>
      <c r="BW12" s="44" t="s">
        <v>377</v>
      </c>
      <c r="BX12" s="44" t="s">
        <v>377</v>
      </c>
      <c r="BY12" s="44" t="s">
        <v>377</v>
      </c>
      <c r="BZ12" s="56" t="s">
        <v>379</v>
      </c>
      <c r="CA12" s="44" t="s">
        <v>377</v>
      </c>
      <c r="CB12" s="31" t="s">
        <v>379</v>
      </c>
      <c r="CC12" s="52" t="s">
        <v>122</v>
      </c>
      <c r="CD12" s="44" t="s">
        <v>377</v>
      </c>
      <c r="CE12" s="31" t="s">
        <v>379</v>
      </c>
      <c r="CF12" s="44" t="s">
        <v>377</v>
      </c>
      <c r="CG12" s="31" t="s">
        <v>379</v>
      </c>
      <c r="CH12" s="44" t="s">
        <v>377</v>
      </c>
      <c r="CI12" s="31" t="s">
        <v>379</v>
      </c>
      <c r="CJ12" s="44" t="s">
        <v>377</v>
      </c>
      <c r="CK12" s="31" t="s">
        <v>379</v>
      </c>
      <c r="CL12" s="57" t="s">
        <v>377</v>
      </c>
      <c r="CM12" s="44" t="s">
        <v>377</v>
      </c>
      <c r="CN12" s="44" t="s">
        <v>377</v>
      </c>
      <c r="CO12" s="31" t="s">
        <v>379</v>
      </c>
      <c r="CP12" s="44" t="s">
        <v>377</v>
      </c>
      <c r="CQ12" s="44" t="s">
        <v>377</v>
      </c>
      <c r="CR12" s="44" t="s">
        <v>377</v>
      </c>
      <c r="CS12" s="44" t="s">
        <v>377</v>
      </c>
      <c r="CT12" s="31" t="s">
        <v>379</v>
      </c>
      <c r="CU12" s="44" t="s">
        <v>377</v>
      </c>
      <c r="CV12" s="56" t="s">
        <v>379</v>
      </c>
      <c r="CW12" s="44" t="s">
        <v>377</v>
      </c>
      <c r="CX12" s="31" t="s">
        <v>379</v>
      </c>
      <c r="CY12" s="57" t="s">
        <v>377</v>
      </c>
      <c r="CZ12" s="57" t="s">
        <v>377</v>
      </c>
      <c r="DA12" s="27" t="s">
        <v>136</v>
      </c>
      <c r="DB12" s="27" t="s">
        <v>137</v>
      </c>
      <c r="DC12" s="27" t="s">
        <v>136</v>
      </c>
      <c r="DD12" s="56" t="s">
        <v>137</v>
      </c>
      <c r="DE12" s="58" t="s">
        <v>292</v>
      </c>
      <c r="DF12" s="58" t="s">
        <v>137</v>
      </c>
      <c r="DG12" s="23"/>
      <c r="DH12" s="23"/>
      <c r="DI12" s="23"/>
      <c r="DJ12" s="23"/>
      <c r="DP12" s="20"/>
      <c r="DU12" s="20"/>
      <c r="DV12" s="71" t="s">
        <v>724</v>
      </c>
      <c r="DW12" s="39" t="s">
        <v>725</v>
      </c>
      <c r="DX12" s="39" t="s">
        <v>725</v>
      </c>
      <c r="DY12" s="20"/>
      <c r="DZ12" s="72"/>
      <c r="EA12" s="62"/>
      <c r="ED12" s="62"/>
      <c r="EE12" s="55"/>
      <c r="EF12" s="55"/>
      <c r="EG12" s="55"/>
      <c r="EH12" s="62"/>
      <c r="EI12" s="55"/>
      <c r="EJ12" s="55"/>
    </row>
    <row r="13" spans="1:144" s="19" customFormat="1" x14ac:dyDescent="0.15">
      <c r="A13" s="25"/>
      <c r="C13" s="24"/>
      <c r="E13" s="24" t="s">
        <v>263</v>
      </c>
      <c r="F13" s="30"/>
      <c r="G13" s="24" t="s">
        <v>305</v>
      </c>
      <c r="H13" s="24" t="s">
        <v>305</v>
      </c>
      <c r="I13" s="25" t="s">
        <v>618</v>
      </c>
      <c r="J13" s="25" t="s">
        <v>618</v>
      </c>
      <c r="K13" s="25" t="s">
        <v>305</v>
      </c>
      <c r="L13" s="25" t="s">
        <v>618</v>
      </c>
      <c r="S13" s="39" t="s">
        <v>629</v>
      </c>
      <c r="T13" s="40" t="s">
        <v>647</v>
      </c>
      <c r="U13" s="40" t="s">
        <v>647</v>
      </c>
      <c r="V13" s="44" t="s">
        <v>631</v>
      </c>
      <c r="W13" s="25" t="s">
        <v>146</v>
      </c>
      <c r="X13" s="24"/>
      <c r="Y13" s="24"/>
      <c r="Z13" s="44" t="s">
        <v>378</v>
      </c>
      <c r="AA13" s="44" t="s">
        <v>378</v>
      </c>
      <c r="AB13" s="44" t="s">
        <v>378</v>
      </c>
      <c r="AC13" s="44" t="s">
        <v>378</v>
      </c>
      <c r="AD13" s="44" t="s">
        <v>380</v>
      </c>
      <c r="AE13" s="44" t="s">
        <v>380</v>
      </c>
      <c r="AG13" s="55"/>
      <c r="AH13" s="44" t="s">
        <v>378</v>
      </c>
      <c r="AI13" s="44" t="s">
        <v>378</v>
      </c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25" t="s">
        <v>378</v>
      </c>
      <c r="AV13" s="50" t="s">
        <v>123</v>
      </c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2"/>
      <c r="BK13" s="55"/>
      <c r="BU13" s="44"/>
      <c r="BV13" s="44"/>
      <c r="BW13" s="44"/>
      <c r="BX13" s="44"/>
      <c r="BY13" s="44" t="s">
        <v>237</v>
      </c>
      <c r="BZ13" s="57" t="s">
        <v>237</v>
      </c>
      <c r="CC13" s="50" t="s">
        <v>123</v>
      </c>
      <c r="CF13" s="44" t="s">
        <v>239</v>
      </c>
      <c r="CG13" s="83" t="s">
        <v>239</v>
      </c>
      <c r="CH13" s="25" t="s">
        <v>239</v>
      </c>
      <c r="CI13" s="25" t="s">
        <v>239</v>
      </c>
      <c r="CJ13" s="44" t="s">
        <v>124</v>
      </c>
      <c r="CK13" s="83" t="s">
        <v>124</v>
      </c>
      <c r="CL13" s="55"/>
      <c r="CM13" s="25" t="s">
        <v>124</v>
      </c>
      <c r="CN13" s="25" t="s">
        <v>126</v>
      </c>
      <c r="CQ13" s="42"/>
      <c r="CR13" s="42"/>
      <c r="CU13" s="42"/>
      <c r="CV13" s="55"/>
      <c r="CY13" s="57" t="s">
        <v>132</v>
      </c>
      <c r="CZ13" s="56"/>
      <c r="DA13" s="25" t="s">
        <v>135</v>
      </c>
      <c r="DC13" s="25" t="s">
        <v>135</v>
      </c>
      <c r="DD13" s="55"/>
      <c r="DE13" s="59" t="s">
        <v>435</v>
      </c>
      <c r="DF13" s="59" t="s">
        <v>435</v>
      </c>
      <c r="DG13" s="23"/>
      <c r="DH13" s="23"/>
      <c r="DI13" s="23"/>
      <c r="DJ13" s="23"/>
      <c r="DP13" s="20"/>
      <c r="DU13" s="20"/>
      <c r="DV13" s="71"/>
      <c r="DW13" s="39"/>
      <c r="DX13" s="39"/>
      <c r="DY13" s="20"/>
      <c r="DZ13" s="72"/>
      <c r="EA13" s="62"/>
      <c r="ED13" s="62"/>
      <c r="EE13" s="55"/>
      <c r="EF13" s="55"/>
      <c r="EG13" s="55"/>
      <c r="EH13" s="62"/>
      <c r="EI13" s="55"/>
      <c r="EJ13" s="55"/>
    </row>
    <row r="14" spans="1:144" s="19" customFormat="1" x14ac:dyDescent="0.15">
      <c r="A14" s="27" t="s">
        <v>567</v>
      </c>
      <c r="C14" s="19" t="s">
        <v>55</v>
      </c>
      <c r="D14" s="19" t="s">
        <v>55</v>
      </c>
      <c r="E14" s="19" t="s">
        <v>304</v>
      </c>
      <c r="F14" s="30"/>
      <c r="G14" s="19" t="s">
        <v>296</v>
      </c>
      <c r="H14" s="19" t="s">
        <v>296</v>
      </c>
      <c r="I14" s="27" t="s">
        <v>645</v>
      </c>
      <c r="J14" s="27" t="s">
        <v>645</v>
      </c>
      <c r="K14" s="27" t="s">
        <v>296</v>
      </c>
      <c r="L14" s="27" t="s">
        <v>646</v>
      </c>
      <c r="M14" s="27" t="s">
        <v>297</v>
      </c>
      <c r="N14" s="27" t="s">
        <v>297</v>
      </c>
      <c r="O14" s="27" t="s">
        <v>265</v>
      </c>
      <c r="P14" s="27" t="s">
        <v>265</v>
      </c>
      <c r="Q14" s="27" t="s">
        <v>265</v>
      </c>
      <c r="R14" s="27" t="s">
        <v>265</v>
      </c>
      <c r="S14" s="39" t="s">
        <v>296</v>
      </c>
      <c r="T14" s="39" t="s">
        <v>648</v>
      </c>
      <c r="U14" s="39" t="s">
        <v>648</v>
      </c>
      <c r="V14" s="43" t="s">
        <v>630</v>
      </c>
      <c r="W14" s="27" t="s">
        <v>296</v>
      </c>
      <c r="X14" s="27" t="s">
        <v>205</v>
      </c>
      <c r="Z14" s="43" t="s">
        <v>373</v>
      </c>
      <c r="AA14" s="43" t="s">
        <v>373</v>
      </c>
      <c r="AB14" s="43" t="s">
        <v>373</v>
      </c>
      <c r="AC14" s="43" t="s">
        <v>373</v>
      </c>
      <c r="AD14" s="27" t="s">
        <v>373</v>
      </c>
      <c r="AE14" s="27" t="s">
        <v>373</v>
      </c>
      <c r="AF14" s="27" t="s">
        <v>373</v>
      </c>
      <c r="AG14" s="56" t="s">
        <v>373</v>
      </c>
      <c r="AH14" s="43" t="s">
        <v>373</v>
      </c>
      <c r="AI14" s="43" t="s">
        <v>373</v>
      </c>
      <c r="AJ14" s="43" t="s">
        <v>373</v>
      </c>
      <c r="AK14" s="43" t="s">
        <v>373</v>
      </c>
      <c r="AL14" s="43" t="s">
        <v>373</v>
      </c>
      <c r="AM14" s="43" t="s">
        <v>373</v>
      </c>
      <c r="AN14" s="43" t="s">
        <v>373</v>
      </c>
      <c r="AO14" s="43" t="s">
        <v>373</v>
      </c>
      <c r="AP14" s="43" t="s">
        <v>373</v>
      </c>
      <c r="AQ14" s="43" t="s">
        <v>373</v>
      </c>
      <c r="AR14" s="43" t="s">
        <v>373</v>
      </c>
      <c r="AS14" s="43" t="s">
        <v>373</v>
      </c>
      <c r="AT14" s="27" t="s">
        <v>373</v>
      </c>
      <c r="AV14" s="51" t="s">
        <v>373</v>
      </c>
      <c r="AW14" s="43" t="s">
        <v>373</v>
      </c>
      <c r="AX14" s="43" t="s">
        <v>373</v>
      </c>
      <c r="AY14" s="43" t="s">
        <v>373</v>
      </c>
      <c r="AZ14" s="43" t="s">
        <v>373</v>
      </c>
      <c r="BA14" s="43" t="s">
        <v>373</v>
      </c>
      <c r="BB14" s="43" t="s">
        <v>373</v>
      </c>
      <c r="BC14" s="43" t="s">
        <v>373</v>
      </c>
      <c r="BD14" s="43" t="s">
        <v>373</v>
      </c>
      <c r="BE14" s="43" t="s">
        <v>373</v>
      </c>
      <c r="BF14" s="43" t="s">
        <v>373</v>
      </c>
      <c r="BG14" s="43" t="s">
        <v>373</v>
      </c>
      <c r="BH14" s="43" t="s">
        <v>373</v>
      </c>
      <c r="BI14" s="43" t="s">
        <v>373</v>
      </c>
      <c r="BJ14" s="43" t="s">
        <v>370</v>
      </c>
      <c r="BK14" s="56" t="s">
        <v>370</v>
      </c>
      <c r="BL14" s="27" t="s">
        <v>370</v>
      </c>
      <c r="BM14" s="27" t="s">
        <v>370</v>
      </c>
      <c r="BN14" s="27" t="s">
        <v>370</v>
      </c>
      <c r="BO14" s="27" t="s">
        <v>370</v>
      </c>
      <c r="BP14" s="27" t="s">
        <v>370</v>
      </c>
      <c r="BQ14" s="27" t="s">
        <v>370</v>
      </c>
      <c r="BR14" s="27" t="s">
        <v>370</v>
      </c>
      <c r="BS14" s="27" t="s">
        <v>370</v>
      </c>
      <c r="BT14" s="27" t="s">
        <v>370</v>
      </c>
      <c r="BU14" s="27" t="s">
        <v>370</v>
      </c>
      <c r="BV14" s="27" t="s">
        <v>370</v>
      </c>
      <c r="BW14" s="27" t="s">
        <v>370</v>
      </c>
      <c r="BX14" s="27" t="s">
        <v>370</v>
      </c>
      <c r="BY14" s="43" t="s">
        <v>188</v>
      </c>
      <c r="BZ14" s="56" t="s">
        <v>188</v>
      </c>
      <c r="CA14" s="27" t="s">
        <v>374</v>
      </c>
      <c r="CB14" s="27" t="s">
        <v>374</v>
      </c>
      <c r="CC14" s="51" t="s">
        <v>374</v>
      </c>
      <c r="CD14" s="27" t="s">
        <v>374</v>
      </c>
      <c r="CE14" s="27" t="s">
        <v>374</v>
      </c>
      <c r="CF14" s="43" t="s">
        <v>376</v>
      </c>
      <c r="CG14" s="31" t="s">
        <v>376</v>
      </c>
      <c r="CH14" s="27" t="s">
        <v>376</v>
      </c>
      <c r="CI14" s="27" t="s">
        <v>376</v>
      </c>
      <c r="CJ14" s="43" t="s">
        <v>125</v>
      </c>
      <c r="CK14" s="31" t="s">
        <v>125</v>
      </c>
      <c r="CL14" s="56" t="s">
        <v>124</v>
      </c>
      <c r="CM14" s="27" t="s">
        <v>125</v>
      </c>
      <c r="CN14" s="27" t="s">
        <v>127</v>
      </c>
      <c r="CO14" s="56" t="s">
        <v>124</v>
      </c>
      <c r="CP14" s="27" t="s">
        <v>128</v>
      </c>
      <c r="CQ14" s="43" t="s">
        <v>129</v>
      </c>
      <c r="CR14" s="43" t="s">
        <v>318</v>
      </c>
      <c r="CS14" s="27" t="s">
        <v>211</v>
      </c>
      <c r="CT14" s="27" t="s">
        <v>211</v>
      </c>
      <c r="CU14" s="43" t="s">
        <v>211</v>
      </c>
      <c r="CV14" s="56" t="s">
        <v>211</v>
      </c>
      <c r="CW14" s="27" t="s">
        <v>130</v>
      </c>
      <c r="CX14" s="27" t="s">
        <v>130</v>
      </c>
      <c r="CY14" s="56" t="s">
        <v>133</v>
      </c>
      <c r="CZ14" s="56" t="s">
        <v>134</v>
      </c>
      <c r="DA14" s="27" t="s">
        <v>290</v>
      </c>
      <c r="DB14" s="27" t="s">
        <v>290</v>
      </c>
      <c r="DC14" s="27" t="s">
        <v>291</v>
      </c>
      <c r="DD14" s="56" t="s">
        <v>291</v>
      </c>
      <c r="DE14" s="59" t="s">
        <v>436</v>
      </c>
      <c r="DF14" s="59" t="s">
        <v>436</v>
      </c>
      <c r="DG14" s="23"/>
      <c r="DH14" s="23"/>
      <c r="DI14" s="23"/>
      <c r="DJ14" s="23"/>
      <c r="DK14" s="19">
        <v>60</v>
      </c>
      <c r="DL14" s="19">
        <v>115</v>
      </c>
      <c r="DM14" s="19">
        <v>3</v>
      </c>
      <c r="DN14" s="19">
        <v>2.6</v>
      </c>
      <c r="DO14" s="19">
        <v>2</v>
      </c>
      <c r="DP14" s="20">
        <v>12</v>
      </c>
      <c r="DQ14" s="19">
        <v>3</v>
      </c>
      <c r="DR14" s="20">
        <v>5</v>
      </c>
      <c r="DS14" s="19">
        <v>2.6</v>
      </c>
      <c r="DT14" s="19">
        <v>2.6</v>
      </c>
      <c r="DU14" s="20"/>
      <c r="DV14" s="71" t="s">
        <v>307</v>
      </c>
      <c r="DW14" s="39" t="s">
        <v>413</v>
      </c>
      <c r="DX14" s="39" t="s">
        <v>284</v>
      </c>
      <c r="DY14" s="20"/>
      <c r="DZ14" s="72" t="s">
        <v>285</v>
      </c>
      <c r="EA14" s="62"/>
      <c r="EC14" s="123" t="s">
        <v>220</v>
      </c>
      <c r="ED14" s="62" t="s">
        <v>307</v>
      </c>
      <c r="EE14" s="55" t="s">
        <v>413</v>
      </c>
      <c r="EF14" s="55" t="s">
        <v>284</v>
      </c>
      <c r="EG14" s="55"/>
      <c r="EH14" s="62" t="s">
        <v>307</v>
      </c>
      <c r="EI14" s="55" t="s">
        <v>413</v>
      </c>
      <c r="EJ14" s="55" t="s">
        <v>284</v>
      </c>
    </row>
    <row r="15" spans="1:144" x14ac:dyDescent="0.15">
      <c r="A15" s="217" t="s">
        <v>306</v>
      </c>
      <c r="B15" s="4"/>
      <c r="C15" s="4"/>
      <c r="D15" s="4"/>
      <c r="E15" s="4"/>
      <c r="F15" s="32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36"/>
      <c r="T15" s="36"/>
      <c r="U15" s="28"/>
      <c r="V15" s="12"/>
      <c r="W15" s="4"/>
      <c r="X15" s="4"/>
      <c r="Y15" s="4"/>
      <c r="Z15" s="12"/>
      <c r="AA15" s="32"/>
      <c r="AB15" s="4"/>
      <c r="AC15" s="4"/>
      <c r="AD15" s="4"/>
      <c r="AE15" s="4"/>
      <c r="AF15" s="4"/>
      <c r="AG15" s="63"/>
      <c r="AH15" s="12"/>
      <c r="AI15" s="32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BJ15" s="12"/>
      <c r="BK15" s="63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12"/>
      <c r="BZ15" s="63"/>
      <c r="CA15" s="4"/>
      <c r="CB15" s="4"/>
      <c r="CF15" s="12"/>
      <c r="CG15" s="32"/>
      <c r="CH15" s="4"/>
      <c r="CI15" s="4"/>
      <c r="CJ15" s="12"/>
      <c r="CK15" s="28"/>
      <c r="CM15" s="4"/>
      <c r="CN15" s="4"/>
      <c r="CO15" s="5"/>
      <c r="CP15" s="4"/>
      <c r="CQ15" s="12"/>
      <c r="CR15" s="12"/>
      <c r="CS15" s="4"/>
      <c r="CT15" s="5"/>
      <c r="CU15" s="12"/>
      <c r="CV15" s="53"/>
      <c r="CW15" s="4"/>
      <c r="CX15" s="5"/>
      <c r="DA15" s="4"/>
      <c r="DB15" s="4"/>
      <c r="DC15" s="4"/>
      <c r="DD15" s="63"/>
      <c r="DE15" s="11"/>
      <c r="DF15" s="11"/>
      <c r="EC15" s="217">
        <v>1595</v>
      </c>
    </row>
    <row r="16" spans="1:144" x14ac:dyDescent="0.15">
      <c r="A16" s="218">
        <v>1596</v>
      </c>
      <c r="B16" s="4"/>
      <c r="C16" s="4"/>
      <c r="D16" s="4"/>
      <c r="E16" s="4"/>
      <c r="F16" s="32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36"/>
      <c r="T16" s="36"/>
      <c r="U16" s="28"/>
      <c r="V16" s="12"/>
      <c r="W16" s="4"/>
      <c r="X16" s="4"/>
      <c r="Y16" s="4"/>
      <c r="Z16" s="12"/>
      <c r="AA16" s="32"/>
      <c r="AB16" s="4"/>
      <c r="AC16" s="4"/>
      <c r="AD16" s="4"/>
      <c r="AE16" s="4"/>
      <c r="AF16" s="4"/>
      <c r="AG16" s="63"/>
      <c r="AH16" s="12"/>
      <c r="AI16" s="32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BJ16" s="12"/>
      <c r="BK16" s="63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12"/>
      <c r="BZ16" s="63"/>
      <c r="CA16" s="4"/>
      <c r="CB16" s="4"/>
      <c r="CF16" s="12"/>
      <c r="CG16" s="32"/>
      <c r="CH16" s="4"/>
      <c r="CI16" s="4"/>
      <c r="CJ16" s="12"/>
      <c r="CK16" s="28"/>
      <c r="CM16" s="4"/>
      <c r="CN16" s="4"/>
      <c r="CO16" s="5"/>
      <c r="CP16" s="4"/>
      <c r="CQ16" s="12"/>
      <c r="CR16" s="12"/>
      <c r="CS16" s="4"/>
      <c r="CT16" s="5"/>
      <c r="CU16" s="12"/>
      <c r="CV16" s="53"/>
      <c r="CW16" s="4"/>
      <c r="CX16" s="5"/>
      <c r="DA16" s="4"/>
      <c r="DB16" s="4"/>
      <c r="DC16" s="4"/>
      <c r="DD16" s="63"/>
      <c r="DE16" s="11"/>
      <c r="DF16" s="11"/>
      <c r="DH16" s="53"/>
      <c r="DI16" s="53"/>
      <c r="DJ16" s="53"/>
      <c r="DK16" s="53"/>
      <c r="DL16" s="53"/>
      <c r="DM16" s="53"/>
      <c r="DN16" s="53"/>
      <c r="DO16" s="53"/>
      <c r="DP16" s="60"/>
      <c r="DQ16" s="53"/>
      <c r="DR16" s="60"/>
      <c r="DS16" s="53"/>
      <c r="DT16" s="53"/>
      <c r="EC16" s="218">
        <v>1596</v>
      </c>
    </row>
    <row r="17" spans="1:133" x14ac:dyDescent="0.15">
      <c r="A17" s="218">
        <v>1597</v>
      </c>
      <c r="B17" s="4"/>
      <c r="C17" s="4"/>
      <c r="D17" s="4"/>
      <c r="E17" s="4"/>
      <c r="F17" s="3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36"/>
      <c r="T17" s="36"/>
      <c r="U17" s="28"/>
      <c r="V17" s="12"/>
      <c r="W17" s="4"/>
      <c r="X17" s="4"/>
      <c r="Y17" s="4"/>
      <c r="Z17" s="12"/>
      <c r="AA17" s="32"/>
      <c r="AB17" s="4"/>
      <c r="AC17" s="4"/>
      <c r="AD17" s="4"/>
      <c r="AE17" s="4"/>
      <c r="AF17" s="4"/>
      <c r="AG17" s="63"/>
      <c r="AH17" s="12"/>
      <c r="AI17" s="32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BJ17" s="12"/>
      <c r="BK17" s="63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12"/>
      <c r="BZ17" s="63"/>
      <c r="CA17" s="4"/>
      <c r="CB17" s="4"/>
      <c r="CF17" s="12"/>
      <c r="CG17" s="32"/>
      <c r="CH17" s="4"/>
      <c r="CI17" s="4"/>
      <c r="CJ17" s="12"/>
      <c r="CK17" s="28"/>
      <c r="CM17" s="4"/>
      <c r="CN17" s="4"/>
      <c r="CO17" s="5"/>
      <c r="CP17" s="4"/>
      <c r="CQ17" s="12"/>
      <c r="CR17" s="12"/>
      <c r="CS17" s="4"/>
      <c r="CT17" s="5"/>
      <c r="CU17" s="12"/>
      <c r="CV17" s="53"/>
      <c r="CW17" s="4"/>
      <c r="CX17" s="5"/>
      <c r="DA17" s="4"/>
      <c r="DB17" s="4"/>
      <c r="DC17" s="4"/>
      <c r="DD17" s="63"/>
      <c r="DE17" s="11"/>
      <c r="DF17" s="11"/>
      <c r="DH17" s="53"/>
      <c r="DI17" s="53"/>
      <c r="DJ17" s="53"/>
      <c r="DK17" s="53"/>
      <c r="DL17" s="53"/>
      <c r="DM17" s="53"/>
      <c r="DN17" s="53"/>
      <c r="DO17" s="53"/>
      <c r="DP17" s="60"/>
      <c r="DQ17" s="53"/>
      <c r="DR17" s="60"/>
      <c r="DS17" s="53"/>
      <c r="DT17" s="53"/>
      <c r="EC17" s="218">
        <v>1597</v>
      </c>
    </row>
    <row r="18" spans="1:133" x14ac:dyDescent="0.15">
      <c r="A18" s="218">
        <v>1598</v>
      </c>
      <c r="B18" s="4"/>
      <c r="C18" s="4"/>
      <c r="D18" s="4"/>
      <c r="E18" s="4"/>
      <c r="F18" s="32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36"/>
      <c r="T18" s="36"/>
      <c r="U18" s="28"/>
      <c r="V18" s="12"/>
      <c r="W18" s="4"/>
      <c r="X18" s="4"/>
      <c r="Y18" s="4"/>
      <c r="Z18" s="12"/>
      <c r="AA18" s="32"/>
      <c r="AB18" s="4"/>
      <c r="AC18" s="4"/>
      <c r="AD18" s="4"/>
      <c r="AE18" s="4"/>
      <c r="AF18" s="4"/>
      <c r="AG18" s="63"/>
      <c r="AH18" s="12"/>
      <c r="AI18" s="32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BJ18" s="12"/>
      <c r="BK18" s="63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12"/>
      <c r="BZ18" s="63"/>
      <c r="CA18" s="4"/>
      <c r="CB18" s="4"/>
      <c r="CF18" s="12"/>
      <c r="CG18" s="32"/>
      <c r="CH18" s="4"/>
      <c r="CI18" s="4"/>
      <c r="CJ18" s="12"/>
      <c r="CK18" s="28"/>
      <c r="CM18" s="4"/>
      <c r="CN18" s="4"/>
      <c r="CO18" s="5"/>
      <c r="CP18" s="4"/>
      <c r="CQ18" s="12"/>
      <c r="CR18" s="12"/>
      <c r="CS18" s="4"/>
      <c r="CT18" s="5"/>
      <c r="CU18" s="12"/>
      <c r="CV18" s="53"/>
      <c r="CW18" s="4"/>
      <c r="CX18" s="5"/>
      <c r="DA18" s="4"/>
      <c r="DB18" s="4"/>
      <c r="DC18" s="4"/>
      <c r="DD18" s="63"/>
      <c r="DE18" s="11"/>
      <c r="DF18" s="11"/>
      <c r="DH18" s="53"/>
      <c r="DI18" s="53"/>
      <c r="DJ18" s="53"/>
      <c r="DK18" s="53"/>
      <c r="DL18" s="53"/>
      <c r="DM18" s="53"/>
      <c r="DN18" s="53"/>
      <c r="DO18" s="53"/>
      <c r="DP18" s="60"/>
      <c r="DQ18" s="53"/>
      <c r="DR18" s="60"/>
      <c r="DS18" s="53"/>
      <c r="DT18" s="53"/>
      <c r="EC18" s="218">
        <v>1598</v>
      </c>
    </row>
    <row r="19" spans="1:133" x14ac:dyDescent="0.15">
      <c r="A19" s="218">
        <v>1599</v>
      </c>
      <c r="B19" s="4"/>
      <c r="C19" s="4"/>
      <c r="D19" s="4"/>
      <c r="E19" s="4"/>
      <c r="F19" s="3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36"/>
      <c r="T19" s="36"/>
      <c r="U19" s="28"/>
      <c r="V19" s="12"/>
      <c r="W19" s="4"/>
      <c r="X19" s="4"/>
      <c r="Y19" s="4"/>
      <c r="Z19" s="12"/>
      <c r="AA19" s="32"/>
      <c r="AB19" s="4"/>
      <c r="AC19" s="4"/>
      <c r="AD19" s="4"/>
      <c r="AE19" s="4"/>
      <c r="AF19" s="4"/>
      <c r="AG19" s="63"/>
      <c r="AH19" s="12"/>
      <c r="AI19" s="32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BJ19" s="12"/>
      <c r="BK19" s="63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12"/>
      <c r="BZ19" s="63"/>
      <c r="CA19" s="4"/>
      <c r="CB19" s="4"/>
      <c r="CF19" s="12"/>
      <c r="CG19" s="32"/>
      <c r="CH19" s="4"/>
      <c r="CI19" s="4"/>
      <c r="CJ19" s="12"/>
      <c r="CK19" s="28"/>
      <c r="CM19" s="4"/>
      <c r="CN19" s="4"/>
      <c r="CO19" s="5"/>
      <c r="CP19" s="4"/>
      <c r="CQ19" s="12"/>
      <c r="CR19" s="12"/>
      <c r="CS19" s="4"/>
      <c r="CT19" s="5"/>
      <c r="CU19" s="12"/>
      <c r="CV19" s="53"/>
      <c r="CW19" s="4"/>
      <c r="CX19" s="5"/>
      <c r="DA19" s="4"/>
      <c r="DB19" s="4"/>
      <c r="DC19" s="4"/>
      <c r="DD19" s="63"/>
      <c r="DE19" s="11"/>
      <c r="DF19" s="11"/>
      <c r="DH19" s="53"/>
      <c r="DI19" s="53"/>
      <c r="DJ19" s="53"/>
      <c r="DK19" s="53"/>
      <c r="DL19" s="53"/>
      <c r="DM19" s="53"/>
      <c r="DN19" s="53"/>
      <c r="DO19" s="53"/>
      <c r="DP19" s="60"/>
      <c r="DQ19" s="53"/>
      <c r="DR19" s="60"/>
      <c r="DS19" s="53"/>
      <c r="DT19" s="53"/>
      <c r="EC19" s="218">
        <v>1599</v>
      </c>
    </row>
    <row r="20" spans="1:133" x14ac:dyDescent="0.15">
      <c r="A20" s="218">
        <v>1600</v>
      </c>
      <c r="B20" s="4"/>
      <c r="C20" s="4"/>
      <c r="D20" s="4"/>
      <c r="E20" s="4"/>
      <c r="F20" s="3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36"/>
      <c r="T20" s="36"/>
      <c r="U20" s="28"/>
      <c r="V20" s="12"/>
      <c r="W20" s="4"/>
      <c r="X20" s="4"/>
      <c r="Y20" s="4"/>
      <c r="Z20" s="12"/>
      <c r="AA20" s="32"/>
      <c r="AB20" s="4"/>
      <c r="AC20" s="4"/>
      <c r="AD20" s="4"/>
      <c r="AE20" s="4"/>
      <c r="AF20" s="4"/>
      <c r="AG20" s="63"/>
      <c r="AH20" s="12"/>
      <c r="AI20" s="32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BJ20" s="12"/>
      <c r="BK20" s="63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12"/>
      <c r="BZ20" s="63"/>
      <c r="CA20" s="4"/>
      <c r="CB20" s="4"/>
      <c r="CF20" s="12"/>
      <c r="CG20" s="32"/>
      <c r="CH20" s="4"/>
      <c r="CI20" s="4"/>
      <c r="CJ20" s="12"/>
      <c r="CK20" s="28"/>
      <c r="CM20" s="4"/>
      <c r="CN20" s="4"/>
      <c r="CO20" s="5"/>
      <c r="CP20" s="4"/>
      <c r="CQ20" s="12"/>
      <c r="CR20" s="12"/>
      <c r="CS20" s="4"/>
      <c r="CT20" s="5"/>
      <c r="CU20" s="12"/>
      <c r="CV20" s="53"/>
      <c r="CW20" s="4"/>
      <c r="CX20" s="5"/>
      <c r="DA20" s="4"/>
      <c r="DB20" s="4"/>
      <c r="DC20" s="4"/>
      <c r="DD20" s="63"/>
      <c r="DE20" s="11"/>
      <c r="DF20" s="11"/>
      <c r="DH20" s="53"/>
      <c r="DI20" s="53"/>
      <c r="DJ20" s="53"/>
      <c r="DK20" s="53"/>
      <c r="DL20" s="53"/>
      <c r="DM20" s="53"/>
      <c r="DN20" s="53"/>
      <c r="DO20" s="53"/>
      <c r="DP20" s="60"/>
      <c r="DQ20" s="53"/>
      <c r="DR20" s="60">
        <f>'west Allen-Studer'!DG21</f>
        <v>2.707341739403454</v>
      </c>
      <c r="DS20" s="53"/>
      <c r="DT20" s="53"/>
      <c r="EC20" s="218">
        <v>1600</v>
      </c>
    </row>
    <row r="21" spans="1:133" x14ac:dyDescent="0.15">
      <c r="A21" s="218">
        <f t="shared" ref="A21:A52" si="0">+A20+1</f>
        <v>1601</v>
      </c>
      <c r="B21" s="4"/>
      <c r="C21" s="4"/>
      <c r="D21" s="4"/>
      <c r="E21" s="4"/>
      <c r="F21" s="32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36"/>
      <c r="T21" s="36"/>
      <c r="U21" s="28"/>
      <c r="V21" s="12"/>
      <c r="W21" s="4"/>
      <c r="X21" s="4"/>
      <c r="Y21" s="4"/>
      <c r="Z21" s="12"/>
      <c r="AA21" s="32"/>
      <c r="AB21" s="4"/>
      <c r="AC21" s="4"/>
      <c r="AD21" s="4"/>
      <c r="AE21" s="4"/>
      <c r="AF21" s="4"/>
      <c r="AG21" s="63"/>
      <c r="AH21" s="12"/>
      <c r="AI21" s="32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BJ21" s="12"/>
      <c r="BK21" s="63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12"/>
      <c r="BZ21" s="63"/>
      <c r="CA21" s="4"/>
      <c r="CB21" s="4"/>
      <c r="CF21" s="12"/>
      <c r="CG21" s="32"/>
      <c r="CH21" s="4"/>
      <c r="CI21" s="4"/>
      <c r="CJ21" s="12"/>
      <c r="CK21" s="28"/>
      <c r="CM21" s="4"/>
      <c r="CN21" s="4"/>
      <c r="CO21" s="5"/>
      <c r="CP21" s="4"/>
      <c r="CQ21" s="12"/>
      <c r="CR21" s="12"/>
      <c r="CS21" s="4"/>
      <c r="CT21" s="5"/>
      <c r="CU21" s="12"/>
      <c r="CV21" s="53"/>
      <c r="CW21" s="4"/>
      <c r="CX21" s="5"/>
      <c r="DA21" s="4"/>
      <c r="DB21" s="4"/>
      <c r="DC21" s="4"/>
      <c r="DD21" s="63"/>
      <c r="DE21" s="11"/>
      <c r="DF21" s="11"/>
      <c r="DH21" s="53"/>
      <c r="DI21" s="53"/>
      <c r="DJ21" s="53"/>
      <c r="DK21" s="53"/>
      <c r="DL21" s="53"/>
      <c r="DM21" s="53"/>
      <c r="DN21" s="53"/>
      <c r="DO21" s="53"/>
      <c r="DP21" s="60"/>
      <c r="DQ21" s="53"/>
      <c r="DR21" s="60">
        <f>'west Allen-Studer'!DG22</f>
        <v>2.707341739403454</v>
      </c>
      <c r="DS21" s="53"/>
      <c r="DT21" s="53"/>
      <c r="EC21" s="218">
        <f t="shared" ref="EC21:EC84" si="1">+EC20+1</f>
        <v>1601</v>
      </c>
    </row>
    <row r="22" spans="1:133" x14ac:dyDescent="0.15">
      <c r="A22" s="218">
        <f t="shared" si="0"/>
        <v>1602</v>
      </c>
      <c r="B22" s="4"/>
      <c r="C22" s="4"/>
      <c r="D22" s="4"/>
      <c r="E22" s="4"/>
      <c r="F22" s="32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36"/>
      <c r="T22" s="36"/>
      <c r="U22" s="28"/>
      <c r="V22" s="12"/>
      <c r="W22" s="4"/>
      <c r="X22" s="4"/>
      <c r="Y22" s="4"/>
      <c r="Z22" s="12"/>
      <c r="AA22" s="32"/>
      <c r="AB22" s="4"/>
      <c r="AC22" s="4"/>
      <c r="AD22" s="4"/>
      <c r="AE22" s="4"/>
      <c r="AF22" s="4"/>
      <c r="AG22" s="63"/>
      <c r="AH22" s="12"/>
      <c r="AI22" s="32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BJ22" s="12"/>
      <c r="BK22" s="63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12"/>
      <c r="BZ22" s="63"/>
      <c r="CA22" s="4"/>
      <c r="CB22" s="4"/>
      <c r="CF22" s="12"/>
      <c r="CG22" s="32"/>
      <c r="CH22" s="4"/>
      <c r="CI22" s="4"/>
      <c r="CJ22" s="12"/>
      <c r="CK22" s="28"/>
      <c r="CM22" s="4"/>
      <c r="CN22" s="4"/>
      <c r="CO22" s="5"/>
      <c r="CP22" s="4"/>
      <c r="CQ22" s="12"/>
      <c r="CR22" s="12"/>
      <c r="CS22" s="4"/>
      <c r="CT22" s="5"/>
      <c r="CU22" s="12"/>
      <c r="CV22" s="53"/>
      <c r="CW22" s="4"/>
      <c r="CX22" s="5"/>
      <c r="DA22" s="4"/>
      <c r="DB22" s="4"/>
      <c r="DC22" s="4"/>
      <c r="DD22" s="63"/>
      <c r="DE22" s="11"/>
      <c r="DF22" s="11"/>
      <c r="DH22" s="53"/>
      <c r="DI22" s="53"/>
      <c r="DJ22" s="53"/>
      <c r="DK22" s="53"/>
      <c r="DL22" s="53"/>
      <c r="DM22" s="53"/>
      <c r="DN22" s="53"/>
      <c r="DO22" s="53"/>
      <c r="DP22" s="60"/>
      <c r="DQ22" s="53"/>
      <c r="DR22" s="60">
        <f>'west Allen-Studer'!DG23</f>
        <v>2.707341739403454</v>
      </c>
      <c r="DS22" s="53"/>
      <c r="DT22" s="53"/>
      <c r="EC22" s="218">
        <f t="shared" si="1"/>
        <v>1602</v>
      </c>
    </row>
    <row r="23" spans="1:133" x14ac:dyDescent="0.15">
      <c r="A23" s="218">
        <f t="shared" si="0"/>
        <v>1603</v>
      </c>
      <c r="B23" s="4"/>
      <c r="C23" s="4"/>
      <c r="D23" s="4"/>
      <c r="E23" s="4"/>
      <c r="F23" s="3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36"/>
      <c r="T23" s="36"/>
      <c r="U23" s="28"/>
      <c r="V23" s="12"/>
      <c r="W23" s="4"/>
      <c r="X23" s="4"/>
      <c r="Y23" s="4"/>
      <c r="Z23" s="12"/>
      <c r="AA23" s="32"/>
      <c r="AB23" s="4"/>
      <c r="AC23" s="4"/>
      <c r="AD23" s="4"/>
      <c r="AE23" s="4"/>
      <c r="AF23" s="4"/>
      <c r="AG23" s="63"/>
      <c r="AH23" s="12"/>
      <c r="AI23" s="32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BJ23" s="12"/>
      <c r="BK23" s="63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12"/>
      <c r="BZ23" s="63"/>
      <c r="CA23" s="4"/>
      <c r="CB23" s="4"/>
      <c r="CF23" s="12"/>
      <c r="CG23" s="32"/>
      <c r="CH23" s="4"/>
      <c r="CI23" s="4"/>
      <c r="CJ23" s="12"/>
      <c r="CK23" s="28"/>
      <c r="CM23" s="4"/>
      <c r="CN23" s="4"/>
      <c r="CO23" s="5"/>
      <c r="CP23" s="4"/>
      <c r="CQ23" s="12"/>
      <c r="CR23" s="12"/>
      <c r="CS23" s="4"/>
      <c r="CT23" s="5"/>
      <c r="CU23" s="12"/>
      <c r="CV23" s="53"/>
      <c r="CW23" s="4"/>
      <c r="CX23" s="5"/>
      <c r="DA23" s="4"/>
      <c r="DB23" s="4"/>
      <c r="DC23" s="4"/>
      <c r="DD23" s="63"/>
      <c r="DE23" s="11"/>
      <c r="DF23" s="11"/>
      <c r="DH23" s="53"/>
      <c r="DI23" s="53"/>
      <c r="DJ23" s="53"/>
      <c r="DK23" s="53"/>
      <c r="DL23" s="53"/>
      <c r="DM23" s="53"/>
      <c r="DN23" s="53"/>
      <c r="DO23" s="53"/>
      <c r="DP23" s="60"/>
      <c r="DQ23" s="53"/>
      <c r="DR23" s="60">
        <f>'west Allen-Studer'!DG24</f>
        <v>2.707341739403454</v>
      </c>
      <c r="DS23" s="53"/>
      <c r="DT23" s="53"/>
      <c r="EC23" s="218">
        <f t="shared" si="1"/>
        <v>1603</v>
      </c>
    </row>
    <row r="24" spans="1:133" x14ac:dyDescent="0.15">
      <c r="A24" s="218">
        <f t="shared" si="0"/>
        <v>1604</v>
      </c>
      <c r="B24" s="4"/>
      <c r="C24" s="4"/>
      <c r="D24" s="4"/>
      <c r="E24" s="4"/>
      <c r="F24" s="32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36"/>
      <c r="T24" s="36"/>
      <c r="U24" s="28"/>
      <c r="V24" s="12"/>
      <c r="W24" s="4"/>
      <c r="X24" s="4"/>
      <c r="Y24" s="4"/>
      <c r="Z24" s="12"/>
      <c r="AA24" s="32"/>
      <c r="AB24" s="4"/>
      <c r="AC24" s="4"/>
      <c r="AD24" s="4"/>
      <c r="AE24" s="4"/>
      <c r="AF24" s="4"/>
      <c r="AG24" s="63"/>
      <c r="AH24" s="12"/>
      <c r="AI24" s="32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BJ24" s="12"/>
      <c r="BK24" s="63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12"/>
      <c r="BZ24" s="63"/>
      <c r="CA24" s="4"/>
      <c r="CB24" s="4"/>
      <c r="CF24" s="12"/>
      <c r="CG24" s="32"/>
      <c r="CH24" s="4"/>
      <c r="CI24" s="4"/>
      <c r="CJ24" s="12"/>
      <c r="CK24" s="28"/>
      <c r="CM24" s="4"/>
      <c r="CN24" s="4"/>
      <c r="CO24" s="5"/>
      <c r="CP24" s="4"/>
      <c r="CQ24" s="12"/>
      <c r="CR24" s="12"/>
      <c r="CS24" s="4"/>
      <c r="CT24" s="5"/>
      <c r="CU24" s="12"/>
      <c r="CV24" s="53"/>
      <c r="CW24" s="4"/>
      <c r="CX24" s="5"/>
      <c r="DA24" s="4"/>
      <c r="DB24" s="4"/>
      <c r="DC24" s="4"/>
      <c r="DD24" s="63"/>
      <c r="DE24" s="11"/>
      <c r="DF24" s="11"/>
      <c r="DH24" s="53"/>
      <c r="DI24" s="53"/>
      <c r="DJ24" s="53"/>
      <c r="DK24" s="53"/>
      <c r="DL24" s="53"/>
      <c r="DM24" s="53"/>
      <c r="DN24" s="53"/>
      <c r="DO24" s="53"/>
      <c r="DP24" s="60"/>
      <c r="DQ24" s="53"/>
      <c r="DR24" s="60">
        <f>'west Allen-Studer'!DG25</f>
        <v>2.707341739403454</v>
      </c>
      <c r="DS24" s="53"/>
      <c r="DT24" s="53"/>
      <c r="EC24" s="218">
        <f t="shared" si="1"/>
        <v>1604</v>
      </c>
    </row>
    <row r="25" spans="1:133" x14ac:dyDescent="0.15">
      <c r="A25" s="218">
        <f t="shared" si="0"/>
        <v>1605</v>
      </c>
      <c r="B25" s="4"/>
      <c r="C25" s="4"/>
      <c r="D25" s="4"/>
      <c r="E25" s="4"/>
      <c r="F25" s="32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36"/>
      <c r="T25" s="36"/>
      <c r="U25" s="28"/>
      <c r="V25" s="12"/>
      <c r="W25" s="4"/>
      <c r="X25" s="4"/>
      <c r="Y25" s="4"/>
      <c r="Z25" s="12"/>
      <c r="AA25" s="32"/>
      <c r="AB25" s="4"/>
      <c r="AC25" s="4"/>
      <c r="AD25" s="4"/>
      <c r="AE25" s="4"/>
      <c r="AF25" s="4"/>
      <c r="AG25" s="63"/>
      <c r="AH25" s="12"/>
      <c r="AI25" s="32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BJ25" s="12"/>
      <c r="BK25" s="63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12"/>
      <c r="BZ25" s="63"/>
      <c r="CA25" s="4"/>
      <c r="CB25" s="4"/>
      <c r="CF25" s="12"/>
      <c r="CG25" s="32"/>
      <c r="CH25" s="4"/>
      <c r="CI25" s="4"/>
      <c r="CJ25" s="12"/>
      <c r="CK25" s="28"/>
      <c r="CM25" s="4"/>
      <c r="CN25" s="4"/>
      <c r="CO25" s="5"/>
      <c r="CP25" s="4"/>
      <c r="CQ25" s="12"/>
      <c r="CR25" s="12"/>
      <c r="CS25" s="4"/>
      <c r="CT25" s="5"/>
      <c r="CU25" s="12"/>
      <c r="CV25" s="53"/>
      <c r="CW25" s="4"/>
      <c r="CX25" s="5"/>
      <c r="DA25" s="4"/>
      <c r="DB25" s="4"/>
      <c r="DC25" s="4"/>
      <c r="DD25" s="63"/>
      <c r="DE25" s="11"/>
      <c r="DF25" s="11"/>
      <c r="DH25" s="53"/>
      <c r="DI25" s="53"/>
      <c r="DJ25" s="53"/>
      <c r="DK25" s="53"/>
      <c r="DL25" s="53"/>
      <c r="DM25" s="53"/>
      <c r="DN25" s="53"/>
      <c r="DO25" s="53"/>
      <c r="DP25" s="60"/>
      <c r="DQ25" s="53"/>
      <c r="DR25" s="60">
        <f>'west Allen-Studer'!DG26</f>
        <v>2.707341739403454</v>
      </c>
      <c r="DS25" s="53"/>
      <c r="DT25" s="53"/>
      <c r="EC25" s="218">
        <f t="shared" si="1"/>
        <v>1605</v>
      </c>
    </row>
    <row r="26" spans="1:133" x14ac:dyDescent="0.15">
      <c r="A26" s="218">
        <f t="shared" si="0"/>
        <v>1606</v>
      </c>
      <c r="B26" s="4"/>
      <c r="C26" s="4"/>
      <c r="D26" s="4"/>
      <c r="E26" s="4"/>
      <c r="F26" s="32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36"/>
      <c r="T26" s="36"/>
      <c r="U26" s="28"/>
      <c r="V26" s="12"/>
      <c r="W26" s="4"/>
      <c r="X26" s="4"/>
      <c r="Y26" s="4"/>
      <c r="Z26" s="12"/>
      <c r="AA26" s="32"/>
      <c r="AB26" s="4"/>
      <c r="AC26" s="4"/>
      <c r="AD26" s="4"/>
      <c r="AE26" s="4"/>
      <c r="AF26" s="4"/>
      <c r="AG26" s="63"/>
      <c r="AH26" s="12"/>
      <c r="AI26" s="32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BJ26" s="12"/>
      <c r="BK26" s="63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12"/>
      <c r="BZ26" s="63"/>
      <c r="CA26" s="4"/>
      <c r="CB26" s="4"/>
      <c r="CF26" s="12"/>
      <c r="CG26" s="32"/>
      <c r="CH26" s="4"/>
      <c r="CI26" s="4"/>
      <c r="CJ26" s="12"/>
      <c r="CK26" s="28"/>
      <c r="CM26" s="4"/>
      <c r="CN26" s="4"/>
      <c r="CO26" s="5"/>
      <c r="CP26" s="4"/>
      <c r="CQ26" s="12"/>
      <c r="CR26" s="12"/>
      <c r="CS26" s="4"/>
      <c r="CT26" s="5"/>
      <c r="CU26" s="12"/>
      <c r="CV26" s="53"/>
      <c r="CW26" s="4"/>
      <c r="CX26" s="5"/>
      <c r="DA26" s="4"/>
      <c r="DB26" s="4"/>
      <c r="DC26" s="4"/>
      <c r="DD26" s="63"/>
      <c r="DE26" s="11"/>
      <c r="DF26" s="11"/>
      <c r="DH26" s="53"/>
      <c r="DI26" s="53"/>
      <c r="DJ26" s="53"/>
      <c r="DK26" s="53"/>
      <c r="DL26" s="53"/>
      <c r="DM26" s="53"/>
      <c r="DN26" s="53"/>
      <c r="DO26" s="53"/>
      <c r="DP26" s="60"/>
      <c r="DQ26" s="53"/>
      <c r="DR26" s="60">
        <f>'west Allen-Studer'!DG27</f>
        <v>2.707341739403454</v>
      </c>
      <c r="DS26" s="53"/>
      <c r="DT26" s="53"/>
      <c r="EC26" s="218">
        <f t="shared" si="1"/>
        <v>1606</v>
      </c>
    </row>
    <row r="27" spans="1:133" x14ac:dyDescent="0.15">
      <c r="A27" s="218">
        <f t="shared" si="0"/>
        <v>1607</v>
      </c>
      <c r="B27" s="4"/>
      <c r="C27" s="4"/>
      <c r="D27" s="4"/>
      <c r="E27" s="4"/>
      <c r="F27" s="32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36"/>
      <c r="T27" s="36"/>
      <c r="U27" s="28"/>
      <c r="V27" s="12"/>
      <c r="W27" s="4"/>
      <c r="X27" s="4"/>
      <c r="Y27" s="4"/>
      <c r="Z27" s="12"/>
      <c r="AA27" s="32"/>
      <c r="AB27" s="4"/>
      <c r="AC27" s="4"/>
      <c r="AD27" s="4"/>
      <c r="AE27" s="4"/>
      <c r="AF27" s="4"/>
      <c r="AG27" s="63"/>
      <c r="AH27" s="12"/>
      <c r="AI27" s="32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BJ27" s="12"/>
      <c r="BK27" s="63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12"/>
      <c r="BZ27" s="63"/>
      <c r="CA27" s="4"/>
      <c r="CB27" s="4"/>
      <c r="CF27" s="12"/>
      <c r="CG27" s="32"/>
      <c r="CH27" s="4"/>
      <c r="CI27" s="4"/>
      <c r="CJ27" s="12"/>
      <c r="CK27" s="28"/>
      <c r="CM27" s="4"/>
      <c r="CN27" s="4"/>
      <c r="CO27" s="5"/>
      <c r="CP27" s="4"/>
      <c r="CQ27" s="12"/>
      <c r="CR27" s="12"/>
      <c r="CS27" s="4"/>
      <c r="CT27" s="5"/>
      <c r="CU27" s="12"/>
      <c r="CV27" s="53"/>
      <c r="CW27" s="4"/>
      <c r="CX27" s="5"/>
      <c r="DA27" s="4"/>
      <c r="DB27" s="4"/>
      <c r="DC27" s="4"/>
      <c r="DD27" s="63"/>
      <c r="DE27" s="11"/>
      <c r="DF27" s="11"/>
      <c r="DH27" s="53"/>
      <c r="DI27" s="53"/>
      <c r="DJ27" s="53"/>
      <c r="DK27" s="53"/>
      <c r="DL27" s="53"/>
      <c r="DM27" s="53"/>
      <c r="DN27" s="53"/>
      <c r="DO27" s="53"/>
      <c r="DP27" s="60"/>
      <c r="DQ27" s="53"/>
      <c r="DR27" s="60">
        <f>'west Allen-Studer'!DG28</f>
        <v>2.707341739403454</v>
      </c>
      <c r="DS27" s="53"/>
      <c r="DT27" s="53"/>
      <c r="EC27" s="218">
        <f t="shared" si="1"/>
        <v>1607</v>
      </c>
    </row>
    <row r="28" spans="1:133" x14ac:dyDescent="0.15">
      <c r="A28" s="218">
        <f t="shared" si="0"/>
        <v>1608</v>
      </c>
      <c r="B28" s="4"/>
      <c r="C28" s="4"/>
      <c r="D28" s="4"/>
      <c r="E28" s="4"/>
      <c r="F28" s="32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36"/>
      <c r="T28" s="36"/>
      <c r="U28" s="28"/>
      <c r="V28" s="12"/>
      <c r="W28" s="4"/>
      <c r="X28" s="4"/>
      <c r="Y28" s="4"/>
      <c r="Z28" s="12"/>
      <c r="AA28" s="32"/>
      <c r="AB28" s="4"/>
      <c r="AC28" s="4"/>
      <c r="AD28" s="4"/>
      <c r="AE28" s="4"/>
      <c r="AF28" s="4"/>
      <c r="AG28" s="63"/>
      <c r="AH28" s="12"/>
      <c r="AI28" s="32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BJ28" s="12"/>
      <c r="BK28" s="63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12"/>
      <c r="BZ28" s="63"/>
      <c r="CA28" s="4"/>
      <c r="CB28" s="4"/>
      <c r="CF28" s="12"/>
      <c r="CG28" s="32"/>
      <c r="CH28" s="4"/>
      <c r="CI28" s="4"/>
      <c r="CJ28" s="12"/>
      <c r="CK28" s="28"/>
      <c r="CM28" s="4"/>
      <c r="CN28" s="4"/>
      <c r="CO28" s="5"/>
      <c r="CP28" s="4"/>
      <c r="CQ28" s="12"/>
      <c r="CR28" s="12"/>
      <c r="CS28" s="4"/>
      <c r="CT28" s="5"/>
      <c r="CU28" s="12"/>
      <c r="CV28" s="53"/>
      <c r="CW28" s="4"/>
      <c r="CX28" s="5"/>
      <c r="DA28" s="4"/>
      <c r="DB28" s="4"/>
      <c r="DC28" s="4"/>
      <c r="DD28" s="63"/>
      <c r="DE28" s="11"/>
      <c r="DF28" s="11"/>
      <c r="DH28" s="53"/>
      <c r="DI28" s="53"/>
      <c r="DJ28" s="53"/>
      <c r="DK28" s="53"/>
      <c r="DL28" s="53"/>
      <c r="DM28" s="53"/>
      <c r="DN28" s="53"/>
      <c r="DO28" s="53"/>
      <c r="DP28" s="60"/>
      <c r="DQ28" s="53"/>
      <c r="DR28" s="60">
        <f>'west Allen-Studer'!DG29</f>
        <v>2.707341739403454</v>
      </c>
      <c r="DS28" s="53"/>
      <c r="DT28" s="53"/>
      <c r="EC28" s="218">
        <f t="shared" si="1"/>
        <v>1608</v>
      </c>
    </row>
    <row r="29" spans="1:133" x14ac:dyDescent="0.15">
      <c r="A29" s="218">
        <f t="shared" si="0"/>
        <v>1609</v>
      </c>
      <c r="B29" s="4"/>
      <c r="C29" s="4"/>
      <c r="D29" s="4"/>
      <c r="E29" s="4"/>
      <c r="F29" s="32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6"/>
      <c r="T29" s="36"/>
      <c r="U29" s="28"/>
      <c r="V29" s="12"/>
      <c r="W29" s="4"/>
      <c r="X29" s="4"/>
      <c r="Y29" s="4"/>
      <c r="Z29" s="12"/>
      <c r="AA29" s="32"/>
      <c r="AB29" s="4"/>
      <c r="AC29" s="4"/>
      <c r="AD29" s="4"/>
      <c r="AE29" s="4"/>
      <c r="AF29" s="4"/>
      <c r="AG29" s="63"/>
      <c r="AH29" s="12"/>
      <c r="AI29" s="32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BJ29" s="12"/>
      <c r="BK29" s="63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12"/>
      <c r="BZ29" s="63"/>
      <c r="CA29" s="4"/>
      <c r="CB29" s="4"/>
      <c r="CF29" s="12"/>
      <c r="CG29" s="32"/>
      <c r="CH29" s="4"/>
      <c r="CI29" s="4"/>
      <c r="CJ29" s="12"/>
      <c r="CK29" s="28"/>
      <c r="CM29" s="4"/>
      <c r="CN29" s="4"/>
      <c r="CO29" s="5"/>
      <c r="CP29" s="4"/>
      <c r="CQ29" s="12"/>
      <c r="CR29" s="12"/>
      <c r="CS29" s="4"/>
      <c r="CT29" s="5"/>
      <c r="CU29" s="12"/>
      <c r="CV29" s="53"/>
      <c r="CW29" s="4"/>
      <c r="CX29" s="5"/>
      <c r="DA29" s="4"/>
      <c r="DB29" s="4"/>
      <c r="DC29" s="4"/>
      <c r="DD29" s="63"/>
      <c r="DE29" s="11"/>
      <c r="DF29" s="11"/>
      <c r="DH29" s="53"/>
      <c r="DI29" s="53"/>
      <c r="DJ29" s="53"/>
      <c r="DK29" s="53"/>
      <c r="DL29" s="53"/>
      <c r="DM29" s="53"/>
      <c r="DN29" s="53"/>
      <c r="DO29" s="53"/>
      <c r="DP29" s="60"/>
      <c r="DQ29" s="53"/>
      <c r="DR29" s="60">
        <f>'west Allen-Studer'!DG30</f>
        <v>2.707341739403454</v>
      </c>
      <c r="DS29" s="53"/>
      <c r="DT29" s="53"/>
      <c r="EC29" s="218">
        <f t="shared" si="1"/>
        <v>1609</v>
      </c>
    </row>
    <row r="30" spans="1:133" x14ac:dyDescent="0.15">
      <c r="A30" s="218">
        <f t="shared" si="0"/>
        <v>1610</v>
      </c>
      <c r="B30" s="4"/>
      <c r="C30" s="4"/>
      <c r="D30" s="4"/>
      <c r="E30" s="4"/>
      <c r="F30" s="32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36"/>
      <c r="T30" s="36"/>
      <c r="U30" s="28"/>
      <c r="V30" s="12"/>
      <c r="W30" s="4"/>
      <c r="X30" s="4"/>
      <c r="Y30" s="4"/>
      <c r="Z30" s="12"/>
      <c r="AA30" s="32"/>
      <c r="AB30" s="4"/>
      <c r="AC30" s="4"/>
      <c r="AD30" s="4"/>
      <c r="AE30" s="4"/>
      <c r="AF30" s="4"/>
      <c r="AG30" s="63"/>
      <c r="AH30" s="12"/>
      <c r="AI30" s="32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BJ30" s="12"/>
      <c r="BK30" s="63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12"/>
      <c r="BZ30" s="63"/>
      <c r="CA30" s="4"/>
      <c r="CB30" s="4"/>
      <c r="CF30" s="12"/>
      <c r="CG30" s="32"/>
      <c r="CH30" s="4"/>
      <c r="CI30" s="4"/>
      <c r="CJ30" s="12"/>
      <c r="CK30" s="28"/>
      <c r="CM30" s="4"/>
      <c r="CN30" s="4"/>
      <c r="CO30" s="5"/>
      <c r="CP30" s="4"/>
      <c r="CQ30" s="12"/>
      <c r="CR30" s="12"/>
      <c r="CS30" s="4"/>
      <c r="CT30" s="5"/>
      <c r="CU30" s="12"/>
      <c r="CV30" s="53"/>
      <c r="CW30" s="4"/>
      <c r="CX30" s="5"/>
      <c r="DA30" s="4"/>
      <c r="DB30" s="4"/>
      <c r="DC30" s="4"/>
      <c r="DD30" s="63"/>
      <c r="DE30" s="11"/>
      <c r="DF30" s="11"/>
      <c r="DH30" s="53"/>
      <c r="DI30" s="53"/>
      <c r="DJ30" s="53"/>
      <c r="DK30" s="53"/>
      <c r="DL30" s="53"/>
      <c r="DM30" s="53"/>
      <c r="DN30" s="53"/>
      <c r="DO30" s="53"/>
      <c r="DP30" s="60"/>
      <c r="DQ30" s="53"/>
      <c r="DR30" s="60">
        <f>'west Allen-Studer'!DG31</f>
        <v>2.707341739403454</v>
      </c>
      <c r="DS30" s="53"/>
      <c r="DT30" s="53"/>
      <c r="EC30" s="218">
        <f t="shared" si="1"/>
        <v>1610</v>
      </c>
    </row>
    <row r="31" spans="1:133" x14ac:dyDescent="0.15">
      <c r="A31" s="218">
        <f t="shared" si="0"/>
        <v>1611</v>
      </c>
      <c r="B31" s="4"/>
      <c r="C31" s="4"/>
      <c r="D31" s="4"/>
      <c r="E31" s="4"/>
      <c r="F31" s="3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36"/>
      <c r="T31" s="36"/>
      <c r="U31" s="28"/>
      <c r="V31" s="12"/>
      <c r="W31" s="4"/>
      <c r="X31" s="4"/>
      <c r="Y31" s="4"/>
      <c r="Z31" s="12"/>
      <c r="AA31" s="32"/>
      <c r="AB31" s="4"/>
      <c r="AC31" s="4"/>
      <c r="AD31" s="4"/>
      <c r="AE31" s="4"/>
      <c r="AF31" s="4"/>
      <c r="AG31" s="63"/>
      <c r="AH31" s="12"/>
      <c r="AI31" s="32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BJ31" s="12"/>
      <c r="BK31" s="63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12"/>
      <c r="BZ31" s="63"/>
      <c r="CA31" s="4"/>
      <c r="CB31" s="4"/>
      <c r="CF31" s="12"/>
      <c r="CG31" s="32"/>
      <c r="CH31" s="4"/>
      <c r="CI31" s="4"/>
      <c r="CJ31" s="12"/>
      <c r="CK31" s="28"/>
      <c r="CM31" s="4"/>
      <c r="CN31" s="4"/>
      <c r="CO31" s="5"/>
      <c r="CP31" s="4"/>
      <c r="CQ31" s="12"/>
      <c r="CR31" s="12"/>
      <c r="CS31" s="4"/>
      <c r="CT31" s="5"/>
      <c r="CU31" s="12"/>
      <c r="CV31" s="53"/>
      <c r="CW31" s="4"/>
      <c r="CX31" s="5"/>
      <c r="DA31" s="4"/>
      <c r="DB31" s="4"/>
      <c r="DC31" s="4"/>
      <c r="DD31" s="63"/>
      <c r="DE31" s="11"/>
      <c r="DF31" s="11"/>
      <c r="DH31" s="53"/>
      <c r="DI31" s="53"/>
      <c r="DJ31" s="53"/>
      <c r="DK31" s="53"/>
      <c r="DL31" s="53"/>
      <c r="DM31" s="53"/>
      <c r="DN31" s="53"/>
      <c r="DO31" s="53"/>
      <c r="DP31" s="60"/>
      <c r="DQ31" s="53"/>
      <c r="DR31" s="60">
        <f>'west Allen-Studer'!DG32</f>
        <v>2.707341739403454</v>
      </c>
      <c r="DS31" s="53"/>
      <c r="DT31" s="53"/>
      <c r="EC31" s="218">
        <f t="shared" si="1"/>
        <v>1611</v>
      </c>
    </row>
    <row r="32" spans="1:133" x14ac:dyDescent="0.15">
      <c r="A32" s="218">
        <f t="shared" si="0"/>
        <v>1612</v>
      </c>
      <c r="B32" s="4"/>
      <c r="C32" s="4"/>
      <c r="D32" s="4"/>
      <c r="E32" s="4"/>
      <c r="F32" s="32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36"/>
      <c r="T32" s="36"/>
      <c r="U32" s="28"/>
      <c r="V32" s="12"/>
      <c r="W32" s="4"/>
      <c r="X32" s="4"/>
      <c r="Y32" s="4"/>
      <c r="Z32" s="12"/>
      <c r="AA32" s="32"/>
      <c r="AB32" s="4"/>
      <c r="AC32" s="4"/>
      <c r="AD32" s="4"/>
      <c r="AE32" s="4"/>
      <c r="AF32" s="4"/>
      <c r="AG32" s="63"/>
      <c r="AH32" s="12"/>
      <c r="AI32" s="32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BJ32" s="12"/>
      <c r="BK32" s="63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12"/>
      <c r="BZ32" s="63"/>
      <c r="CA32" s="4"/>
      <c r="CB32" s="4"/>
      <c r="CF32" s="12"/>
      <c r="CG32" s="32"/>
      <c r="CH32" s="4"/>
      <c r="CI32" s="4"/>
      <c r="CJ32" s="12"/>
      <c r="CK32" s="28"/>
      <c r="CM32" s="4"/>
      <c r="CN32" s="4"/>
      <c r="CO32" s="5"/>
      <c r="CP32" s="4"/>
      <c r="CQ32" s="12"/>
      <c r="CR32" s="12"/>
      <c r="CS32" s="4"/>
      <c r="CT32" s="5"/>
      <c r="CU32" s="12"/>
      <c r="CV32" s="53"/>
      <c r="CW32" s="4"/>
      <c r="CX32" s="5"/>
      <c r="DA32" s="4"/>
      <c r="DB32" s="4"/>
      <c r="DC32" s="4"/>
      <c r="DD32" s="63"/>
      <c r="DE32" s="11"/>
      <c r="DF32" s="11"/>
      <c r="DH32" s="53"/>
      <c r="DI32" s="53"/>
      <c r="DJ32" s="53"/>
      <c r="DK32" s="53"/>
      <c r="DL32" s="53"/>
      <c r="DM32" s="53"/>
      <c r="DN32" s="53"/>
      <c r="DO32" s="53"/>
      <c r="DP32" s="60"/>
      <c r="DQ32" s="53"/>
      <c r="DR32" s="60">
        <f>'west Allen-Studer'!DG33</f>
        <v>2.707341739403454</v>
      </c>
      <c r="DS32" s="53"/>
      <c r="DT32" s="53"/>
      <c r="EC32" s="218">
        <f t="shared" si="1"/>
        <v>1612</v>
      </c>
    </row>
    <row r="33" spans="1:133" x14ac:dyDescent="0.15">
      <c r="A33" s="218">
        <f t="shared" si="0"/>
        <v>1613</v>
      </c>
      <c r="B33" s="4"/>
      <c r="C33" s="4"/>
      <c r="D33" s="4"/>
      <c r="E33" s="4"/>
      <c r="F33" s="32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36"/>
      <c r="T33" s="36"/>
      <c r="U33" s="28"/>
      <c r="V33" s="12"/>
      <c r="W33" s="4"/>
      <c r="X33" s="4"/>
      <c r="Y33" s="4"/>
      <c r="Z33" s="12"/>
      <c r="AA33" s="32"/>
      <c r="AB33" s="4"/>
      <c r="AC33" s="4"/>
      <c r="AD33" s="4"/>
      <c r="AE33" s="4"/>
      <c r="AF33" s="4"/>
      <c r="AG33" s="63"/>
      <c r="AH33" s="12"/>
      <c r="AI33" s="32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BJ33" s="12"/>
      <c r="BK33" s="63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12"/>
      <c r="BZ33" s="63"/>
      <c r="CA33" s="4"/>
      <c r="CB33" s="4"/>
      <c r="CF33" s="12"/>
      <c r="CG33" s="32"/>
      <c r="CH33" s="4"/>
      <c r="CI33" s="4"/>
      <c r="CJ33" s="12"/>
      <c r="CK33" s="28"/>
      <c r="CM33" s="4"/>
      <c r="CN33" s="4"/>
      <c r="CO33" s="5"/>
      <c r="CP33" s="4"/>
      <c r="CQ33" s="12"/>
      <c r="CR33" s="12"/>
      <c r="CS33" s="4"/>
      <c r="CT33" s="5"/>
      <c r="CU33" s="12"/>
      <c r="CV33" s="53"/>
      <c r="CW33" s="4"/>
      <c r="CX33" s="5"/>
      <c r="DA33" s="4"/>
      <c r="DB33" s="4"/>
      <c r="DC33" s="4"/>
      <c r="DD33" s="63"/>
      <c r="DE33" s="11"/>
      <c r="DF33" s="11"/>
      <c r="DH33" s="53"/>
      <c r="DI33" s="53"/>
      <c r="DJ33" s="53"/>
      <c r="DK33" s="53"/>
      <c r="DL33" s="53"/>
      <c r="DM33" s="53"/>
      <c r="DN33" s="53"/>
      <c r="DO33" s="53"/>
      <c r="DP33" s="60"/>
      <c r="DQ33" s="53"/>
      <c r="DR33" s="60">
        <f>'west Allen-Studer'!DG34</f>
        <v>2.707341739403454</v>
      </c>
      <c r="DS33" s="53"/>
      <c r="DT33" s="53"/>
      <c r="EC33" s="218">
        <f t="shared" si="1"/>
        <v>1613</v>
      </c>
    </row>
    <row r="34" spans="1:133" x14ac:dyDescent="0.15">
      <c r="A34" s="218">
        <f t="shared" si="0"/>
        <v>1614</v>
      </c>
      <c r="B34" s="4"/>
      <c r="C34" s="4"/>
      <c r="D34" s="4"/>
      <c r="E34" s="4"/>
      <c r="F34" s="32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36"/>
      <c r="T34" s="36"/>
      <c r="U34" s="28"/>
      <c r="V34" s="12"/>
      <c r="W34" s="4"/>
      <c r="X34" s="4"/>
      <c r="Y34" s="4"/>
      <c r="Z34" s="12"/>
      <c r="AA34" s="32"/>
      <c r="AB34" s="4"/>
      <c r="AC34" s="4"/>
      <c r="AD34" s="4"/>
      <c r="AE34" s="4"/>
      <c r="AF34" s="4"/>
      <c r="AG34" s="63"/>
      <c r="AH34" s="12"/>
      <c r="AI34" s="32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BJ34" s="12"/>
      <c r="BK34" s="63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12"/>
      <c r="BZ34" s="63"/>
      <c r="CA34" s="4"/>
      <c r="CB34" s="4"/>
      <c r="CF34" s="12"/>
      <c r="CG34" s="32"/>
      <c r="CH34" s="4"/>
      <c r="CI34" s="4"/>
      <c r="CJ34" s="12"/>
      <c r="CK34" s="28"/>
      <c r="CM34" s="4"/>
      <c r="CN34" s="4"/>
      <c r="CO34" s="5"/>
      <c r="CP34" s="4"/>
      <c r="CQ34" s="12"/>
      <c r="CR34" s="12"/>
      <c r="CS34" s="4"/>
      <c r="CT34" s="5"/>
      <c r="CU34" s="12"/>
      <c r="CV34" s="53"/>
      <c r="CW34" s="4"/>
      <c r="CX34" s="5"/>
      <c r="DA34" s="4"/>
      <c r="DB34" s="4"/>
      <c r="DC34" s="4"/>
      <c r="DD34" s="63"/>
      <c r="DE34" s="11"/>
      <c r="DF34" s="11"/>
      <c r="DH34" s="53"/>
      <c r="DI34" s="53"/>
      <c r="DJ34" s="53"/>
      <c r="DK34" s="53"/>
      <c r="DL34" s="53"/>
      <c r="DM34" s="53"/>
      <c r="DN34" s="53"/>
      <c r="DO34" s="53"/>
      <c r="DP34" s="60"/>
      <c r="DQ34" s="53"/>
      <c r="DR34" s="60">
        <f>'west Allen-Studer'!DG35</f>
        <v>2.707341739403454</v>
      </c>
      <c r="DS34" s="53"/>
      <c r="DT34" s="53"/>
      <c r="EC34" s="218">
        <f t="shared" si="1"/>
        <v>1614</v>
      </c>
    </row>
    <row r="35" spans="1:133" x14ac:dyDescent="0.15">
      <c r="A35" s="218">
        <f t="shared" si="0"/>
        <v>1615</v>
      </c>
      <c r="B35" s="4"/>
      <c r="C35" s="4"/>
      <c r="D35" s="4"/>
      <c r="E35" s="4"/>
      <c r="F35" s="3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36"/>
      <c r="T35" s="36"/>
      <c r="U35" s="28"/>
      <c r="V35" s="12"/>
      <c r="W35" s="4"/>
      <c r="X35" s="4"/>
      <c r="Y35" s="4"/>
      <c r="Z35" s="12"/>
      <c r="AA35" s="32"/>
      <c r="AB35" s="4"/>
      <c r="AC35" s="4"/>
      <c r="AD35" s="4"/>
      <c r="AE35" s="4"/>
      <c r="AF35" s="4"/>
      <c r="AG35" s="63"/>
      <c r="AH35" s="12"/>
      <c r="AI35" s="32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BJ35" s="12"/>
      <c r="BK35" s="63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12"/>
      <c r="BZ35" s="63"/>
      <c r="CA35" s="4"/>
      <c r="CB35" s="4"/>
      <c r="CF35" s="12"/>
      <c r="CG35" s="32"/>
      <c r="CH35" s="4"/>
      <c r="CI35" s="4"/>
      <c r="CJ35" s="12"/>
      <c r="CK35" s="28"/>
      <c r="CM35" s="4"/>
      <c r="CN35" s="4"/>
      <c r="CO35" s="5"/>
      <c r="CP35" s="4"/>
      <c r="CQ35" s="12"/>
      <c r="CR35" s="12"/>
      <c r="CS35" s="4"/>
      <c r="CT35" s="5"/>
      <c r="CU35" s="12"/>
      <c r="CV35" s="53"/>
      <c r="CW35" s="4"/>
      <c r="CX35" s="5"/>
      <c r="DA35" s="4"/>
      <c r="DB35" s="4"/>
      <c r="DC35" s="4"/>
      <c r="DD35" s="63"/>
      <c r="DE35" s="11"/>
      <c r="DF35" s="11"/>
      <c r="DH35" s="53"/>
      <c r="DI35" s="53"/>
      <c r="DJ35" s="53"/>
      <c r="DK35" s="53"/>
      <c r="DL35" s="53"/>
      <c r="DM35" s="53"/>
      <c r="DN35" s="53"/>
      <c r="DO35" s="53"/>
      <c r="DP35" s="60"/>
      <c r="DQ35" s="53"/>
      <c r="DR35" s="60">
        <f>'west Allen-Studer'!DG36</f>
        <v>2.707341739403454</v>
      </c>
      <c r="DS35" s="53"/>
      <c r="DT35" s="53"/>
      <c r="EC35" s="218">
        <f t="shared" si="1"/>
        <v>1615</v>
      </c>
    </row>
    <row r="36" spans="1:133" x14ac:dyDescent="0.15">
      <c r="A36" s="218">
        <f t="shared" si="0"/>
        <v>1616</v>
      </c>
      <c r="B36" s="4"/>
      <c r="C36" s="4"/>
      <c r="D36" s="4"/>
      <c r="E36" s="4"/>
      <c r="F36" s="32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36"/>
      <c r="T36" s="36"/>
      <c r="U36" s="28"/>
      <c r="V36" s="12"/>
      <c r="W36" s="4"/>
      <c r="X36" s="4"/>
      <c r="Y36" s="4"/>
      <c r="Z36" s="12"/>
      <c r="AA36" s="32"/>
      <c r="AB36" s="4"/>
      <c r="AC36" s="4"/>
      <c r="AD36" s="4"/>
      <c r="AE36" s="4"/>
      <c r="AF36" s="4"/>
      <c r="AG36" s="63"/>
      <c r="AH36" s="12"/>
      <c r="AI36" s="32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BJ36" s="12"/>
      <c r="BK36" s="63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12"/>
      <c r="BZ36" s="63"/>
      <c r="CA36" s="4"/>
      <c r="CB36" s="4"/>
      <c r="CF36" s="12"/>
      <c r="CG36" s="32"/>
      <c r="CH36" s="4"/>
      <c r="CI36" s="4"/>
      <c r="CJ36" s="12"/>
      <c r="CK36" s="28"/>
      <c r="CM36" s="4"/>
      <c r="CN36" s="4"/>
      <c r="CO36" s="5"/>
      <c r="CP36" s="4"/>
      <c r="CQ36" s="12"/>
      <c r="CR36" s="12"/>
      <c r="CS36" s="4"/>
      <c r="CT36" s="5"/>
      <c r="CU36" s="12"/>
      <c r="CV36" s="53"/>
      <c r="CW36" s="4"/>
      <c r="CX36" s="5"/>
      <c r="DA36" s="4"/>
      <c r="DB36" s="4"/>
      <c r="DC36" s="4"/>
      <c r="DD36" s="63"/>
      <c r="DE36" s="11"/>
      <c r="DF36" s="11"/>
      <c r="DH36" s="53"/>
      <c r="DI36" s="53"/>
      <c r="DJ36" s="53"/>
      <c r="DK36" s="53"/>
      <c r="DL36" s="53"/>
      <c r="DM36" s="53"/>
      <c r="DN36" s="53"/>
      <c r="DO36" s="53"/>
      <c r="DP36" s="60"/>
      <c r="DQ36" s="53"/>
      <c r="DR36" s="60">
        <f>'west Allen-Studer'!DG37</f>
        <v>2.707341739403454</v>
      </c>
      <c r="DS36" s="53"/>
      <c r="DT36" s="53"/>
      <c r="EC36" s="218">
        <f t="shared" si="1"/>
        <v>1616</v>
      </c>
    </row>
    <row r="37" spans="1:133" x14ac:dyDescent="0.15">
      <c r="A37" s="218">
        <f t="shared" si="0"/>
        <v>1617</v>
      </c>
      <c r="B37" s="4"/>
      <c r="C37" s="4"/>
      <c r="D37" s="4"/>
      <c r="E37" s="4"/>
      <c r="F37" s="32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36"/>
      <c r="T37" s="36"/>
      <c r="U37" s="28"/>
      <c r="V37" s="12"/>
      <c r="W37" s="4"/>
      <c r="X37" s="4"/>
      <c r="Y37" s="4"/>
      <c r="Z37" s="12"/>
      <c r="AA37" s="32"/>
      <c r="AB37" s="4"/>
      <c r="AC37" s="4"/>
      <c r="AD37" s="4"/>
      <c r="AE37" s="4"/>
      <c r="AF37" s="4"/>
      <c r="AG37" s="63"/>
      <c r="AH37" s="12"/>
      <c r="AI37" s="32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BJ37" s="12"/>
      <c r="BK37" s="63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12"/>
      <c r="BZ37" s="63"/>
      <c r="CA37" s="4"/>
      <c r="CB37" s="4"/>
      <c r="CF37" s="12"/>
      <c r="CG37" s="32"/>
      <c r="CH37" s="4"/>
      <c r="CI37" s="4"/>
      <c r="CJ37" s="12"/>
      <c r="CK37" s="28"/>
      <c r="CM37" s="4"/>
      <c r="CN37" s="4"/>
      <c r="CO37" s="5"/>
      <c r="CP37" s="4"/>
      <c r="CQ37" s="12"/>
      <c r="CR37" s="12"/>
      <c r="CS37" s="4"/>
      <c r="CT37" s="5"/>
      <c r="CU37" s="12"/>
      <c r="CV37" s="53"/>
      <c r="CW37" s="4"/>
      <c r="CX37" s="5"/>
      <c r="DA37" s="4"/>
      <c r="DB37" s="4"/>
      <c r="DC37" s="4"/>
      <c r="DD37" s="63"/>
      <c r="DE37" s="11"/>
      <c r="DF37" s="11"/>
      <c r="DH37" s="53"/>
      <c r="DI37" s="53"/>
      <c r="DJ37" s="53"/>
      <c r="DK37" s="53"/>
      <c r="DL37" s="53"/>
      <c r="DM37" s="53"/>
      <c r="DN37" s="53"/>
      <c r="DO37" s="53"/>
      <c r="DP37" s="60"/>
      <c r="DQ37" s="53"/>
      <c r="DR37" s="60">
        <f>'west Allen-Studer'!DG38</f>
        <v>2.707341739403454</v>
      </c>
      <c r="DS37" s="53"/>
      <c r="DT37" s="53"/>
      <c r="EC37" s="218">
        <f t="shared" si="1"/>
        <v>1617</v>
      </c>
    </row>
    <row r="38" spans="1:133" x14ac:dyDescent="0.15">
      <c r="A38" s="218">
        <f t="shared" si="0"/>
        <v>1618</v>
      </c>
      <c r="B38" s="4"/>
      <c r="C38" s="4"/>
      <c r="D38" s="4"/>
      <c r="E38" s="4"/>
      <c r="F38" s="32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36"/>
      <c r="T38" s="36"/>
      <c r="U38" s="28"/>
      <c r="V38" s="12"/>
      <c r="W38" s="4"/>
      <c r="X38" s="4"/>
      <c r="Y38" s="4"/>
      <c r="Z38" s="12"/>
      <c r="AA38" s="32"/>
      <c r="AB38" s="4"/>
      <c r="AC38" s="4"/>
      <c r="AD38" s="4"/>
      <c r="AE38" s="4"/>
      <c r="AF38" s="4"/>
      <c r="AG38" s="63"/>
      <c r="AH38" s="12"/>
      <c r="AI38" s="32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BJ38" s="12"/>
      <c r="BK38" s="63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12"/>
      <c r="BZ38" s="63"/>
      <c r="CA38" s="4"/>
      <c r="CB38" s="4"/>
      <c r="CF38" s="12"/>
      <c r="CG38" s="32"/>
      <c r="CH38" s="4"/>
      <c r="CI38" s="4"/>
      <c r="CJ38" s="12"/>
      <c r="CK38" s="28"/>
      <c r="CM38" s="4"/>
      <c r="CN38" s="4"/>
      <c r="CO38" s="5"/>
      <c r="CP38" s="4"/>
      <c r="CQ38" s="12"/>
      <c r="CR38" s="12"/>
      <c r="CS38" s="4"/>
      <c r="CT38" s="5"/>
      <c r="CU38" s="12"/>
      <c r="CV38" s="53"/>
      <c r="CW38" s="4"/>
      <c r="CX38" s="5"/>
      <c r="DA38" s="4"/>
      <c r="DB38" s="4"/>
      <c r="DC38" s="4"/>
      <c r="DD38" s="63"/>
      <c r="DE38" s="11"/>
      <c r="DF38" s="11"/>
      <c r="DH38" s="53"/>
      <c r="DI38" s="53"/>
      <c r="DJ38" s="53"/>
      <c r="DK38" s="53"/>
      <c r="DL38" s="53"/>
      <c r="DM38" s="53"/>
      <c r="DN38" s="53"/>
      <c r="DO38" s="53"/>
      <c r="DP38" s="60"/>
      <c r="DQ38" s="53"/>
      <c r="DR38" s="60">
        <f>'west Allen-Studer'!DG39</f>
        <v>2.707341739403454</v>
      </c>
      <c r="DS38" s="53"/>
      <c r="DT38" s="53"/>
      <c r="EC38" s="218">
        <f t="shared" si="1"/>
        <v>1618</v>
      </c>
    </row>
    <row r="39" spans="1:133" x14ac:dyDescent="0.15">
      <c r="A39" s="218">
        <f t="shared" si="0"/>
        <v>1619</v>
      </c>
      <c r="B39" s="4"/>
      <c r="C39" s="4"/>
      <c r="D39" s="4"/>
      <c r="E39" s="4"/>
      <c r="F39" s="3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36"/>
      <c r="T39" s="36"/>
      <c r="U39" s="28"/>
      <c r="V39" s="12"/>
      <c r="W39" s="4"/>
      <c r="X39" s="4"/>
      <c r="Y39" s="4"/>
      <c r="Z39" s="12"/>
      <c r="AA39" s="32"/>
      <c r="AB39" s="4"/>
      <c r="AC39" s="4"/>
      <c r="AD39" s="4"/>
      <c r="AE39" s="4"/>
      <c r="AF39" s="4"/>
      <c r="AG39" s="63"/>
      <c r="AH39" s="12"/>
      <c r="AI39" s="32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BJ39" s="12"/>
      <c r="BK39" s="63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12"/>
      <c r="BZ39" s="63"/>
      <c r="CA39" s="4"/>
      <c r="CB39" s="4"/>
      <c r="CF39" s="12"/>
      <c r="CG39" s="32"/>
      <c r="CH39" s="4"/>
      <c r="CI39" s="4"/>
      <c r="CJ39" s="12"/>
      <c r="CK39" s="28"/>
      <c r="CM39" s="4"/>
      <c r="CN39" s="4"/>
      <c r="CO39" s="5"/>
      <c r="CP39" s="4"/>
      <c r="CQ39" s="12"/>
      <c r="CR39" s="12"/>
      <c r="CS39" s="4"/>
      <c r="CT39" s="5"/>
      <c r="CU39" s="12"/>
      <c r="CV39" s="53"/>
      <c r="CW39" s="4"/>
      <c r="CX39" s="5"/>
      <c r="DA39" s="4"/>
      <c r="DB39" s="4"/>
      <c r="DC39" s="4"/>
      <c r="DD39" s="63"/>
      <c r="DE39" s="11"/>
      <c r="DF39" s="11"/>
      <c r="DH39" s="53"/>
      <c r="DI39" s="53"/>
      <c r="DJ39" s="53"/>
      <c r="DK39" s="53"/>
      <c r="DL39" s="53"/>
      <c r="DM39" s="53"/>
      <c r="DN39" s="53"/>
      <c r="DO39" s="53"/>
      <c r="DP39" s="60"/>
      <c r="DQ39" s="53"/>
      <c r="DR39" s="60">
        <f>'west Allen-Studer'!DG40</f>
        <v>2.707341739403454</v>
      </c>
      <c r="DS39" s="53"/>
      <c r="DT39" s="53"/>
      <c r="EC39" s="218">
        <f t="shared" si="1"/>
        <v>1619</v>
      </c>
    </row>
    <row r="40" spans="1:133" x14ac:dyDescent="0.15">
      <c r="A40" s="218">
        <f t="shared" si="0"/>
        <v>1620</v>
      </c>
      <c r="B40" s="4"/>
      <c r="C40" s="4"/>
      <c r="D40" s="4"/>
      <c r="E40" s="4"/>
      <c r="F40" s="32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36"/>
      <c r="T40" s="36"/>
      <c r="U40" s="28"/>
      <c r="V40" s="12"/>
      <c r="W40" s="4"/>
      <c r="X40" s="4"/>
      <c r="Y40" s="4"/>
      <c r="Z40" s="12"/>
      <c r="AA40" s="32"/>
      <c r="AB40" s="4"/>
      <c r="AC40" s="4"/>
      <c r="AD40" s="4"/>
      <c r="AE40" s="4"/>
      <c r="AF40" s="4"/>
      <c r="AG40" s="63"/>
      <c r="AH40" s="12"/>
      <c r="AI40" s="32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BJ40" s="12"/>
      <c r="BK40" s="63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12"/>
      <c r="BZ40" s="63"/>
      <c r="CA40" s="4"/>
      <c r="CB40" s="4"/>
      <c r="CF40" s="12"/>
      <c r="CG40" s="32"/>
      <c r="CH40" s="4"/>
      <c r="CI40" s="4"/>
      <c r="CJ40" s="12"/>
      <c r="CK40" s="28"/>
      <c r="CM40" s="4"/>
      <c r="CN40" s="4"/>
      <c r="CO40" s="5"/>
      <c r="CP40" s="4"/>
      <c r="CQ40" s="12"/>
      <c r="CR40" s="12"/>
      <c r="CS40" s="4"/>
      <c r="CT40" s="5"/>
      <c r="CU40" s="12"/>
      <c r="CV40" s="53"/>
      <c r="CW40" s="4"/>
      <c r="CX40" s="5"/>
      <c r="DA40" s="4"/>
      <c r="DB40" s="4"/>
      <c r="DC40" s="4"/>
      <c r="DD40" s="63"/>
      <c r="DE40" s="11"/>
      <c r="DF40" s="11"/>
      <c r="DH40" s="53"/>
      <c r="DI40" s="53"/>
      <c r="DJ40" s="53"/>
      <c r="DK40" s="53"/>
      <c r="DL40" s="53"/>
      <c r="DM40" s="53"/>
      <c r="DN40" s="53"/>
      <c r="DO40" s="53"/>
      <c r="DP40" s="60"/>
      <c r="DQ40" s="53"/>
      <c r="DR40" s="60">
        <f>'west Allen-Studer'!DG41</f>
        <v>2.3929575259026685</v>
      </c>
      <c r="DS40" s="53"/>
      <c r="DT40" s="53"/>
      <c r="EC40" s="218">
        <f t="shared" si="1"/>
        <v>1620</v>
      </c>
    </row>
    <row r="41" spans="1:133" x14ac:dyDescent="0.15">
      <c r="A41" s="218">
        <f t="shared" si="0"/>
        <v>1621</v>
      </c>
      <c r="B41" s="4"/>
      <c r="C41" s="4"/>
      <c r="D41" s="4"/>
      <c r="E41" s="4"/>
      <c r="F41" s="32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36"/>
      <c r="T41" s="36"/>
      <c r="U41" s="28"/>
      <c r="V41" s="12"/>
      <c r="W41" s="4"/>
      <c r="X41" s="4"/>
      <c r="Y41" s="4"/>
      <c r="Z41" s="12"/>
      <c r="AA41" s="32"/>
      <c r="AB41" s="4"/>
      <c r="AC41" s="4"/>
      <c r="AD41" s="4"/>
      <c r="AE41" s="4"/>
      <c r="AF41" s="4"/>
      <c r="AG41" s="63"/>
      <c r="AH41" s="12"/>
      <c r="AI41" s="32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BJ41" s="12"/>
      <c r="BK41" s="63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12"/>
      <c r="BZ41" s="63"/>
      <c r="CA41" s="4"/>
      <c r="CB41" s="4"/>
      <c r="CF41" s="12"/>
      <c r="CG41" s="32"/>
      <c r="CH41" s="4"/>
      <c r="CI41" s="4"/>
      <c r="CJ41" s="12"/>
      <c r="CK41" s="28"/>
      <c r="CM41" s="4"/>
      <c r="CN41" s="4"/>
      <c r="CO41" s="5"/>
      <c r="CP41" s="4"/>
      <c r="CQ41" s="12"/>
      <c r="CR41" s="12"/>
      <c r="CS41" s="4"/>
      <c r="CT41" s="5"/>
      <c r="CU41" s="12"/>
      <c r="CV41" s="53"/>
      <c r="CW41" s="4"/>
      <c r="CX41" s="5"/>
      <c r="DA41" s="4"/>
      <c r="DB41" s="4"/>
      <c r="DC41" s="4"/>
      <c r="DD41" s="63"/>
      <c r="DE41" s="11"/>
      <c r="DF41" s="11"/>
      <c r="DH41" s="53"/>
      <c r="DI41" s="53"/>
      <c r="DJ41" s="53"/>
      <c r="DK41" s="53"/>
      <c r="DL41" s="53"/>
      <c r="DM41" s="53"/>
      <c r="DN41" s="53"/>
      <c r="DO41" s="53"/>
      <c r="DP41" s="60"/>
      <c r="DQ41" s="53"/>
      <c r="DR41" s="60">
        <f>'west Allen-Studer'!DG42</f>
        <v>2.3929575259026685</v>
      </c>
      <c r="DS41" s="53"/>
      <c r="DT41" s="53"/>
      <c r="EC41" s="218">
        <f t="shared" si="1"/>
        <v>1621</v>
      </c>
    </row>
    <row r="42" spans="1:133" x14ac:dyDescent="0.15">
      <c r="A42" s="218">
        <f t="shared" si="0"/>
        <v>1622</v>
      </c>
      <c r="B42" s="4"/>
      <c r="C42" s="4"/>
      <c r="D42" s="4"/>
      <c r="E42" s="4"/>
      <c r="F42" s="32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36"/>
      <c r="T42" s="36"/>
      <c r="U42" s="28"/>
      <c r="V42" s="12"/>
      <c r="W42" s="4"/>
      <c r="X42" s="4"/>
      <c r="Y42" s="4"/>
      <c r="Z42" s="12"/>
      <c r="AA42" s="32"/>
      <c r="AB42" s="4"/>
      <c r="AC42" s="4"/>
      <c r="AD42" s="4"/>
      <c r="AE42" s="4"/>
      <c r="AF42" s="4"/>
      <c r="AG42" s="63"/>
      <c r="AH42" s="12"/>
      <c r="AI42" s="32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BJ42" s="12"/>
      <c r="BK42" s="63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12"/>
      <c r="BZ42" s="63"/>
      <c r="CA42" s="4"/>
      <c r="CB42" s="4"/>
      <c r="CF42" s="12"/>
      <c r="CG42" s="32"/>
      <c r="CH42" s="4"/>
      <c r="CI42" s="4"/>
      <c r="CJ42" s="12"/>
      <c r="CK42" s="28"/>
      <c r="CM42" s="4"/>
      <c r="CN42" s="4"/>
      <c r="CO42" s="5"/>
      <c r="CP42" s="4"/>
      <c r="CQ42" s="12"/>
      <c r="CR42" s="12"/>
      <c r="CS42" s="4"/>
      <c r="CT42" s="5"/>
      <c r="CU42" s="12"/>
      <c r="CV42" s="53"/>
      <c r="CW42" s="4"/>
      <c r="CX42" s="5"/>
      <c r="DA42" s="4"/>
      <c r="DB42" s="4"/>
      <c r="DC42" s="4"/>
      <c r="DD42" s="63"/>
      <c r="DE42" s="11"/>
      <c r="DF42" s="11"/>
      <c r="DH42" s="53"/>
      <c r="DI42" s="53"/>
      <c r="DJ42" s="53"/>
      <c r="DK42" s="53"/>
      <c r="DL42" s="53"/>
      <c r="DM42" s="53"/>
      <c r="DN42" s="53"/>
      <c r="DO42" s="53"/>
      <c r="DP42" s="60"/>
      <c r="DQ42" s="53"/>
      <c r="DR42" s="60">
        <f>'west Allen-Studer'!DG43</f>
        <v>2.3929575259026685</v>
      </c>
      <c r="DS42" s="53"/>
      <c r="DT42" s="53"/>
      <c r="EC42" s="218">
        <f t="shared" si="1"/>
        <v>1622</v>
      </c>
    </row>
    <row r="43" spans="1:133" x14ac:dyDescent="0.15">
      <c r="A43" s="218">
        <f t="shared" si="0"/>
        <v>1623</v>
      </c>
      <c r="B43" s="4"/>
      <c r="C43" s="4"/>
      <c r="D43" s="4"/>
      <c r="E43" s="4"/>
      <c r="F43" s="32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36"/>
      <c r="T43" s="36"/>
      <c r="U43" s="28"/>
      <c r="V43" s="12"/>
      <c r="W43" s="4"/>
      <c r="X43" s="4"/>
      <c r="Y43" s="4"/>
      <c r="Z43" s="12"/>
      <c r="AA43" s="32"/>
      <c r="AB43" s="4"/>
      <c r="AC43" s="4"/>
      <c r="AD43" s="4"/>
      <c r="AE43" s="4"/>
      <c r="AF43" s="4"/>
      <c r="AG43" s="63"/>
      <c r="AH43" s="12"/>
      <c r="AI43" s="32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BJ43" s="12"/>
      <c r="BK43" s="63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12"/>
      <c r="BZ43" s="63"/>
      <c r="CA43" s="4"/>
      <c r="CB43" s="4"/>
      <c r="CF43" s="12"/>
      <c r="CG43" s="32"/>
      <c r="CH43" s="4"/>
      <c r="CI43" s="4"/>
      <c r="CJ43" s="12"/>
      <c r="CK43" s="28"/>
      <c r="CM43" s="4"/>
      <c r="CN43" s="4"/>
      <c r="CO43" s="5"/>
      <c r="CP43" s="4"/>
      <c r="CQ43" s="12"/>
      <c r="CR43" s="12"/>
      <c r="CS43" s="4"/>
      <c r="CT43" s="5"/>
      <c r="CU43" s="12"/>
      <c r="CV43" s="53"/>
      <c r="CW43" s="4"/>
      <c r="CX43" s="5"/>
      <c r="DA43" s="4"/>
      <c r="DB43" s="4"/>
      <c r="DC43" s="4"/>
      <c r="DD43" s="63"/>
      <c r="DE43" s="11"/>
      <c r="DF43" s="11"/>
      <c r="DH43" s="53"/>
      <c r="DI43" s="53"/>
      <c r="DJ43" s="53"/>
      <c r="DK43" s="53"/>
      <c r="DL43" s="53"/>
      <c r="DM43" s="53"/>
      <c r="DN43" s="53"/>
      <c r="DO43" s="53"/>
      <c r="DP43" s="60"/>
      <c r="DQ43" s="53"/>
      <c r="DR43" s="60">
        <f>'west Allen-Studer'!DG44</f>
        <v>2.3929575259026685</v>
      </c>
      <c r="DS43" s="53"/>
      <c r="DT43" s="53"/>
      <c r="EC43" s="218">
        <f t="shared" si="1"/>
        <v>1623</v>
      </c>
    </row>
    <row r="44" spans="1:133" x14ac:dyDescent="0.15">
      <c r="A44" s="218">
        <f t="shared" si="0"/>
        <v>1624</v>
      </c>
      <c r="B44" s="4"/>
      <c r="C44" s="4"/>
      <c r="D44" s="4"/>
      <c r="E44" s="4"/>
      <c r="F44" s="32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36"/>
      <c r="T44" s="36"/>
      <c r="U44" s="28"/>
      <c r="V44" s="12"/>
      <c r="W44" s="4"/>
      <c r="X44" s="4"/>
      <c r="Y44" s="4"/>
      <c r="Z44" s="12"/>
      <c r="AA44" s="32"/>
      <c r="AB44" s="4"/>
      <c r="AC44" s="4"/>
      <c r="AD44" s="4"/>
      <c r="AE44" s="4"/>
      <c r="AF44" s="4"/>
      <c r="AG44" s="63"/>
      <c r="AH44" s="12"/>
      <c r="AI44" s="32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BJ44" s="12"/>
      <c r="BK44" s="63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12"/>
      <c r="BZ44" s="63"/>
      <c r="CA44" s="4"/>
      <c r="CB44" s="4"/>
      <c r="CF44" s="12"/>
      <c r="CG44" s="32"/>
      <c r="CH44" s="4"/>
      <c r="CI44" s="4"/>
      <c r="CJ44" s="12"/>
      <c r="CK44" s="28"/>
      <c r="CM44" s="4"/>
      <c r="CN44" s="4"/>
      <c r="CO44" s="5"/>
      <c r="CP44" s="4"/>
      <c r="CQ44" s="12"/>
      <c r="CR44" s="12"/>
      <c r="CS44" s="4"/>
      <c r="CT44" s="5"/>
      <c r="CU44" s="12"/>
      <c r="CV44" s="53"/>
      <c r="CW44" s="4"/>
      <c r="CX44" s="5"/>
      <c r="DA44" s="4"/>
      <c r="DB44" s="4"/>
      <c r="DC44" s="4"/>
      <c r="DD44" s="63"/>
      <c r="DE44" s="11"/>
      <c r="DF44" s="11"/>
      <c r="DH44" s="53"/>
      <c r="DI44" s="53"/>
      <c r="DJ44" s="53"/>
      <c r="DK44" s="53"/>
      <c r="DL44" s="53"/>
      <c r="DM44" s="53"/>
      <c r="DN44" s="53"/>
      <c r="DO44" s="53"/>
      <c r="DP44" s="60"/>
      <c r="DQ44" s="53"/>
      <c r="DR44" s="60">
        <f>'west Allen-Studer'!DG45</f>
        <v>2.3929575259026685</v>
      </c>
      <c r="DS44" s="53"/>
      <c r="DT44" s="53"/>
      <c r="EC44" s="218">
        <f t="shared" si="1"/>
        <v>1624</v>
      </c>
    </row>
    <row r="45" spans="1:133" x14ac:dyDescent="0.15">
      <c r="A45" s="218">
        <f t="shared" si="0"/>
        <v>1625</v>
      </c>
      <c r="B45" s="4"/>
      <c r="C45" s="4"/>
      <c r="D45" s="4"/>
      <c r="E45" s="4"/>
      <c r="F45" s="32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36"/>
      <c r="T45" s="36"/>
      <c r="U45" s="28"/>
      <c r="V45" s="12"/>
      <c r="W45" s="4"/>
      <c r="X45" s="4"/>
      <c r="Y45" s="4"/>
      <c r="Z45" s="12"/>
      <c r="AA45" s="32"/>
      <c r="AB45" s="4"/>
      <c r="AC45" s="4"/>
      <c r="AD45" s="4"/>
      <c r="AE45" s="4"/>
      <c r="AF45" s="4"/>
      <c r="AG45" s="63"/>
      <c r="AH45" s="12"/>
      <c r="AI45" s="32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BJ45" s="12"/>
      <c r="BK45" s="63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12"/>
      <c r="BZ45" s="63"/>
      <c r="CA45" s="4"/>
      <c r="CB45" s="4"/>
      <c r="CF45" s="12"/>
      <c r="CG45" s="32"/>
      <c r="CH45" s="4"/>
      <c r="CI45" s="4"/>
      <c r="CJ45" s="12"/>
      <c r="CK45" s="28"/>
      <c r="CM45" s="4"/>
      <c r="CN45" s="4"/>
      <c r="CO45" s="5"/>
      <c r="CP45" s="4"/>
      <c r="CQ45" s="12"/>
      <c r="CR45" s="12"/>
      <c r="CS45" s="4"/>
      <c r="CT45" s="5"/>
      <c r="CU45" s="12"/>
      <c r="CV45" s="53"/>
      <c r="CW45" s="4"/>
      <c r="CX45" s="5"/>
      <c r="DA45" s="4"/>
      <c r="DB45" s="4"/>
      <c r="DC45" s="4"/>
      <c r="DD45" s="63"/>
      <c r="DE45" s="11"/>
      <c r="DF45" s="11"/>
      <c r="DH45" s="53"/>
      <c r="DI45" s="53"/>
      <c r="DJ45" s="53"/>
      <c r="DK45" s="53"/>
      <c r="DL45" s="53"/>
      <c r="DM45" s="53"/>
      <c r="DN45" s="53"/>
      <c r="DO45" s="53"/>
      <c r="DP45" s="60"/>
      <c r="DQ45" s="53"/>
      <c r="DR45" s="60">
        <f>'west Allen-Studer'!DG46</f>
        <v>2.3929575259026685</v>
      </c>
      <c r="DS45" s="53"/>
      <c r="DT45" s="53"/>
      <c r="EC45" s="218">
        <f t="shared" si="1"/>
        <v>1625</v>
      </c>
    </row>
    <row r="46" spans="1:133" x14ac:dyDescent="0.15">
      <c r="A46" s="218">
        <f t="shared" si="0"/>
        <v>1626</v>
      </c>
      <c r="B46" s="4"/>
      <c r="C46" s="4"/>
      <c r="D46" s="4"/>
      <c r="E46" s="4"/>
      <c r="F46" s="32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36"/>
      <c r="T46" s="36"/>
      <c r="U46" s="28"/>
      <c r="V46" s="12"/>
      <c r="W46" s="4"/>
      <c r="X46" s="4"/>
      <c r="Y46" s="4"/>
      <c r="Z46" s="12"/>
      <c r="AA46" s="32"/>
      <c r="AB46" s="4"/>
      <c r="AC46" s="4"/>
      <c r="AD46" s="4"/>
      <c r="AE46" s="4"/>
      <c r="AF46" s="4"/>
      <c r="AG46" s="63"/>
      <c r="AH46" s="12"/>
      <c r="AI46" s="32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BJ46" s="12"/>
      <c r="BK46" s="63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12"/>
      <c r="BZ46" s="63"/>
      <c r="CA46" s="4"/>
      <c r="CB46" s="4"/>
      <c r="CF46" s="12"/>
      <c r="CG46" s="32"/>
      <c r="CH46" s="4"/>
      <c r="CI46" s="4"/>
      <c r="CJ46" s="12"/>
      <c r="CK46" s="28"/>
      <c r="CM46" s="4"/>
      <c r="CN46" s="4"/>
      <c r="CO46" s="5"/>
      <c r="CP46" s="4"/>
      <c r="CQ46" s="12"/>
      <c r="CR46" s="12"/>
      <c r="CS46" s="4"/>
      <c r="CT46" s="5"/>
      <c r="CU46" s="12"/>
      <c r="CV46" s="53"/>
      <c r="CW46" s="4"/>
      <c r="CX46" s="5"/>
      <c r="DA46" s="4"/>
      <c r="DB46" s="4"/>
      <c r="DC46" s="4"/>
      <c r="DD46" s="63"/>
      <c r="DE46" s="11"/>
      <c r="DF46" s="11"/>
      <c r="DH46" s="53"/>
      <c r="DI46" s="53"/>
      <c r="DJ46" s="53"/>
      <c r="DK46" s="53"/>
      <c r="DL46" s="53"/>
      <c r="DM46" s="53"/>
      <c r="DN46" s="53"/>
      <c r="DO46" s="53"/>
      <c r="DP46" s="60"/>
      <c r="DQ46" s="53"/>
      <c r="DR46" s="60">
        <f>'west Allen-Studer'!DG47</f>
        <v>2.3929575259026685</v>
      </c>
      <c r="DS46" s="53"/>
      <c r="DT46" s="53"/>
      <c r="EC46" s="218">
        <f t="shared" si="1"/>
        <v>1626</v>
      </c>
    </row>
    <row r="47" spans="1:133" x14ac:dyDescent="0.15">
      <c r="A47" s="218">
        <f t="shared" si="0"/>
        <v>1627</v>
      </c>
      <c r="B47" s="4"/>
      <c r="C47" s="4"/>
      <c r="D47" s="4"/>
      <c r="E47" s="4"/>
      <c r="F47" s="32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36"/>
      <c r="T47" s="36"/>
      <c r="U47" s="28"/>
      <c r="V47" s="12"/>
      <c r="W47" s="4"/>
      <c r="X47" s="4"/>
      <c r="Y47" s="4"/>
      <c r="Z47" s="12"/>
      <c r="AA47" s="32"/>
      <c r="AB47" s="4"/>
      <c r="AC47" s="4"/>
      <c r="AD47" s="4"/>
      <c r="AE47" s="4"/>
      <c r="AF47" s="4"/>
      <c r="AG47" s="63"/>
      <c r="AH47" s="12"/>
      <c r="AI47" s="32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BJ47" s="12"/>
      <c r="BK47" s="63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12"/>
      <c r="BZ47" s="63"/>
      <c r="CA47" s="4"/>
      <c r="CB47" s="4"/>
      <c r="CF47" s="12"/>
      <c r="CG47" s="32"/>
      <c r="CH47" s="4"/>
      <c r="CI47" s="4"/>
      <c r="CJ47" s="12"/>
      <c r="CK47" s="28"/>
      <c r="CM47" s="4"/>
      <c r="CN47" s="4"/>
      <c r="CO47" s="5"/>
      <c r="CP47" s="4"/>
      <c r="CQ47" s="12"/>
      <c r="CR47" s="12"/>
      <c r="CS47" s="4"/>
      <c r="CT47" s="5"/>
      <c r="CU47" s="12"/>
      <c r="CV47" s="53"/>
      <c r="CW47" s="4"/>
      <c r="CX47" s="5"/>
      <c r="DA47" s="4"/>
      <c r="DB47" s="4"/>
      <c r="DC47" s="4"/>
      <c r="DD47" s="63"/>
      <c r="DE47" s="11"/>
      <c r="DF47" s="11"/>
      <c r="DH47" s="53"/>
      <c r="DI47" s="53"/>
      <c r="DJ47" s="53"/>
      <c r="DK47" s="53"/>
      <c r="DL47" s="53"/>
      <c r="DM47" s="53"/>
      <c r="DN47" s="53"/>
      <c r="DO47" s="53"/>
      <c r="DP47" s="60"/>
      <c r="DQ47" s="53"/>
      <c r="DR47" s="60">
        <f>'west Allen-Studer'!DG48</f>
        <v>2.3929575259026685</v>
      </c>
      <c r="DS47" s="53"/>
      <c r="DT47" s="53"/>
      <c r="EC47" s="218">
        <f t="shared" si="1"/>
        <v>1627</v>
      </c>
    </row>
    <row r="48" spans="1:133" x14ac:dyDescent="0.15">
      <c r="A48" s="218">
        <f t="shared" si="0"/>
        <v>1628</v>
      </c>
      <c r="B48" s="4"/>
      <c r="C48" s="4"/>
      <c r="D48" s="4"/>
      <c r="E48" s="4"/>
      <c r="F48" s="32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36"/>
      <c r="T48" s="36"/>
      <c r="U48" s="28"/>
      <c r="V48" s="12"/>
      <c r="W48" s="4"/>
      <c r="X48" s="4"/>
      <c r="Y48" s="4"/>
      <c r="Z48" s="12"/>
      <c r="AA48" s="32"/>
      <c r="AB48" s="4"/>
      <c r="AC48" s="4"/>
      <c r="AD48" s="4"/>
      <c r="AE48" s="4"/>
      <c r="AF48" s="4"/>
      <c r="AG48" s="63"/>
      <c r="AH48" s="12"/>
      <c r="AI48" s="32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BJ48" s="12"/>
      <c r="BK48" s="63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12"/>
      <c r="BZ48" s="63"/>
      <c r="CA48" s="4"/>
      <c r="CB48" s="4"/>
      <c r="CF48" s="12"/>
      <c r="CG48" s="32"/>
      <c r="CH48" s="4"/>
      <c r="CI48" s="4"/>
      <c r="CJ48" s="12"/>
      <c r="CK48" s="28"/>
      <c r="CM48" s="4"/>
      <c r="CN48" s="4"/>
      <c r="CO48" s="5"/>
      <c r="CP48" s="4"/>
      <c r="CQ48" s="12"/>
      <c r="CR48" s="12"/>
      <c r="CS48" s="4"/>
      <c r="CT48" s="5"/>
      <c r="CU48" s="12"/>
      <c r="CV48" s="53"/>
      <c r="CW48" s="4"/>
      <c r="CX48" s="5"/>
      <c r="DA48" s="4"/>
      <c r="DB48" s="4"/>
      <c r="DC48" s="4"/>
      <c r="DD48" s="63"/>
      <c r="DE48" s="11"/>
      <c r="DF48" s="11"/>
      <c r="DH48" s="53"/>
      <c r="DI48" s="53"/>
      <c r="DJ48" s="53"/>
      <c r="DK48" s="53"/>
      <c r="DL48" s="53"/>
      <c r="DM48" s="53"/>
      <c r="DN48" s="53"/>
      <c r="DO48" s="53"/>
      <c r="DP48" s="60"/>
      <c r="DQ48" s="53"/>
      <c r="DR48" s="60">
        <f>'west Allen-Studer'!DG49</f>
        <v>2.3929575259026685</v>
      </c>
      <c r="DS48" s="53"/>
      <c r="DT48" s="53"/>
      <c r="EC48" s="218">
        <f t="shared" si="1"/>
        <v>1628</v>
      </c>
    </row>
    <row r="49" spans="1:133" x14ac:dyDescent="0.15">
      <c r="A49" s="218">
        <f t="shared" si="0"/>
        <v>1629</v>
      </c>
      <c r="B49" s="4"/>
      <c r="C49" s="4"/>
      <c r="D49" s="4"/>
      <c r="E49" s="4"/>
      <c r="F49" s="32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6"/>
      <c r="T49" s="36"/>
      <c r="U49" s="28"/>
      <c r="V49" s="12"/>
      <c r="W49" s="4"/>
      <c r="X49" s="4"/>
      <c r="Y49" s="4"/>
      <c r="Z49" s="12"/>
      <c r="AA49" s="32"/>
      <c r="AB49" s="4"/>
      <c r="AC49" s="4"/>
      <c r="AD49" s="4"/>
      <c r="AE49" s="4"/>
      <c r="AF49" s="4"/>
      <c r="AG49" s="63"/>
      <c r="AH49" s="12"/>
      <c r="AI49" s="32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BJ49" s="12"/>
      <c r="BK49" s="63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12"/>
      <c r="BZ49" s="63"/>
      <c r="CA49" s="4"/>
      <c r="CB49" s="4"/>
      <c r="CF49" s="12"/>
      <c r="CG49" s="32"/>
      <c r="CH49" s="4"/>
      <c r="CI49" s="4"/>
      <c r="CJ49" s="12"/>
      <c r="CK49" s="28"/>
      <c r="CM49" s="4"/>
      <c r="CN49" s="4"/>
      <c r="CO49" s="5"/>
      <c r="CP49" s="4"/>
      <c r="CQ49" s="12"/>
      <c r="CR49" s="12"/>
      <c r="CS49" s="4"/>
      <c r="CT49" s="5"/>
      <c r="CU49" s="12"/>
      <c r="CV49" s="53"/>
      <c r="CW49" s="4"/>
      <c r="CX49" s="5"/>
      <c r="DA49" s="4"/>
      <c r="DB49" s="4"/>
      <c r="DC49" s="4"/>
      <c r="DD49" s="63"/>
      <c r="DE49" s="11"/>
      <c r="DF49" s="11"/>
      <c r="DH49" s="53"/>
      <c r="DI49" s="53"/>
      <c r="DJ49" s="53"/>
      <c r="DK49" s="53"/>
      <c r="DL49" s="53"/>
      <c r="DM49" s="53"/>
      <c r="DN49" s="53"/>
      <c r="DO49" s="53"/>
      <c r="DP49" s="60"/>
      <c r="DQ49" s="53"/>
      <c r="DR49" s="60">
        <f>'west Allen-Studer'!DG50</f>
        <v>2.3929575259026685</v>
      </c>
      <c r="DS49" s="53"/>
      <c r="DT49" s="53"/>
      <c r="EC49" s="218">
        <f t="shared" si="1"/>
        <v>1629</v>
      </c>
    </row>
    <row r="50" spans="1:133" x14ac:dyDescent="0.15">
      <c r="A50" s="218">
        <f t="shared" si="0"/>
        <v>1630</v>
      </c>
      <c r="B50" s="4"/>
      <c r="C50" s="4"/>
      <c r="D50" s="4"/>
      <c r="E50" s="4"/>
      <c r="F50" s="32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36"/>
      <c r="T50" s="36"/>
      <c r="U50" s="28"/>
      <c r="V50" s="12"/>
      <c r="W50" s="4"/>
      <c r="X50" s="4"/>
      <c r="Y50" s="4"/>
      <c r="Z50" s="12"/>
      <c r="AA50" s="32"/>
      <c r="AB50" s="4"/>
      <c r="AC50" s="4"/>
      <c r="AD50" s="4"/>
      <c r="AE50" s="4"/>
      <c r="AF50" s="4"/>
      <c r="AG50" s="63"/>
      <c r="AH50" s="12"/>
      <c r="AI50" s="32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BJ50" s="12"/>
      <c r="BK50" s="63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12"/>
      <c r="BZ50" s="63"/>
      <c r="CA50" s="4"/>
      <c r="CB50" s="4"/>
      <c r="CF50" s="12"/>
      <c r="CG50" s="32"/>
      <c r="CH50" s="4"/>
      <c r="CI50" s="4"/>
      <c r="CJ50" s="12"/>
      <c r="CK50" s="28"/>
      <c r="CM50" s="4"/>
      <c r="CN50" s="4"/>
      <c r="CO50" s="5"/>
      <c r="CP50" s="4"/>
      <c r="CQ50" s="12"/>
      <c r="CR50" s="12"/>
      <c r="CS50" s="4"/>
      <c r="CT50" s="5"/>
      <c r="CU50" s="12"/>
      <c r="CV50" s="53"/>
      <c r="CW50" s="4"/>
      <c r="CX50" s="5"/>
      <c r="DA50" s="4"/>
      <c r="DB50" s="4"/>
      <c r="DC50" s="4"/>
      <c r="DD50" s="63"/>
      <c r="DE50" s="11"/>
      <c r="DF50" s="11"/>
      <c r="DH50" s="53"/>
      <c r="DI50" s="53"/>
      <c r="DJ50" s="53"/>
      <c r="DK50" s="53"/>
      <c r="DL50" s="53"/>
      <c r="DM50" s="53"/>
      <c r="DN50" s="53"/>
      <c r="DO50" s="53"/>
      <c r="DP50" s="60"/>
      <c r="DQ50" s="53"/>
      <c r="DR50" s="60">
        <f>'west Allen-Studer'!DG51</f>
        <v>2.3929575259026685</v>
      </c>
      <c r="DS50" s="53"/>
      <c r="DT50" s="53"/>
      <c r="EC50" s="218">
        <f t="shared" si="1"/>
        <v>1630</v>
      </c>
    </row>
    <row r="51" spans="1:133" x14ac:dyDescent="0.15">
      <c r="A51" s="218">
        <f t="shared" si="0"/>
        <v>1631</v>
      </c>
      <c r="B51" s="4"/>
      <c r="C51" s="4"/>
      <c r="D51" s="4"/>
      <c r="E51" s="4"/>
      <c r="F51" s="32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36"/>
      <c r="T51" s="36"/>
      <c r="U51" s="28"/>
      <c r="V51" s="12"/>
      <c r="W51" s="4"/>
      <c r="X51" s="4"/>
      <c r="Y51" s="4"/>
      <c r="Z51" s="12"/>
      <c r="AA51" s="32"/>
      <c r="AB51" s="4"/>
      <c r="AC51" s="4"/>
      <c r="AD51" s="4"/>
      <c r="AE51" s="4"/>
      <c r="AF51" s="4"/>
      <c r="AG51" s="63"/>
      <c r="AH51" s="12"/>
      <c r="AI51" s="32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BJ51" s="12"/>
      <c r="BK51" s="63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12"/>
      <c r="BZ51" s="63"/>
      <c r="CA51" s="4"/>
      <c r="CB51" s="4"/>
      <c r="CF51" s="12"/>
      <c r="CG51" s="32"/>
      <c r="CH51" s="4"/>
      <c r="CI51" s="4"/>
      <c r="CJ51" s="12"/>
      <c r="CK51" s="28"/>
      <c r="CM51" s="4"/>
      <c r="CN51" s="4"/>
      <c r="CO51" s="5"/>
      <c r="CP51" s="4"/>
      <c r="CQ51" s="12"/>
      <c r="CR51" s="12"/>
      <c r="CS51" s="4"/>
      <c r="CT51" s="5"/>
      <c r="CU51" s="12"/>
      <c r="CV51" s="53"/>
      <c r="CW51" s="4"/>
      <c r="CX51" s="5"/>
      <c r="DA51" s="4"/>
      <c r="DB51" s="4"/>
      <c r="DC51" s="4"/>
      <c r="DD51" s="63"/>
      <c r="DE51" s="11"/>
      <c r="DF51" s="11"/>
      <c r="DH51" s="53"/>
      <c r="DI51" s="53"/>
      <c r="DJ51" s="53"/>
      <c r="DK51" s="53"/>
      <c r="DL51" s="53"/>
      <c r="DM51" s="53"/>
      <c r="DN51" s="53"/>
      <c r="DO51" s="53"/>
      <c r="DP51" s="60"/>
      <c r="DQ51" s="53"/>
      <c r="DR51" s="60">
        <f>'west Allen-Studer'!DG52</f>
        <v>2.6501809733124015</v>
      </c>
      <c r="DS51" s="53"/>
      <c r="DT51" s="53"/>
      <c r="EC51" s="218">
        <f t="shared" si="1"/>
        <v>1631</v>
      </c>
    </row>
    <row r="52" spans="1:133" x14ac:dyDescent="0.15">
      <c r="A52" s="218">
        <f t="shared" si="0"/>
        <v>1632</v>
      </c>
      <c r="B52" s="4"/>
      <c r="C52" s="4"/>
      <c r="D52" s="4"/>
      <c r="E52" s="4"/>
      <c r="F52" s="32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36"/>
      <c r="T52" s="36"/>
      <c r="U52" s="28"/>
      <c r="V52" s="12"/>
      <c r="W52" s="4"/>
      <c r="X52" s="4"/>
      <c r="Y52" s="4"/>
      <c r="Z52" s="12"/>
      <c r="AA52" s="32"/>
      <c r="AB52" s="4"/>
      <c r="AC52" s="4"/>
      <c r="AD52" s="4"/>
      <c r="AE52" s="4"/>
      <c r="AF52" s="4"/>
      <c r="AG52" s="63"/>
      <c r="AH52" s="12"/>
      <c r="AI52" s="32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BJ52" s="12"/>
      <c r="BK52" s="63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12"/>
      <c r="BZ52" s="63"/>
      <c r="CA52" s="4"/>
      <c r="CB52" s="4"/>
      <c r="CF52" s="12"/>
      <c r="CG52" s="32"/>
      <c r="CH52" s="4"/>
      <c r="CI52" s="4"/>
      <c r="CJ52" s="12"/>
      <c r="CK52" s="28"/>
      <c r="CM52" s="4"/>
      <c r="CN52" s="4"/>
      <c r="CO52" s="5"/>
      <c r="CP52" s="4"/>
      <c r="CQ52" s="12"/>
      <c r="CR52" s="12"/>
      <c r="CS52" s="4"/>
      <c r="CT52" s="5"/>
      <c r="CU52" s="12"/>
      <c r="CV52" s="53"/>
      <c r="CW52" s="4"/>
      <c r="CX52" s="5"/>
      <c r="DA52" s="4"/>
      <c r="DB52" s="4"/>
      <c r="DC52" s="4"/>
      <c r="DD52" s="63"/>
      <c r="DE52" s="11"/>
      <c r="DF52" s="11"/>
      <c r="DH52" s="53"/>
      <c r="DI52" s="53"/>
      <c r="DJ52" s="53"/>
      <c r="DK52" s="53"/>
      <c r="DL52" s="53"/>
      <c r="DM52" s="53"/>
      <c r="DN52" s="53"/>
      <c r="DO52" s="53"/>
      <c r="DP52" s="60"/>
      <c r="DQ52" s="53"/>
      <c r="DR52" s="60">
        <f>'west Allen-Studer'!DG53</f>
        <v>2.6501809733124015</v>
      </c>
      <c r="DS52" s="53"/>
      <c r="DT52" s="53"/>
      <c r="EC52" s="218">
        <f t="shared" si="1"/>
        <v>1632</v>
      </c>
    </row>
    <row r="53" spans="1:133" x14ac:dyDescent="0.15">
      <c r="A53" s="218">
        <f t="shared" ref="A53:A69" si="2">+A52+1</f>
        <v>1633</v>
      </c>
      <c r="B53" s="4"/>
      <c r="C53" s="4"/>
      <c r="D53" s="4"/>
      <c r="E53" s="4"/>
      <c r="F53" s="32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36"/>
      <c r="T53" s="36"/>
      <c r="U53" s="28"/>
      <c r="V53" s="12"/>
      <c r="W53" s="4"/>
      <c r="X53" s="4"/>
      <c r="Y53" s="4"/>
      <c r="Z53" s="12"/>
      <c r="AA53" s="32"/>
      <c r="AB53" s="4"/>
      <c r="AC53" s="4"/>
      <c r="AD53" s="4"/>
      <c r="AE53" s="4"/>
      <c r="AF53" s="4"/>
      <c r="AG53" s="63"/>
      <c r="AH53" s="12"/>
      <c r="AI53" s="32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BJ53" s="12"/>
      <c r="BK53" s="63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12"/>
      <c r="BZ53" s="63"/>
      <c r="CA53" s="4"/>
      <c r="CB53" s="4"/>
      <c r="CF53" s="12"/>
      <c r="CG53" s="32"/>
      <c r="CH53" s="4"/>
      <c r="CI53" s="4"/>
      <c r="CJ53" s="12"/>
      <c r="CK53" s="28"/>
      <c r="CM53" s="4"/>
      <c r="CN53" s="4"/>
      <c r="CO53" s="5"/>
      <c r="CP53" s="4"/>
      <c r="CQ53" s="12"/>
      <c r="CR53" s="12"/>
      <c r="CS53" s="4"/>
      <c r="CT53" s="5"/>
      <c r="CU53" s="12"/>
      <c r="CV53" s="53"/>
      <c r="CW53" s="4"/>
      <c r="CX53" s="5"/>
      <c r="DA53" s="4"/>
      <c r="DB53" s="4"/>
      <c r="DC53" s="4"/>
      <c r="DD53" s="63"/>
      <c r="DE53" s="11"/>
      <c r="DF53" s="11"/>
      <c r="DH53" s="53"/>
      <c r="DI53" s="53"/>
      <c r="DJ53" s="53"/>
      <c r="DK53" s="53"/>
      <c r="DL53" s="53"/>
      <c r="DM53" s="53"/>
      <c r="DN53" s="53"/>
      <c r="DO53" s="53"/>
      <c r="DP53" s="60"/>
      <c r="DQ53" s="53"/>
      <c r="DR53" s="60">
        <f>'west Allen-Studer'!DG54</f>
        <v>2.6501809733124015</v>
      </c>
      <c r="DS53" s="53"/>
      <c r="DT53" s="53"/>
      <c r="EC53" s="218">
        <f t="shared" si="1"/>
        <v>1633</v>
      </c>
    </row>
    <row r="54" spans="1:133" x14ac:dyDescent="0.15">
      <c r="A54" s="218">
        <f t="shared" si="2"/>
        <v>1634</v>
      </c>
      <c r="B54" s="4"/>
      <c r="C54" s="4"/>
      <c r="D54" s="4"/>
      <c r="E54" s="4"/>
      <c r="F54" s="32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36"/>
      <c r="T54" s="36"/>
      <c r="U54" s="28"/>
      <c r="V54" s="12"/>
      <c r="W54" s="4"/>
      <c r="X54" s="4"/>
      <c r="Y54" s="4"/>
      <c r="Z54" s="12"/>
      <c r="AA54" s="32"/>
      <c r="AB54" s="4"/>
      <c r="AC54" s="4"/>
      <c r="AD54" s="4"/>
      <c r="AE54" s="4"/>
      <c r="AF54" s="4"/>
      <c r="AG54" s="63"/>
      <c r="AH54" s="12"/>
      <c r="AI54" s="32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BJ54" s="12"/>
      <c r="BK54" s="63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12"/>
      <c r="BZ54" s="63"/>
      <c r="CA54" s="4"/>
      <c r="CB54" s="4"/>
      <c r="CF54" s="12"/>
      <c r="CG54" s="32"/>
      <c r="CH54" s="4"/>
      <c r="CI54" s="4"/>
      <c r="CJ54" s="12"/>
      <c r="CK54" s="28"/>
      <c r="CM54" s="4"/>
      <c r="CN54" s="4"/>
      <c r="CO54" s="5"/>
      <c r="CP54" s="4"/>
      <c r="CQ54" s="12"/>
      <c r="CR54" s="12"/>
      <c r="CS54" s="4"/>
      <c r="CT54" s="5"/>
      <c r="CU54" s="12"/>
      <c r="CV54" s="53"/>
      <c r="CW54" s="4"/>
      <c r="CX54" s="5"/>
      <c r="DA54" s="4"/>
      <c r="DB54" s="4"/>
      <c r="DC54" s="4"/>
      <c r="DD54" s="63"/>
      <c r="DE54" s="11"/>
      <c r="DF54" s="11"/>
      <c r="DH54" s="53"/>
      <c r="DI54" s="53"/>
      <c r="DJ54" s="53"/>
      <c r="DK54" s="53"/>
      <c r="DL54" s="53"/>
      <c r="DM54" s="53"/>
      <c r="DN54" s="53"/>
      <c r="DO54" s="53"/>
      <c r="DP54" s="60"/>
      <c r="DQ54" s="53"/>
      <c r="DR54" s="60">
        <f>'west Allen-Studer'!DG55</f>
        <v>2.6501809733124015</v>
      </c>
      <c r="DS54" s="53"/>
      <c r="DT54" s="53"/>
      <c r="EC54" s="218">
        <f t="shared" si="1"/>
        <v>1634</v>
      </c>
    </row>
    <row r="55" spans="1:133" x14ac:dyDescent="0.15">
      <c r="A55" s="218">
        <f t="shared" si="2"/>
        <v>1635</v>
      </c>
      <c r="B55" s="4"/>
      <c r="C55" s="4"/>
      <c r="D55" s="4"/>
      <c r="E55" s="4"/>
      <c r="F55" s="32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36"/>
      <c r="T55" s="36"/>
      <c r="U55" s="28"/>
      <c r="V55" s="12"/>
      <c r="W55" s="4"/>
      <c r="X55" s="4"/>
      <c r="Y55" s="4"/>
      <c r="Z55" s="12"/>
      <c r="AA55" s="32"/>
      <c r="AB55" s="4"/>
      <c r="AC55" s="4"/>
      <c r="AD55" s="4"/>
      <c r="AE55" s="4"/>
      <c r="AF55" s="4"/>
      <c r="AG55" s="63"/>
      <c r="AH55" s="12"/>
      <c r="AI55" s="32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BJ55" s="12"/>
      <c r="BK55" s="63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12"/>
      <c r="BZ55" s="63"/>
      <c r="CA55" s="4"/>
      <c r="CB55" s="4"/>
      <c r="CF55" s="12"/>
      <c r="CG55" s="32"/>
      <c r="CH55" s="4"/>
      <c r="CI55" s="4"/>
      <c r="CJ55" s="12"/>
      <c r="CK55" s="28"/>
      <c r="CM55" s="4"/>
      <c r="CN55" s="4"/>
      <c r="CO55" s="5"/>
      <c r="CP55" s="4"/>
      <c r="CQ55" s="12"/>
      <c r="CR55" s="12"/>
      <c r="CS55" s="4"/>
      <c r="CT55" s="5"/>
      <c r="CU55" s="12"/>
      <c r="CV55" s="53"/>
      <c r="CW55" s="4"/>
      <c r="CX55" s="5"/>
      <c r="DA55" s="4"/>
      <c r="DB55" s="4"/>
      <c r="DC55" s="4"/>
      <c r="DD55" s="63"/>
      <c r="DE55" s="11"/>
      <c r="DF55" s="11"/>
      <c r="DH55" s="53"/>
      <c r="DI55" s="53"/>
      <c r="DJ55" s="53"/>
      <c r="DK55" s="53"/>
      <c r="DL55" s="53"/>
      <c r="DM55" s="53"/>
      <c r="DN55" s="53"/>
      <c r="DO55" s="53"/>
      <c r="DP55" s="60"/>
      <c r="DQ55" s="53"/>
      <c r="DR55" s="60">
        <f>'west Allen-Studer'!DG56</f>
        <v>2.6501809733124015</v>
      </c>
      <c r="DS55" s="53"/>
      <c r="DT55" s="53"/>
      <c r="EC55" s="218">
        <f t="shared" si="1"/>
        <v>1635</v>
      </c>
    </row>
    <row r="56" spans="1:133" x14ac:dyDescent="0.15">
      <c r="A56" s="218">
        <f t="shared" si="2"/>
        <v>1636</v>
      </c>
      <c r="B56" s="4"/>
      <c r="C56" s="4"/>
      <c r="D56" s="4"/>
      <c r="E56" s="4"/>
      <c r="F56" s="32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36"/>
      <c r="T56" s="36"/>
      <c r="U56" s="28"/>
      <c r="V56" s="12"/>
      <c r="W56" s="4"/>
      <c r="X56" s="4"/>
      <c r="Y56" s="4"/>
      <c r="Z56" s="12"/>
      <c r="AA56" s="32"/>
      <c r="AB56" s="4"/>
      <c r="AC56" s="4"/>
      <c r="AD56" s="4"/>
      <c r="AE56" s="4"/>
      <c r="AF56" s="4"/>
      <c r="AG56" s="63"/>
      <c r="AH56" s="12"/>
      <c r="AI56" s="32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BJ56" s="12"/>
      <c r="BK56" s="63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12"/>
      <c r="BZ56" s="63"/>
      <c r="CA56" s="4"/>
      <c r="CB56" s="4"/>
      <c r="CF56" s="12"/>
      <c r="CG56" s="32"/>
      <c r="CH56" s="4"/>
      <c r="CI56" s="4"/>
      <c r="CJ56" s="12"/>
      <c r="CK56" s="28"/>
      <c r="CM56" s="4"/>
      <c r="CN56" s="4"/>
      <c r="CO56" s="5"/>
      <c r="CP56" s="4"/>
      <c r="CQ56" s="12"/>
      <c r="CR56" s="12"/>
      <c r="CS56" s="4"/>
      <c r="CT56" s="5"/>
      <c r="CU56" s="12"/>
      <c r="CV56" s="53"/>
      <c r="CW56" s="4"/>
      <c r="CX56" s="5"/>
      <c r="DA56" s="4"/>
      <c r="DB56" s="4"/>
      <c r="DC56" s="4"/>
      <c r="DD56" s="63"/>
      <c r="DE56" s="11"/>
      <c r="DF56" s="11"/>
      <c r="DH56" s="53"/>
      <c r="DI56" s="53"/>
      <c r="DJ56" s="53"/>
      <c r="DK56" s="53"/>
      <c r="DL56" s="53"/>
      <c r="DM56" s="53"/>
      <c r="DN56" s="53"/>
      <c r="DO56" s="53"/>
      <c r="DP56" s="60"/>
      <c r="DQ56" s="53"/>
      <c r="DR56" s="60">
        <f>'west Allen-Studer'!DG57</f>
        <v>2.6501809733124015</v>
      </c>
      <c r="DS56" s="53"/>
      <c r="DT56" s="53"/>
      <c r="EC56" s="218">
        <f t="shared" si="1"/>
        <v>1636</v>
      </c>
    </row>
    <row r="57" spans="1:133" x14ac:dyDescent="0.15">
      <c r="A57" s="218">
        <f t="shared" si="2"/>
        <v>1637</v>
      </c>
      <c r="B57" s="4"/>
      <c r="C57" s="4"/>
      <c r="D57" s="4"/>
      <c r="E57" s="4"/>
      <c r="F57" s="32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36"/>
      <c r="T57" s="36"/>
      <c r="U57" s="28"/>
      <c r="V57" s="12"/>
      <c r="W57" s="4"/>
      <c r="X57" s="4"/>
      <c r="Y57" s="4"/>
      <c r="Z57" s="12"/>
      <c r="AA57" s="32"/>
      <c r="AB57" s="4"/>
      <c r="AC57" s="4"/>
      <c r="AD57" s="4"/>
      <c r="AE57" s="4"/>
      <c r="AF57" s="4"/>
      <c r="AG57" s="63"/>
      <c r="AH57" s="12"/>
      <c r="AI57" s="32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BJ57" s="12"/>
      <c r="BK57" s="63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12"/>
      <c r="BZ57" s="63"/>
      <c r="CA57" s="4"/>
      <c r="CB57" s="4"/>
      <c r="CF57" s="12"/>
      <c r="CG57" s="32"/>
      <c r="CH57" s="4"/>
      <c r="CI57" s="4"/>
      <c r="CJ57" s="12"/>
      <c r="CK57" s="28"/>
      <c r="CM57" s="4"/>
      <c r="CN57" s="4"/>
      <c r="CO57" s="5"/>
      <c r="CP57" s="4"/>
      <c r="CQ57" s="12"/>
      <c r="CR57" s="12"/>
      <c r="CS57" s="4"/>
      <c r="CT57" s="5"/>
      <c r="CU57" s="12"/>
      <c r="CV57" s="53"/>
      <c r="CW57" s="4"/>
      <c r="CX57" s="5"/>
      <c r="DA57" s="4"/>
      <c r="DB57" s="4"/>
      <c r="DC57" s="4"/>
      <c r="DD57" s="63"/>
      <c r="DE57" s="11"/>
      <c r="DF57" s="11"/>
      <c r="DH57" s="53"/>
      <c r="DI57" s="53"/>
      <c r="DJ57" s="53"/>
      <c r="DK57" s="53"/>
      <c r="DL57" s="53"/>
      <c r="DM57" s="53"/>
      <c r="DN57" s="53"/>
      <c r="DO57" s="53"/>
      <c r="DP57" s="60"/>
      <c r="DQ57" s="53"/>
      <c r="DR57" s="60">
        <f>'west Allen-Studer'!DG58</f>
        <v>2.6501809733124015</v>
      </c>
      <c r="DS57" s="53"/>
      <c r="DT57" s="53"/>
      <c r="EC57" s="218">
        <f t="shared" si="1"/>
        <v>1637</v>
      </c>
    </row>
    <row r="58" spans="1:133" x14ac:dyDescent="0.15">
      <c r="A58" s="218">
        <f t="shared" si="2"/>
        <v>1638</v>
      </c>
      <c r="B58" s="4"/>
      <c r="C58" s="4"/>
      <c r="D58" s="4"/>
      <c r="E58" s="4"/>
      <c r="F58" s="32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36"/>
      <c r="T58" s="36"/>
      <c r="U58" s="28"/>
      <c r="V58" s="12"/>
      <c r="W58" s="4"/>
      <c r="X58" s="4"/>
      <c r="Y58" s="4"/>
      <c r="Z58" s="12"/>
      <c r="AA58" s="32"/>
      <c r="AB58" s="4"/>
      <c r="AC58" s="4"/>
      <c r="AD58" s="4"/>
      <c r="AE58" s="4"/>
      <c r="AF58" s="4"/>
      <c r="AG58" s="63"/>
      <c r="AH58" s="12"/>
      <c r="AI58" s="32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BJ58" s="12"/>
      <c r="BK58" s="63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12"/>
      <c r="BZ58" s="63"/>
      <c r="CA58" s="4"/>
      <c r="CB58" s="4"/>
      <c r="CF58" s="12"/>
      <c r="CG58" s="32"/>
      <c r="CH58" s="4"/>
      <c r="CI58" s="4"/>
      <c r="CJ58" s="12"/>
      <c r="CK58" s="28"/>
      <c r="CM58" s="4"/>
      <c r="CN58" s="4"/>
      <c r="CO58" s="5"/>
      <c r="CP58" s="4"/>
      <c r="CQ58" s="12"/>
      <c r="CR58" s="12"/>
      <c r="CS58" s="4"/>
      <c r="CT58" s="5"/>
      <c r="CU58" s="12"/>
      <c r="CV58" s="53"/>
      <c r="CW58" s="4"/>
      <c r="CX58" s="5"/>
      <c r="DA58" s="4"/>
      <c r="DB58" s="4"/>
      <c r="DC58" s="4"/>
      <c r="DD58" s="63"/>
      <c r="DE58" s="11"/>
      <c r="DF58" s="11"/>
      <c r="DH58" s="53"/>
      <c r="DI58" s="53"/>
      <c r="DJ58" s="53"/>
      <c r="DK58" s="53"/>
      <c r="DL58" s="53"/>
      <c r="DM58" s="53"/>
      <c r="DN58" s="53"/>
      <c r="DO58" s="53"/>
      <c r="DP58" s="60"/>
      <c r="DQ58" s="53"/>
      <c r="DR58" s="60">
        <f>'west Allen-Studer'!DG59</f>
        <v>2.6501809733124015</v>
      </c>
      <c r="DS58" s="53"/>
      <c r="DT58" s="53"/>
      <c r="EC58" s="218">
        <f t="shared" si="1"/>
        <v>1638</v>
      </c>
    </row>
    <row r="59" spans="1:133" x14ac:dyDescent="0.15">
      <c r="A59" s="218">
        <f t="shared" si="2"/>
        <v>1639</v>
      </c>
      <c r="B59" s="4"/>
      <c r="C59" s="4"/>
      <c r="D59" s="4"/>
      <c r="E59" s="4"/>
      <c r="F59" s="32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36"/>
      <c r="T59" s="36"/>
      <c r="U59" s="28"/>
      <c r="V59" s="12"/>
      <c r="W59" s="4"/>
      <c r="X59" s="4"/>
      <c r="Y59" s="4"/>
      <c r="Z59" s="12"/>
      <c r="AA59" s="32"/>
      <c r="AB59" s="4"/>
      <c r="AC59" s="4"/>
      <c r="AD59" s="4"/>
      <c r="AE59" s="4"/>
      <c r="AF59" s="4"/>
      <c r="AG59" s="63"/>
      <c r="AH59" s="12"/>
      <c r="AI59" s="32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BJ59" s="12"/>
      <c r="BK59" s="63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12"/>
      <c r="BZ59" s="63"/>
      <c r="CA59" s="4"/>
      <c r="CB59" s="4"/>
      <c r="CF59" s="12"/>
      <c r="CG59" s="32"/>
      <c r="CH59" s="4"/>
      <c r="CI59" s="4"/>
      <c r="CJ59" s="12"/>
      <c r="CK59" s="28"/>
      <c r="CM59" s="4"/>
      <c r="CN59" s="4"/>
      <c r="CO59" s="5"/>
      <c r="CP59" s="4"/>
      <c r="CQ59" s="12"/>
      <c r="CR59" s="12"/>
      <c r="CS59" s="4"/>
      <c r="CT59" s="5"/>
      <c r="CU59" s="12"/>
      <c r="CV59" s="53"/>
      <c r="CW59" s="4"/>
      <c r="CX59" s="5"/>
      <c r="DA59" s="4"/>
      <c r="DB59" s="4"/>
      <c r="DC59" s="4"/>
      <c r="DD59" s="63"/>
      <c r="DE59" s="11"/>
      <c r="DF59" s="11"/>
      <c r="DH59" s="53"/>
      <c r="DI59" s="53"/>
      <c r="DJ59" s="53"/>
      <c r="DK59" s="53"/>
      <c r="DL59" s="53"/>
      <c r="DM59" s="53"/>
      <c r="DN59" s="53"/>
      <c r="DO59" s="53"/>
      <c r="DP59" s="60"/>
      <c r="DQ59" s="53"/>
      <c r="DR59" s="60">
        <f>'west Allen-Studer'!DG60</f>
        <v>2.6501809733124015</v>
      </c>
      <c r="DS59" s="53"/>
      <c r="DT59" s="53"/>
      <c r="EC59" s="218">
        <f t="shared" si="1"/>
        <v>1639</v>
      </c>
    </row>
    <row r="60" spans="1:133" x14ac:dyDescent="0.15">
      <c r="A60" s="218">
        <f t="shared" si="2"/>
        <v>1640</v>
      </c>
      <c r="B60" s="4"/>
      <c r="C60" s="4"/>
      <c r="D60" s="4"/>
      <c r="E60" s="4"/>
      <c r="F60" s="32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36"/>
      <c r="T60" s="36"/>
      <c r="U60" s="28"/>
      <c r="V60" s="12"/>
      <c r="W60" s="4"/>
      <c r="X60" s="4"/>
      <c r="Y60" s="4"/>
      <c r="Z60" s="12"/>
      <c r="AA60" s="32"/>
      <c r="AB60" s="4"/>
      <c r="AC60" s="4"/>
      <c r="AD60" s="4"/>
      <c r="AE60" s="4"/>
      <c r="AF60" s="4"/>
      <c r="AG60" s="63"/>
      <c r="AH60" s="12"/>
      <c r="AI60" s="32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BJ60" s="12"/>
      <c r="BK60" s="63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12"/>
      <c r="BZ60" s="63"/>
      <c r="CA60" s="4"/>
      <c r="CB60" s="4"/>
      <c r="CF60" s="12"/>
      <c r="CG60" s="32"/>
      <c r="CH60" s="4"/>
      <c r="CI60" s="4"/>
      <c r="CJ60" s="12"/>
      <c r="CK60" s="28"/>
      <c r="CM60" s="4"/>
      <c r="CN60" s="4"/>
      <c r="CO60" s="5"/>
      <c r="CP60" s="4"/>
      <c r="CQ60" s="12"/>
      <c r="CR60" s="12"/>
      <c r="CS60" s="4"/>
      <c r="CT60" s="5"/>
      <c r="CU60" s="12"/>
      <c r="CV60" s="53"/>
      <c r="CW60" s="4"/>
      <c r="CX60" s="5"/>
      <c r="DA60" s="4"/>
      <c r="DB60" s="4"/>
      <c r="DC60" s="4"/>
      <c r="DD60" s="63"/>
      <c r="DE60" s="11"/>
      <c r="DF60" s="11"/>
      <c r="DH60" s="53"/>
      <c r="DI60" s="53"/>
      <c r="DJ60" s="53"/>
      <c r="DK60" s="53"/>
      <c r="DL60" s="53"/>
      <c r="DM60" s="53"/>
      <c r="DN60" s="53"/>
      <c r="DO60" s="53"/>
      <c r="DP60" s="60"/>
      <c r="DQ60" s="53"/>
      <c r="DR60" s="60">
        <f>'west Allen-Studer'!DG61</f>
        <v>3.3620923328100472</v>
      </c>
      <c r="DS60" s="53"/>
      <c r="DT60" s="53"/>
      <c r="EC60" s="218">
        <f t="shared" si="1"/>
        <v>1640</v>
      </c>
    </row>
    <row r="61" spans="1:133" x14ac:dyDescent="0.15">
      <c r="A61" s="218">
        <f t="shared" si="2"/>
        <v>1641</v>
      </c>
      <c r="B61" s="4"/>
      <c r="C61" s="4"/>
      <c r="D61" s="4"/>
      <c r="E61" s="4"/>
      <c r="F61" s="32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36"/>
      <c r="T61" s="36"/>
      <c r="U61" s="28"/>
      <c r="V61" s="12"/>
      <c r="W61" s="4"/>
      <c r="X61" s="4"/>
      <c r="Y61" s="4"/>
      <c r="Z61" s="12"/>
      <c r="AA61" s="32"/>
      <c r="AB61" s="4"/>
      <c r="AC61" s="4"/>
      <c r="AD61" s="4"/>
      <c r="AE61" s="4"/>
      <c r="AF61" s="4"/>
      <c r="AG61" s="63"/>
      <c r="AH61" s="12"/>
      <c r="AI61" s="32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BJ61" s="12"/>
      <c r="BK61" s="63"/>
      <c r="BL61" s="4"/>
      <c r="BM61" s="4"/>
      <c r="BN61" s="4">
        <v>0.5</v>
      </c>
      <c r="BO61" s="4">
        <f>(BN61*10.78)/37.3578</f>
        <v>0.14428044477993887</v>
      </c>
      <c r="BP61" s="4"/>
      <c r="BQ61" s="4"/>
      <c r="BR61" s="4"/>
      <c r="BS61" s="4"/>
      <c r="BT61" s="4"/>
      <c r="BU61" s="4"/>
      <c r="BV61" s="4"/>
      <c r="BW61" s="4"/>
      <c r="BX61" s="4"/>
      <c r="BY61" s="12"/>
      <c r="BZ61" s="63"/>
      <c r="CA61" s="4"/>
      <c r="CB61" s="4"/>
      <c r="CF61" s="12"/>
      <c r="CG61" s="32"/>
      <c r="CH61" s="4"/>
      <c r="CI61" s="4"/>
      <c r="CJ61" s="12"/>
      <c r="CK61" s="28"/>
      <c r="CM61" s="4"/>
      <c r="CN61" s="4"/>
      <c r="CO61" s="5"/>
      <c r="CP61" s="4"/>
      <c r="CQ61" s="12"/>
      <c r="CR61" s="12"/>
      <c r="CS61" s="4"/>
      <c r="CT61" s="5"/>
      <c r="CU61" s="12"/>
      <c r="CV61" s="53"/>
      <c r="CW61" s="4"/>
      <c r="CX61" s="5"/>
      <c r="DA61" s="4"/>
      <c r="DB61" s="4"/>
      <c r="DC61" s="4"/>
      <c r="DD61" s="63"/>
      <c r="DE61" s="11"/>
      <c r="DF61" s="11"/>
      <c r="DG61" s="11"/>
      <c r="DH61" s="53">
        <f>BO61</f>
        <v>0.14428044477993887</v>
      </c>
      <c r="DI61" s="53">
        <f t="shared" ref="DI61:DI124" si="3">0.063+1.226*(DH61)+0.017*2</f>
        <v>0.27388782530020506</v>
      </c>
      <c r="DJ61" s="53">
        <f t="shared" ref="DJ61:DJ124" si="4">1.149842*DH61*(3/4)+0.003162*2</f>
        <v>0.13074878638999085</v>
      </c>
      <c r="DK61" s="53"/>
      <c r="DL61" s="53"/>
      <c r="DM61" s="53"/>
      <c r="DN61" s="53"/>
      <c r="DO61" s="53"/>
      <c r="DP61" s="60"/>
      <c r="DQ61" s="53"/>
      <c r="DR61" s="60">
        <f>'west Allen-Studer'!DG62</f>
        <v>3.3620923328100472</v>
      </c>
      <c r="DS61" s="53"/>
      <c r="DT61" s="53"/>
      <c r="EC61" s="218">
        <f t="shared" si="1"/>
        <v>1641</v>
      </c>
    </row>
    <row r="62" spans="1:133" x14ac:dyDescent="0.15">
      <c r="A62" s="218">
        <f t="shared" si="2"/>
        <v>1642</v>
      </c>
      <c r="B62" s="4"/>
      <c r="C62" s="4"/>
      <c r="D62" s="4"/>
      <c r="E62" s="4"/>
      <c r="F62" s="32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36"/>
      <c r="T62" s="36"/>
      <c r="U62" s="28"/>
      <c r="V62" s="12"/>
      <c r="W62" s="4"/>
      <c r="X62" s="4"/>
      <c r="Y62" s="4"/>
      <c r="Z62" s="12"/>
      <c r="AA62" s="32"/>
      <c r="AB62" s="4"/>
      <c r="AC62" s="4"/>
      <c r="AD62" s="4"/>
      <c r="AE62" s="4"/>
      <c r="AF62" s="4"/>
      <c r="AG62" s="63"/>
      <c r="AH62" s="12"/>
      <c r="AI62" s="32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BJ62" s="12"/>
      <c r="BK62" s="63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12"/>
      <c r="BZ62" s="63"/>
      <c r="CA62" s="4"/>
      <c r="CB62" s="4"/>
      <c r="CF62" s="12"/>
      <c r="CG62" s="32"/>
      <c r="CH62" s="4"/>
      <c r="CI62" s="4"/>
      <c r="CJ62" s="12"/>
      <c r="CK62" s="28"/>
      <c r="CM62" s="4"/>
      <c r="CN62" s="4"/>
      <c r="CO62" s="5"/>
      <c r="CP62" s="4"/>
      <c r="CQ62" s="12"/>
      <c r="CR62" s="12"/>
      <c r="CS62" s="4"/>
      <c r="CT62" s="5"/>
      <c r="CU62" s="12"/>
      <c r="CV62" s="53"/>
      <c r="CW62" s="4"/>
      <c r="CX62" s="5"/>
      <c r="DA62" s="4"/>
      <c r="DB62" s="4"/>
      <c r="DC62" s="4"/>
      <c r="DD62" s="63"/>
      <c r="DE62" s="11"/>
      <c r="DF62" s="11"/>
      <c r="DG62" s="11"/>
      <c r="DH62" s="53">
        <f t="shared" ref="DH62:DH80" si="5">DH$61+(A62-A$61)*(DH$81-DH$61)/(A$81-A$61)</f>
        <v>0.15308155191151515</v>
      </c>
      <c r="DI62" s="53">
        <f t="shared" si="3"/>
        <v>0.28467798264351762</v>
      </c>
      <c r="DJ62" s="53">
        <f t="shared" si="4"/>
        <v>0.1383386983597803</v>
      </c>
      <c r="DK62" s="53"/>
      <c r="DL62" s="53"/>
      <c r="DM62" s="53"/>
      <c r="DN62" s="53"/>
      <c r="DO62" s="53"/>
      <c r="DP62" s="60"/>
      <c r="DQ62" s="53"/>
      <c r="DR62" s="60">
        <f>'west Allen-Studer'!DG63</f>
        <v>3.3620923328100472</v>
      </c>
      <c r="DS62" s="53"/>
      <c r="DT62" s="53"/>
      <c r="EC62" s="218">
        <f t="shared" si="1"/>
        <v>1642</v>
      </c>
    </row>
    <row r="63" spans="1:133" x14ac:dyDescent="0.15">
      <c r="A63" s="218">
        <f t="shared" si="2"/>
        <v>1643</v>
      </c>
      <c r="B63" s="4"/>
      <c r="C63" s="4"/>
      <c r="D63" s="4"/>
      <c r="E63" s="4"/>
      <c r="F63" s="32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36"/>
      <c r="T63" s="36"/>
      <c r="U63" s="28"/>
      <c r="V63" s="12"/>
      <c r="W63" s="4"/>
      <c r="X63" s="4"/>
      <c r="Y63" s="4"/>
      <c r="Z63" s="12"/>
      <c r="AA63" s="32"/>
      <c r="AB63" s="4"/>
      <c r="AC63" s="4"/>
      <c r="AD63" s="4"/>
      <c r="AE63" s="4"/>
      <c r="AF63" s="4"/>
      <c r="AG63" s="63"/>
      <c r="AH63" s="12"/>
      <c r="AI63" s="32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BJ63" s="12"/>
      <c r="BK63" s="63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12"/>
      <c r="BZ63" s="63"/>
      <c r="CA63" s="4"/>
      <c r="CB63" s="4"/>
      <c r="CF63" s="12"/>
      <c r="CG63" s="32"/>
      <c r="CH63" s="4"/>
      <c r="CI63" s="4"/>
      <c r="CJ63" s="12"/>
      <c r="CK63" s="28"/>
      <c r="CM63" s="4"/>
      <c r="CN63" s="4"/>
      <c r="CO63" s="5"/>
      <c r="CP63" s="4"/>
      <c r="CQ63" s="12"/>
      <c r="CR63" s="12"/>
      <c r="CS63" s="4"/>
      <c r="CT63" s="5"/>
      <c r="CU63" s="12"/>
      <c r="CV63" s="53"/>
      <c r="CW63" s="4"/>
      <c r="CX63" s="5"/>
      <c r="DA63" s="4"/>
      <c r="DB63" s="4"/>
      <c r="DC63" s="4"/>
      <c r="DD63" s="63"/>
      <c r="DE63" s="11"/>
      <c r="DF63" s="11"/>
      <c r="DG63" s="11"/>
      <c r="DH63" s="53">
        <f t="shared" si="5"/>
        <v>0.1618826590430914</v>
      </c>
      <c r="DI63" s="53">
        <f t="shared" si="3"/>
        <v>0.29546813998683008</v>
      </c>
      <c r="DJ63" s="53">
        <f t="shared" si="4"/>
        <v>0.14592861032956972</v>
      </c>
      <c r="DK63" s="53"/>
      <c r="DL63" s="53"/>
      <c r="DM63" s="53"/>
      <c r="DN63" s="53"/>
      <c r="DO63" s="53"/>
      <c r="DP63" s="60"/>
      <c r="DQ63" s="53"/>
      <c r="DR63" s="60">
        <f>'west Allen-Studer'!DG64</f>
        <v>3.3620923328100472</v>
      </c>
      <c r="DS63" s="53"/>
      <c r="DT63" s="53"/>
      <c r="EC63" s="218">
        <f t="shared" si="1"/>
        <v>1643</v>
      </c>
    </row>
    <row r="64" spans="1:133" x14ac:dyDescent="0.15">
      <c r="A64" s="218">
        <f t="shared" si="2"/>
        <v>1644</v>
      </c>
      <c r="B64" s="4"/>
      <c r="C64" s="4"/>
      <c r="D64" s="4"/>
      <c r="E64" s="4"/>
      <c r="F64" s="32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36"/>
      <c r="T64" s="36"/>
      <c r="U64" s="28"/>
      <c r="V64" s="12"/>
      <c r="W64" s="4"/>
      <c r="X64" s="4"/>
      <c r="Y64" s="4"/>
      <c r="Z64" s="12"/>
      <c r="AA64" s="32"/>
      <c r="AB64" s="4"/>
      <c r="AC64" s="4"/>
      <c r="AD64" s="4"/>
      <c r="AE64" s="4"/>
      <c r="AF64" s="4"/>
      <c r="AG64" s="63"/>
      <c r="AH64" s="12"/>
      <c r="AI64" s="32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BJ64" s="12"/>
      <c r="BK64" s="63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12"/>
      <c r="BZ64" s="63"/>
      <c r="CA64" s="4"/>
      <c r="CB64" s="4"/>
      <c r="CF64" s="12"/>
      <c r="CG64" s="32"/>
      <c r="CH64" s="4"/>
      <c r="CI64" s="4"/>
      <c r="CJ64" s="12"/>
      <c r="CK64" s="28"/>
      <c r="CM64" s="4"/>
      <c r="CN64" s="4"/>
      <c r="CO64" s="5"/>
      <c r="CP64" s="4"/>
      <c r="CQ64" s="12"/>
      <c r="CR64" s="12"/>
      <c r="CS64" s="4"/>
      <c r="CT64" s="5"/>
      <c r="CU64" s="12"/>
      <c r="CV64" s="53"/>
      <c r="CW64" s="4"/>
      <c r="CX64" s="5"/>
      <c r="DA64" s="4"/>
      <c r="DB64" s="4"/>
      <c r="DC64" s="4"/>
      <c r="DD64" s="63"/>
      <c r="DE64" s="11"/>
      <c r="DF64" s="11"/>
      <c r="DG64" s="11"/>
      <c r="DH64" s="53">
        <f t="shared" si="5"/>
        <v>0.17068376617466768</v>
      </c>
      <c r="DI64" s="53">
        <f t="shared" si="3"/>
        <v>0.30625829733014265</v>
      </c>
      <c r="DJ64" s="53">
        <f t="shared" si="4"/>
        <v>0.15351852229935917</v>
      </c>
      <c r="DK64" s="53"/>
      <c r="DL64" s="53"/>
      <c r="DM64" s="53"/>
      <c r="DN64" s="53"/>
      <c r="DO64" s="53"/>
      <c r="DP64" s="60"/>
      <c r="DQ64" s="53"/>
      <c r="DR64" s="60">
        <f>'west Allen-Studer'!DG65</f>
        <v>3.3620923328100472</v>
      </c>
      <c r="DS64" s="53"/>
      <c r="DT64" s="53"/>
      <c r="EC64" s="218">
        <f t="shared" si="1"/>
        <v>1644</v>
      </c>
    </row>
    <row r="65" spans="1:137" x14ac:dyDescent="0.15">
      <c r="A65" s="218">
        <f t="shared" si="2"/>
        <v>1645</v>
      </c>
      <c r="B65" s="4"/>
      <c r="C65" s="4"/>
      <c r="D65" s="4"/>
      <c r="E65" s="4"/>
      <c r="F65" s="32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36"/>
      <c r="T65" s="36"/>
      <c r="U65" s="28"/>
      <c r="V65" s="12"/>
      <c r="W65" s="4"/>
      <c r="X65" s="4"/>
      <c r="Y65" s="4"/>
      <c r="Z65" s="12"/>
      <c r="AA65" s="32"/>
      <c r="AB65" s="4"/>
      <c r="AC65" s="4"/>
      <c r="AD65" s="4"/>
      <c r="AE65" s="4"/>
      <c r="AF65" s="4"/>
      <c r="AG65" s="63"/>
      <c r="AH65" s="12"/>
      <c r="AI65" s="32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BJ65" s="12"/>
      <c r="BK65" s="63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12"/>
      <c r="BZ65" s="63"/>
      <c r="CA65" s="4"/>
      <c r="CB65" s="4"/>
      <c r="CF65" s="12"/>
      <c r="CG65" s="32"/>
      <c r="CH65" s="4"/>
      <c r="CI65" s="4"/>
      <c r="CJ65" s="12"/>
      <c r="CK65" s="28"/>
      <c r="CM65" s="4"/>
      <c r="CN65" s="4"/>
      <c r="CO65" s="5"/>
      <c r="CP65" s="4"/>
      <c r="CQ65" s="12"/>
      <c r="CR65" s="12"/>
      <c r="CS65" s="4"/>
      <c r="CT65" s="5"/>
      <c r="CU65" s="12"/>
      <c r="CV65" s="53"/>
      <c r="CW65" s="4"/>
      <c r="CX65" s="5"/>
      <c r="DA65" s="4"/>
      <c r="DB65" s="4"/>
      <c r="DC65" s="4"/>
      <c r="DD65" s="63"/>
      <c r="DE65" s="11"/>
      <c r="DF65" s="11"/>
      <c r="DG65" s="11"/>
      <c r="DH65" s="53">
        <f t="shared" si="5"/>
        <v>0.17948487330624396</v>
      </c>
      <c r="DI65" s="53">
        <f t="shared" si="3"/>
        <v>0.3170484546734551</v>
      </c>
      <c r="DJ65" s="53">
        <f t="shared" si="4"/>
        <v>0.16110843426914861</v>
      </c>
      <c r="DK65" s="53"/>
      <c r="DL65" s="53"/>
      <c r="DM65" s="53"/>
      <c r="DN65" s="53"/>
      <c r="DO65" s="53"/>
      <c r="DP65" s="60"/>
      <c r="DQ65" s="53"/>
      <c r="DR65" s="60">
        <f>'west Allen-Studer'!DG66</f>
        <v>3.3620923328100472</v>
      </c>
      <c r="DS65" s="53"/>
      <c r="DT65" s="53"/>
      <c r="EC65" s="218">
        <f t="shared" si="1"/>
        <v>1645</v>
      </c>
    </row>
    <row r="66" spans="1:137" x14ac:dyDescent="0.15">
      <c r="A66" s="218">
        <f t="shared" si="2"/>
        <v>1646</v>
      </c>
      <c r="B66" s="4"/>
      <c r="C66" s="4"/>
      <c r="D66" s="4"/>
      <c r="E66" s="4"/>
      <c r="F66" s="32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36"/>
      <c r="T66" s="36"/>
      <c r="U66" s="28"/>
      <c r="V66" s="12"/>
      <c r="W66" s="4"/>
      <c r="X66" s="4"/>
      <c r="Y66" s="4"/>
      <c r="Z66" s="12"/>
      <c r="AA66" s="32"/>
      <c r="AB66" s="4"/>
      <c r="AC66" s="4"/>
      <c r="AD66" s="4"/>
      <c r="AE66" s="4"/>
      <c r="AF66" s="4"/>
      <c r="AG66" s="63"/>
      <c r="AH66" s="12"/>
      <c r="AI66" s="32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BJ66" s="12"/>
      <c r="BK66" s="63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12"/>
      <c r="BZ66" s="63"/>
      <c r="CA66" s="4"/>
      <c r="CB66" s="4"/>
      <c r="CF66" s="12"/>
      <c r="CG66" s="32"/>
      <c r="CH66" s="4"/>
      <c r="CI66" s="4"/>
      <c r="CJ66" s="12"/>
      <c r="CK66" s="28"/>
      <c r="CM66" s="4"/>
      <c r="CN66" s="4"/>
      <c r="CO66" s="5"/>
      <c r="CP66" s="4"/>
      <c r="CQ66" s="12"/>
      <c r="CR66" s="12"/>
      <c r="CS66" s="4"/>
      <c r="CT66" s="5"/>
      <c r="CU66" s="12"/>
      <c r="CV66" s="53"/>
      <c r="CW66" s="4"/>
      <c r="CX66" s="5"/>
      <c r="DA66" s="4"/>
      <c r="DB66" s="4"/>
      <c r="DC66" s="4"/>
      <c r="DD66" s="63"/>
      <c r="DE66" s="11"/>
      <c r="DF66" s="11"/>
      <c r="DG66" s="11"/>
      <c r="DH66" s="53">
        <f t="shared" si="5"/>
        <v>0.18828598043782022</v>
      </c>
      <c r="DI66" s="53">
        <f t="shared" si="3"/>
        <v>0.32783861201676756</v>
      </c>
      <c r="DJ66" s="53">
        <f t="shared" si="4"/>
        <v>0.16869834623893806</v>
      </c>
      <c r="DK66" s="53"/>
      <c r="DL66" s="53"/>
      <c r="DM66" s="53"/>
      <c r="DN66" s="53"/>
      <c r="DO66" s="53"/>
      <c r="DP66" s="60"/>
      <c r="DQ66" s="53"/>
      <c r="DR66" s="60">
        <f>'west Allen-Studer'!DG67</f>
        <v>3.3620923328100472</v>
      </c>
      <c r="DS66" s="53"/>
      <c r="DT66" s="53"/>
      <c r="EC66" s="218">
        <f t="shared" si="1"/>
        <v>1646</v>
      </c>
    </row>
    <row r="67" spans="1:137" x14ac:dyDescent="0.15">
      <c r="A67" s="218">
        <f t="shared" si="2"/>
        <v>1647</v>
      </c>
      <c r="B67" s="4"/>
      <c r="C67" s="4"/>
      <c r="D67" s="4"/>
      <c r="E67" s="4"/>
      <c r="F67" s="32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36"/>
      <c r="T67" s="36"/>
      <c r="U67" s="28"/>
      <c r="V67" s="12"/>
      <c r="W67" s="4"/>
      <c r="X67" s="4"/>
      <c r="Y67" s="4"/>
      <c r="Z67" s="12"/>
      <c r="AA67" s="32"/>
      <c r="AB67" s="4"/>
      <c r="AC67" s="4"/>
      <c r="AD67" s="4"/>
      <c r="AE67" s="4"/>
      <c r="AF67" s="4"/>
      <c r="AG67" s="63"/>
      <c r="AH67" s="12"/>
      <c r="AI67" s="32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BJ67" s="12"/>
      <c r="BK67" s="63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12"/>
      <c r="BZ67" s="63"/>
      <c r="CA67" s="4"/>
      <c r="CB67" s="4"/>
      <c r="CF67" s="12"/>
      <c r="CG67" s="32"/>
      <c r="CH67" s="4"/>
      <c r="CI67" s="4"/>
      <c r="CJ67" s="12"/>
      <c r="CK67" s="28"/>
      <c r="CM67" s="4"/>
      <c r="CN67" s="4"/>
      <c r="CO67" s="5"/>
      <c r="CP67" s="4"/>
      <c r="CQ67" s="12"/>
      <c r="CR67" s="12"/>
      <c r="CS67" s="4"/>
      <c r="CT67" s="5"/>
      <c r="CU67" s="12"/>
      <c r="CV67" s="53"/>
      <c r="CW67" s="4"/>
      <c r="CX67" s="5"/>
      <c r="DA67" s="4"/>
      <c r="DB67" s="4"/>
      <c r="DC67" s="4"/>
      <c r="DD67" s="63"/>
      <c r="DE67" s="11"/>
      <c r="DF67" s="11"/>
      <c r="DG67" s="11"/>
      <c r="DH67" s="53">
        <f t="shared" si="5"/>
        <v>0.1970870875693965</v>
      </c>
      <c r="DI67" s="53">
        <f t="shared" si="3"/>
        <v>0.33862876936008013</v>
      </c>
      <c r="DJ67" s="53">
        <f t="shared" si="4"/>
        <v>0.17628825820872751</v>
      </c>
      <c r="DK67" s="53"/>
      <c r="DL67" s="53"/>
      <c r="DM67" s="53"/>
      <c r="DN67" s="53"/>
      <c r="DO67" s="53"/>
      <c r="DP67" s="60"/>
      <c r="DQ67" s="53"/>
      <c r="DR67" s="60">
        <f>'west Allen-Studer'!DG68</f>
        <v>3.3620923328100472</v>
      </c>
      <c r="DS67" s="53"/>
      <c r="DT67" s="53"/>
      <c r="EC67" s="218">
        <f t="shared" si="1"/>
        <v>1647</v>
      </c>
    </row>
    <row r="68" spans="1:137" x14ac:dyDescent="0.15">
      <c r="A68" s="218">
        <f t="shared" si="2"/>
        <v>1648</v>
      </c>
      <c r="B68" s="4"/>
      <c r="C68" s="4"/>
      <c r="D68" s="4"/>
      <c r="E68" s="4"/>
      <c r="F68" s="32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36"/>
      <c r="T68" s="36"/>
      <c r="U68" s="28"/>
      <c r="V68" s="12"/>
      <c r="W68" s="4"/>
      <c r="X68" s="4"/>
      <c r="Y68" s="4"/>
      <c r="Z68" s="12"/>
      <c r="AA68" s="32"/>
      <c r="AB68" s="4"/>
      <c r="AC68" s="4"/>
      <c r="AD68" s="4"/>
      <c r="AE68" s="4"/>
      <c r="AF68" s="4"/>
      <c r="AG68" s="63"/>
      <c r="AH68" s="12"/>
      <c r="AI68" s="32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BJ68" s="12"/>
      <c r="BK68" s="63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12"/>
      <c r="BZ68" s="63"/>
      <c r="CA68" s="4"/>
      <c r="CB68" s="4"/>
      <c r="CF68" s="12"/>
      <c r="CG68" s="32"/>
      <c r="CH68" s="4"/>
      <c r="CI68" s="4"/>
      <c r="CJ68" s="12"/>
      <c r="CK68" s="28"/>
      <c r="CM68" s="4"/>
      <c r="CN68" s="4"/>
      <c r="CO68" s="5"/>
      <c r="CP68" s="4"/>
      <c r="CQ68" s="12"/>
      <c r="CR68" s="12"/>
      <c r="CS68" s="4"/>
      <c r="CT68" s="5"/>
      <c r="CU68" s="12"/>
      <c r="CV68" s="53"/>
      <c r="CW68" s="4"/>
      <c r="CX68" s="5"/>
      <c r="DA68" s="4"/>
      <c r="DB68" s="4"/>
      <c r="DC68" s="4"/>
      <c r="DD68" s="63"/>
      <c r="DE68" s="11"/>
      <c r="DF68" s="11"/>
      <c r="DG68" s="11"/>
      <c r="DH68" s="53">
        <f t="shared" si="5"/>
        <v>0.20588819470097275</v>
      </c>
      <c r="DI68" s="53">
        <f t="shared" si="3"/>
        <v>0.34941892670339258</v>
      </c>
      <c r="DJ68" s="53">
        <f t="shared" si="4"/>
        <v>0.18387817017851693</v>
      </c>
      <c r="DK68" s="53"/>
      <c r="DL68" s="53"/>
      <c r="DM68" s="53"/>
      <c r="DN68" s="53"/>
      <c r="DO68" s="53"/>
      <c r="DP68" s="60"/>
      <c r="DQ68" s="53"/>
      <c r="DR68" s="60">
        <f>'west Allen-Studer'!DG69</f>
        <v>3.3620923328100472</v>
      </c>
      <c r="DS68" s="53"/>
      <c r="DT68" s="53"/>
      <c r="EC68" s="218">
        <f t="shared" si="1"/>
        <v>1648</v>
      </c>
    </row>
    <row r="69" spans="1:137" x14ac:dyDescent="0.15">
      <c r="A69" s="218">
        <f t="shared" si="2"/>
        <v>1649</v>
      </c>
      <c r="B69" s="4"/>
      <c r="C69" s="4"/>
      <c r="D69" s="4"/>
      <c r="E69" s="4"/>
      <c r="F69" s="32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36"/>
      <c r="T69" s="36"/>
      <c r="U69" s="28"/>
      <c r="V69" s="12"/>
      <c r="W69" s="4"/>
      <c r="X69" s="4"/>
      <c r="Y69" s="4"/>
      <c r="Z69" s="12"/>
      <c r="AA69" s="32"/>
      <c r="AB69" s="4"/>
      <c r="AC69" s="4"/>
      <c r="AD69" s="4"/>
      <c r="AE69" s="4"/>
      <c r="AF69" s="4"/>
      <c r="AG69" s="63"/>
      <c r="AH69" s="12"/>
      <c r="AI69" s="32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BJ69" s="12"/>
      <c r="BK69" s="63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12"/>
      <c r="BZ69" s="63"/>
      <c r="CA69" s="4"/>
      <c r="CB69" s="4"/>
      <c r="CF69" s="12"/>
      <c r="CG69" s="32"/>
      <c r="CH69" s="4"/>
      <c r="CI69" s="4"/>
      <c r="CJ69" s="12"/>
      <c r="CK69" s="28"/>
      <c r="CM69" s="4"/>
      <c r="CN69" s="4"/>
      <c r="CO69" s="5"/>
      <c r="CP69" s="4"/>
      <c r="CQ69" s="12"/>
      <c r="CR69" s="12"/>
      <c r="CS69" s="4"/>
      <c r="CT69" s="5"/>
      <c r="CU69" s="12"/>
      <c r="CV69" s="53"/>
      <c r="CW69" s="4"/>
      <c r="CX69" s="5"/>
      <c r="DA69" s="4"/>
      <c r="DB69" s="4"/>
      <c r="DC69" s="4"/>
      <c r="DD69" s="63"/>
      <c r="DE69" s="11"/>
      <c r="DF69" s="11"/>
      <c r="DG69" s="11"/>
      <c r="DH69" s="53">
        <f t="shared" si="5"/>
        <v>0.21468930183254903</v>
      </c>
      <c r="DI69" s="53">
        <f t="shared" si="3"/>
        <v>0.36020908404670515</v>
      </c>
      <c r="DJ69" s="53">
        <f t="shared" si="4"/>
        <v>0.19146808214830638</v>
      </c>
      <c r="DK69" s="53"/>
      <c r="DL69" s="53"/>
      <c r="DM69" s="53"/>
      <c r="DN69" s="53"/>
      <c r="DO69" s="53"/>
      <c r="DP69" s="60"/>
      <c r="DQ69" s="53"/>
      <c r="DR69" s="60">
        <f>'west Allen-Studer'!DG70</f>
        <v>3.3620923328100472</v>
      </c>
      <c r="DS69" s="53"/>
      <c r="DT69" s="53"/>
      <c r="EC69" s="218">
        <f t="shared" si="1"/>
        <v>1649</v>
      </c>
    </row>
    <row r="70" spans="1:137" x14ac:dyDescent="0.15">
      <c r="A70" s="218">
        <v>1650</v>
      </c>
      <c r="B70" s="4"/>
      <c r="C70" s="4"/>
      <c r="D70" s="4"/>
      <c r="E70" s="4"/>
      <c r="F70" s="32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36"/>
      <c r="T70" s="36"/>
      <c r="U70" s="28"/>
      <c r="V70" s="12"/>
      <c r="W70" s="4"/>
      <c r="X70" s="4"/>
      <c r="Y70" s="4"/>
      <c r="Z70" s="12"/>
      <c r="AA70" s="32"/>
      <c r="AB70" s="4"/>
      <c r="AC70" s="4"/>
      <c r="AD70" s="4"/>
      <c r="AE70" s="4"/>
      <c r="AF70" s="4"/>
      <c r="AG70" s="63"/>
      <c r="AH70" s="12"/>
      <c r="AI70" s="32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BJ70" s="12"/>
      <c r="BK70" s="63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12"/>
      <c r="BZ70" s="63"/>
      <c r="CA70" s="4"/>
      <c r="CB70" s="4"/>
      <c r="CF70" s="12"/>
      <c r="CG70" s="32"/>
      <c r="CH70" s="4"/>
      <c r="CI70" s="4"/>
      <c r="CJ70" s="12"/>
      <c r="CK70" s="28"/>
      <c r="CM70" s="4"/>
      <c r="CN70" s="4"/>
      <c r="CO70" s="5"/>
      <c r="CP70" s="4"/>
      <c r="CQ70" s="12"/>
      <c r="CR70" s="12"/>
      <c r="CS70" s="4"/>
      <c r="CT70" s="5"/>
      <c r="CU70" s="12"/>
      <c r="CV70" s="53"/>
      <c r="CW70" s="4"/>
      <c r="CX70" s="5"/>
      <c r="DA70" s="4"/>
      <c r="DB70" s="4"/>
      <c r="DC70" s="4"/>
      <c r="DD70" s="63"/>
      <c r="DE70" s="11"/>
      <c r="DF70" s="11"/>
      <c r="DG70" s="11"/>
      <c r="DH70" s="53">
        <f t="shared" si="5"/>
        <v>0.22349040896412531</v>
      </c>
      <c r="DI70" s="53">
        <f t="shared" si="3"/>
        <v>0.37099924139001761</v>
      </c>
      <c r="DJ70" s="53">
        <f t="shared" si="4"/>
        <v>0.19905799411809583</v>
      </c>
      <c r="DK70" s="53">
        <v>0.12</v>
      </c>
      <c r="DL70" s="53">
        <f t="shared" ref="DL70:DL101" si="6">DK70*(AVERAGE(DL$120:DL$129)/AVERAGE(DK$120:DK$129))</f>
        <v>0.46270229747666225</v>
      </c>
      <c r="DM70" s="53">
        <v>2</v>
      </c>
      <c r="DN70" s="53">
        <f t="shared" ref="DN70:DN101" si="7">DM70*(AVERAGE(DN$120:DN$129)/AVERAGE(DM$120:DM$129))</f>
        <v>0.88753651411879231</v>
      </c>
      <c r="DO70" s="53">
        <v>1.3</v>
      </c>
      <c r="DP70" s="60">
        <f t="shared" ref="DP70:DP101" si="8">DK70*(AVERAGE(DP$244:DP$253)/AVERAGE(DK$244:DK$253))</f>
        <v>0.3297814334088835</v>
      </c>
      <c r="DQ70" s="53">
        <f t="shared" ref="DQ70:DQ101" si="9">DK70*(AVERAGE(DQ$181:DQ$190)/AVERAGE(DK$181/DK$190))</f>
        <v>3.1054268947704182</v>
      </c>
      <c r="DR70" s="60">
        <f>'west Allen-Studer'!DG71</f>
        <v>3.3620923328100472</v>
      </c>
      <c r="DS70" s="53">
        <f t="shared" ref="DS70:DS133" si="10">0.5*DN70</f>
        <v>0.44376825705939615</v>
      </c>
      <c r="DT70" s="53">
        <f t="shared" ref="DT70:DT133" si="11">DN70</f>
        <v>0.88753651411879231</v>
      </c>
      <c r="DV70" s="33">
        <f t="shared" ref="DV70:DV133" si="12">$DI$10*$DI70+$DJ$10*$DJ70+$DK$10*$DK70+$DL$10*$DL70+$DM$10*$DM70+$DN$10*$DN70+$DO$10*$DO70+$DP$10*$DP70+$DQ$10*$DQ70+$DR$10*$DR70+$DS$10*$DS70+$DT$10*$DT70</f>
        <v>175.65024014348086</v>
      </c>
      <c r="DW70" s="33">
        <f t="shared" ref="DW70:DW133" si="13">$DK$14*$DK70+$DL$14*$DL70+$DM$14*$DM70+$DN$14*$DN70+$DO$14*$DO70+$DP$14*$DP70+$DQ$14*$DQ70+$DR$14*$DR70+$DS$14*$DS70+$DT$14*$DT70</f>
        <v>104.86387110085641</v>
      </c>
      <c r="DX70" s="33">
        <f t="shared" ref="DX70:DX133" si="14">$DK$11*$DK70+$DL$11*$DL70+$DM$11*$DM70+$DN$11*$DN70+$DO$11*$DO70+$DP$11*$DP70+$DQ$11*$DQ70+$DR$11*$DR70+$DS$11*$DS70+$DT$11*$DT70</f>
        <v>48.369667248190034</v>
      </c>
      <c r="EA70" s="60">
        <f t="shared" ref="EA70:EA133" si="15">1.360408+0.001221*(A70-1750)-0.535403</f>
        <v>0.702905</v>
      </c>
      <c r="EC70" s="218">
        <f t="shared" si="1"/>
        <v>1650</v>
      </c>
      <c r="ED70" s="53">
        <f t="shared" ref="ED70:ED133" si="16">EA70*360/(3.15*$DV70)</f>
        <v>0.457340678466368</v>
      </c>
      <c r="EE70" s="53">
        <f t="shared" ref="EE70:EE133" si="17">EA70*360/(3.15*$DW70)</f>
        <v>0.76605983697414681</v>
      </c>
      <c r="EF70" s="53">
        <f t="shared" ref="EF70:EF133" si="18">EA70*360/(3.15*DX70)</f>
        <v>1.6607929012165366</v>
      </c>
    </row>
    <row r="71" spans="1:137" x14ac:dyDescent="0.15">
      <c r="A71" s="218">
        <f t="shared" ref="A71:A134" si="19">A70+1</f>
        <v>1651</v>
      </c>
      <c r="B71" s="4"/>
      <c r="C71" s="4"/>
      <c r="D71" s="4"/>
      <c r="E71" s="4"/>
      <c r="F71" s="32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36"/>
      <c r="T71" s="36"/>
      <c r="U71" s="28"/>
      <c r="V71" s="12"/>
      <c r="W71" s="4"/>
      <c r="X71" s="4"/>
      <c r="Y71" s="4"/>
      <c r="Z71" s="12"/>
      <c r="AA71" s="32"/>
      <c r="AB71" s="4"/>
      <c r="AC71" s="4"/>
      <c r="AD71" s="4"/>
      <c r="AE71" s="4"/>
      <c r="AF71" s="4"/>
      <c r="AG71" s="63"/>
      <c r="AH71" s="12"/>
      <c r="AI71" s="32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BJ71" s="12"/>
      <c r="BK71" s="63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12"/>
      <c r="BZ71" s="63"/>
      <c r="CA71" s="4"/>
      <c r="CB71" s="4"/>
      <c r="CF71" s="12"/>
      <c r="CG71" s="32"/>
      <c r="CH71" s="4"/>
      <c r="CI71" s="4"/>
      <c r="CJ71" s="12"/>
      <c r="CK71" s="28"/>
      <c r="CM71" s="4"/>
      <c r="CN71" s="4"/>
      <c r="CO71" s="5"/>
      <c r="CP71" s="4"/>
      <c r="CQ71" s="12"/>
      <c r="CR71" s="12"/>
      <c r="CS71" s="4"/>
      <c r="CT71" s="5"/>
      <c r="CU71" s="12"/>
      <c r="CV71" s="53"/>
      <c r="CW71" s="4"/>
      <c r="CX71" s="5"/>
      <c r="DA71" s="4"/>
      <c r="DB71" s="4"/>
      <c r="DC71" s="4"/>
      <c r="DD71" s="63"/>
      <c r="DE71" s="11"/>
      <c r="DF71" s="11"/>
      <c r="DG71" s="11"/>
      <c r="DH71" s="53">
        <f t="shared" si="5"/>
        <v>0.23229151609570159</v>
      </c>
      <c r="DI71" s="53">
        <f t="shared" si="3"/>
        <v>0.38178939873333018</v>
      </c>
      <c r="DJ71" s="53">
        <f t="shared" si="4"/>
        <v>0.20664790608788527</v>
      </c>
      <c r="DK71" s="53">
        <v>0.12</v>
      </c>
      <c r="DL71" s="53">
        <f t="shared" si="6"/>
        <v>0.46270229747666225</v>
      </c>
      <c r="DM71" s="53">
        <v>2</v>
      </c>
      <c r="DN71" s="53">
        <f t="shared" si="7"/>
        <v>0.88753651411879231</v>
      </c>
      <c r="DO71" s="53">
        <v>1.3</v>
      </c>
      <c r="DP71" s="60">
        <f t="shared" si="8"/>
        <v>0.3297814334088835</v>
      </c>
      <c r="DQ71" s="53">
        <f t="shared" si="9"/>
        <v>3.1054268947704182</v>
      </c>
      <c r="DR71" s="60">
        <v>3.4</v>
      </c>
      <c r="DS71" s="53">
        <f t="shared" si="10"/>
        <v>0.44376825705939615</v>
      </c>
      <c r="DT71" s="53">
        <f t="shared" si="11"/>
        <v>0.88753651411879231</v>
      </c>
      <c r="DV71" s="33">
        <f t="shared" si="12"/>
        <v>179.1849510944152</v>
      </c>
      <c r="DW71" s="33">
        <f t="shared" si="13"/>
        <v>105.05340943680618</v>
      </c>
      <c r="DX71" s="33">
        <f t="shared" si="14"/>
        <v>48.483390249759893</v>
      </c>
      <c r="EA71" s="60">
        <f t="shared" si="15"/>
        <v>0.70412600000000014</v>
      </c>
      <c r="EC71" s="218">
        <f t="shared" si="1"/>
        <v>1651</v>
      </c>
      <c r="ED71" s="53">
        <f t="shared" si="16"/>
        <v>0.44909766342342677</v>
      </c>
      <c r="EE71" s="53">
        <f t="shared" si="17"/>
        <v>0.76600600864410517</v>
      </c>
      <c r="EF71" s="53">
        <f t="shared" si="18"/>
        <v>1.6597754910000624</v>
      </c>
    </row>
    <row r="72" spans="1:137" x14ac:dyDescent="0.15">
      <c r="A72" s="218">
        <f t="shared" si="19"/>
        <v>1652</v>
      </c>
      <c r="B72" s="4"/>
      <c r="C72" s="4"/>
      <c r="D72" s="4"/>
      <c r="E72" s="4"/>
      <c r="F72" s="32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36"/>
      <c r="T72" s="36"/>
      <c r="U72" s="28"/>
      <c r="V72" s="12"/>
      <c r="W72" s="4"/>
      <c r="X72" s="4"/>
      <c r="Y72" s="4"/>
      <c r="Z72" s="12"/>
      <c r="AA72" s="32"/>
      <c r="AB72" s="4"/>
      <c r="AC72" s="4"/>
      <c r="AD72" s="4"/>
      <c r="AE72" s="4"/>
      <c r="AF72" s="4"/>
      <c r="AG72" s="63"/>
      <c r="AH72" s="12"/>
      <c r="AI72" s="32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BJ72" s="12"/>
      <c r="BK72" s="63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12"/>
      <c r="BZ72" s="63"/>
      <c r="CA72" s="4"/>
      <c r="CB72" s="4"/>
      <c r="CF72" s="12"/>
      <c r="CG72" s="32"/>
      <c r="CH72" s="4"/>
      <c r="CI72" s="4"/>
      <c r="CJ72" s="12"/>
      <c r="CK72" s="28"/>
      <c r="CM72" s="4"/>
      <c r="CN72" s="4"/>
      <c r="CO72" s="5"/>
      <c r="CP72" s="4"/>
      <c r="CQ72" s="12"/>
      <c r="CR72" s="12"/>
      <c r="CS72" s="4"/>
      <c r="CT72" s="5"/>
      <c r="CU72" s="12"/>
      <c r="CV72" s="53"/>
      <c r="CW72" s="4"/>
      <c r="CX72" s="5"/>
      <c r="DA72" s="4"/>
      <c r="DB72" s="4"/>
      <c r="DC72" s="4"/>
      <c r="DD72" s="63"/>
      <c r="DE72" s="11"/>
      <c r="DF72" s="11"/>
      <c r="DG72" s="11"/>
      <c r="DH72" s="53">
        <f t="shared" si="5"/>
        <v>0.24109262322727784</v>
      </c>
      <c r="DI72" s="53">
        <f t="shared" si="3"/>
        <v>0.39257955607664263</v>
      </c>
      <c r="DJ72" s="53">
        <f t="shared" si="4"/>
        <v>0.21423781805767472</v>
      </c>
      <c r="DK72" s="53">
        <v>0.12</v>
      </c>
      <c r="DL72" s="53">
        <f t="shared" si="6"/>
        <v>0.46270229747666225</v>
      </c>
      <c r="DM72" s="53">
        <v>2</v>
      </c>
      <c r="DN72" s="53">
        <f t="shared" si="7"/>
        <v>0.88753651411879231</v>
      </c>
      <c r="DO72" s="53">
        <v>1.3</v>
      </c>
      <c r="DP72" s="60">
        <f t="shared" si="8"/>
        <v>0.3297814334088835</v>
      </c>
      <c r="DQ72" s="53">
        <f t="shared" si="9"/>
        <v>3.1054268947704182</v>
      </c>
      <c r="DR72" s="60">
        <v>3.4</v>
      </c>
      <c r="DS72" s="53">
        <f t="shared" si="10"/>
        <v>0.44376825705939615</v>
      </c>
      <c r="DT72" s="53">
        <f t="shared" si="11"/>
        <v>0.88753651411879231</v>
      </c>
      <c r="DV72" s="33">
        <f t="shared" si="12"/>
        <v>182.53012370939976</v>
      </c>
      <c r="DW72" s="33">
        <f t="shared" si="13"/>
        <v>105.05340943680618</v>
      </c>
      <c r="DX72" s="33">
        <f t="shared" si="14"/>
        <v>48.483390249759893</v>
      </c>
      <c r="EA72" s="60">
        <f t="shared" si="15"/>
        <v>0.70534700000000006</v>
      </c>
      <c r="EC72" s="218">
        <f t="shared" si="1"/>
        <v>1652</v>
      </c>
      <c r="ED72" s="53">
        <f t="shared" si="16"/>
        <v>0.44163168290305871</v>
      </c>
      <c r="EE72" s="53">
        <f t="shared" si="17"/>
        <v>0.76733431257913165</v>
      </c>
      <c r="EF72" s="53">
        <f t="shared" si="18"/>
        <v>1.6626536489923975</v>
      </c>
    </row>
    <row r="73" spans="1:137" x14ac:dyDescent="0.15">
      <c r="A73" s="218">
        <f t="shared" si="19"/>
        <v>1653</v>
      </c>
      <c r="B73" s="4"/>
      <c r="C73" s="4"/>
      <c r="D73" s="4"/>
      <c r="E73" s="4"/>
      <c r="F73" s="32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36"/>
      <c r="T73" s="36"/>
      <c r="U73" s="28"/>
      <c r="V73" s="12"/>
      <c r="W73" s="4"/>
      <c r="X73" s="4"/>
      <c r="Y73" s="4"/>
      <c r="Z73" s="12"/>
      <c r="AA73" s="32"/>
      <c r="AB73" s="4"/>
      <c r="AC73" s="4"/>
      <c r="AD73" s="4"/>
      <c r="AE73" s="4"/>
      <c r="AF73" s="4"/>
      <c r="AG73" s="63"/>
      <c r="AH73" s="12"/>
      <c r="AI73" s="32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BJ73" s="12"/>
      <c r="BK73" s="63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12"/>
      <c r="BZ73" s="63"/>
      <c r="CA73" s="4"/>
      <c r="CB73" s="4"/>
      <c r="CF73" s="12"/>
      <c r="CG73" s="32"/>
      <c r="CH73" s="4"/>
      <c r="CI73" s="4"/>
      <c r="CJ73" s="12"/>
      <c r="CK73" s="28"/>
      <c r="CM73" s="4"/>
      <c r="CN73" s="4"/>
      <c r="CO73" s="5"/>
      <c r="CP73" s="4"/>
      <c r="CQ73" s="12"/>
      <c r="CR73" s="12"/>
      <c r="CS73" s="4"/>
      <c r="CT73" s="5"/>
      <c r="CU73" s="12"/>
      <c r="CV73" s="53"/>
      <c r="CW73" s="4"/>
      <c r="CX73" s="5"/>
      <c r="DA73" s="4"/>
      <c r="DB73" s="4"/>
      <c r="DC73" s="4"/>
      <c r="DD73" s="63"/>
      <c r="DE73" s="11"/>
      <c r="DF73" s="11"/>
      <c r="DG73" s="11"/>
      <c r="DH73" s="53">
        <f t="shared" si="5"/>
        <v>0.24989373035885412</v>
      </c>
      <c r="DI73" s="53">
        <f t="shared" si="3"/>
        <v>0.4033697134199552</v>
      </c>
      <c r="DJ73" s="53">
        <f t="shared" si="4"/>
        <v>0.22182773002746414</v>
      </c>
      <c r="DK73" s="53">
        <v>0.12</v>
      </c>
      <c r="DL73" s="53">
        <f t="shared" si="6"/>
        <v>0.46270229747666225</v>
      </c>
      <c r="DM73" s="53">
        <v>2</v>
      </c>
      <c r="DN73" s="53">
        <f t="shared" si="7"/>
        <v>0.88753651411879231</v>
      </c>
      <c r="DO73" s="53">
        <v>1.3</v>
      </c>
      <c r="DP73" s="60">
        <f t="shared" si="8"/>
        <v>0.3297814334088835</v>
      </c>
      <c r="DQ73" s="53">
        <f t="shared" si="9"/>
        <v>3.1054268947704182</v>
      </c>
      <c r="DR73" s="60">
        <v>3.4</v>
      </c>
      <c r="DS73" s="53">
        <f t="shared" si="10"/>
        <v>0.44376825705939615</v>
      </c>
      <c r="DT73" s="53">
        <f t="shared" si="11"/>
        <v>0.88753651411879231</v>
      </c>
      <c r="DV73" s="33">
        <f t="shared" si="12"/>
        <v>185.87529632438432</v>
      </c>
      <c r="DW73" s="33">
        <f t="shared" si="13"/>
        <v>105.05340943680618</v>
      </c>
      <c r="DX73" s="33">
        <f t="shared" si="14"/>
        <v>48.483390249759893</v>
      </c>
      <c r="EA73" s="60">
        <f t="shared" si="15"/>
        <v>0.70656799999999997</v>
      </c>
      <c r="EC73" s="218">
        <f t="shared" si="1"/>
        <v>1653</v>
      </c>
      <c r="ED73" s="53">
        <f t="shared" si="16"/>
        <v>0.43443443086974209</v>
      </c>
      <c r="EE73" s="53">
        <f t="shared" si="17"/>
        <v>0.76866261651415801</v>
      </c>
      <c r="EF73" s="53">
        <f t="shared" si="18"/>
        <v>1.6655318069847327</v>
      </c>
    </row>
    <row r="74" spans="1:137" x14ac:dyDescent="0.15">
      <c r="A74" s="218">
        <f t="shared" si="19"/>
        <v>1654</v>
      </c>
      <c r="B74" s="4"/>
      <c r="C74" s="4"/>
      <c r="D74" s="4"/>
      <c r="E74" s="4"/>
      <c r="F74" s="32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36"/>
      <c r="T74" s="36"/>
      <c r="U74" s="28"/>
      <c r="V74" s="12"/>
      <c r="W74" s="4"/>
      <c r="X74" s="4"/>
      <c r="Y74" s="4"/>
      <c r="Z74" s="12"/>
      <c r="AA74" s="32"/>
      <c r="AB74" s="4"/>
      <c r="AC74" s="4"/>
      <c r="AD74" s="4"/>
      <c r="AE74" s="4"/>
      <c r="AF74" s="4"/>
      <c r="AG74" s="63"/>
      <c r="AH74" s="12"/>
      <c r="AI74" s="32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BJ74" s="12"/>
      <c r="BK74" s="63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12"/>
      <c r="BZ74" s="63"/>
      <c r="CA74" s="4"/>
      <c r="CB74" s="4"/>
      <c r="CF74" s="12"/>
      <c r="CG74" s="32"/>
      <c r="CH74" s="4"/>
      <c r="CI74" s="4"/>
      <c r="CJ74" s="12"/>
      <c r="CK74" s="28"/>
      <c r="CM74" s="4"/>
      <c r="CN74" s="4"/>
      <c r="CO74" s="5"/>
      <c r="CP74" s="4"/>
      <c r="CQ74" s="12"/>
      <c r="CR74" s="12"/>
      <c r="CS74" s="4"/>
      <c r="CT74" s="5"/>
      <c r="CU74" s="12"/>
      <c r="CV74" s="53"/>
      <c r="CW74" s="4"/>
      <c r="CX74" s="5"/>
      <c r="DA74" s="4"/>
      <c r="DB74" s="4"/>
      <c r="DC74" s="4"/>
      <c r="DD74" s="63"/>
      <c r="DE74" s="11"/>
      <c r="DF74" s="11"/>
      <c r="DG74" s="11"/>
      <c r="DH74" s="53">
        <f t="shared" si="5"/>
        <v>0.25869483749043037</v>
      </c>
      <c r="DI74" s="53">
        <f t="shared" si="3"/>
        <v>0.41415987076326766</v>
      </c>
      <c r="DJ74" s="53">
        <f t="shared" si="4"/>
        <v>0.22941764199725356</v>
      </c>
      <c r="DK74" s="53">
        <v>0.12</v>
      </c>
      <c r="DL74" s="53">
        <f t="shared" si="6"/>
        <v>0.46270229747666225</v>
      </c>
      <c r="DM74" s="53">
        <v>2</v>
      </c>
      <c r="DN74" s="53">
        <f t="shared" si="7"/>
        <v>0.88753651411879231</v>
      </c>
      <c r="DO74" s="53">
        <v>1.3</v>
      </c>
      <c r="DP74" s="60">
        <f t="shared" si="8"/>
        <v>0.3297814334088835</v>
      </c>
      <c r="DQ74" s="53">
        <f t="shared" si="9"/>
        <v>3.1054268947704182</v>
      </c>
      <c r="DR74" s="60">
        <v>3.4</v>
      </c>
      <c r="DS74" s="53">
        <f t="shared" si="10"/>
        <v>0.44376825705939615</v>
      </c>
      <c r="DT74" s="53">
        <f t="shared" si="11"/>
        <v>0.88753651411879231</v>
      </c>
      <c r="DV74" s="33">
        <f t="shared" si="12"/>
        <v>189.22046893936886</v>
      </c>
      <c r="DW74" s="33">
        <f t="shared" si="13"/>
        <v>105.05340943680618</v>
      </c>
      <c r="DX74" s="33">
        <f t="shared" si="14"/>
        <v>48.483390249759893</v>
      </c>
      <c r="EA74" s="60">
        <f t="shared" si="15"/>
        <v>0.70778900000000011</v>
      </c>
      <c r="EC74" s="218">
        <f t="shared" si="1"/>
        <v>1654</v>
      </c>
      <c r="ED74" s="53">
        <f t="shared" si="16"/>
        <v>0.42749165500953679</v>
      </c>
      <c r="EE74" s="53">
        <f t="shared" si="17"/>
        <v>0.7699909204491846</v>
      </c>
      <c r="EF74" s="53">
        <f t="shared" si="18"/>
        <v>1.6684099649770683</v>
      </c>
    </row>
    <row r="75" spans="1:137" x14ac:dyDescent="0.15">
      <c r="A75" s="218">
        <f t="shared" si="19"/>
        <v>1655</v>
      </c>
      <c r="B75" s="4"/>
      <c r="C75" s="4"/>
      <c r="D75" s="4"/>
      <c r="E75" s="4"/>
      <c r="F75" s="32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36"/>
      <c r="T75" s="36"/>
      <c r="U75" s="28"/>
      <c r="V75" s="12"/>
      <c r="W75" s="4"/>
      <c r="X75" s="4"/>
      <c r="Y75" s="4"/>
      <c r="Z75" s="12"/>
      <c r="AA75" s="32"/>
      <c r="AB75" s="4"/>
      <c r="AC75" s="4"/>
      <c r="AD75" s="4"/>
      <c r="AE75" s="4"/>
      <c r="AF75" s="4"/>
      <c r="AG75" s="63"/>
      <c r="AH75" s="12"/>
      <c r="AI75" s="32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BJ75" s="12"/>
      <c r="BK75" s="63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12"/>
      <c r="BZ75" s="63"/>
      <c r="CA75" s="4"/>
      <c r="CB75" s="4"/>
      <c r="CF75" s="12"/>
      <c r="CG75" s="32"/>
      <c r="CH75" s="4"/>
      <c r="CI75" s="4"/>
      <c r="CJ75" s="12"/>
      <c r="CK75" s="28"/>
      <c r="CM75" s="4"/>
      <c r="CN75" s="4"/>
      <c r="CO75" s="5"/>
      <c r="CP75" s="4"/>
      <c r="CQ75" s="12"/>
      <c r="CR75" s="12"/>
      <c r="CS75" s="4"/>
      <c r="CT75" s="5"/>
      <c r="CU75" s="12"/>
      <c r="CV75" s="53"/>
      <c r="CW75" s="4"/>
      <c r="CX75" s="5"/>
      <c r="DA75" s="4"/>
      <c r="DB75" s="4"/>
      <c r="DC75" s="4"/>
      <c r="DD75" s="63"/>
      <c r="DE75" s="11"/>
      <c r="DF75" s="11"/>
      <c r="DG75" s="11"/>
      <c r="DH75" s="53">
        <f t="shared" si="5"/>
        <v>0.26749594462200665</v>
      </c>
      <c r="DI75" s="53">
        <f t="shared" si="3"/>
        <v>0.42495002810658011</v>
      </c>
      <c r="DJ75" s="53">
        <f t="shared" si="4"/>
        <v>0.23700755396704304</v>
      </c>
      <c r="DK75" s="53">
        <v>0.12</v>
      </c>
      <c r="DL75" s="53">
        <f t="shared" si="6"/>
        <v>0.46270229747666225</v>
      </c>
      <c r="DM75" s="53">
        <v>2</v>
      </c>
      <c r="DN75" s="53">
        <f t="shared" si="7"/>
        <v>0.88753651411879231</v>
      </c>
      <c r="DO75" s="53">
        <v>1.3</v>
      </c>
      <c r="DP75" s="60">
        <f t="shared" si="8"/>
        <v>0.3297814334088835</v>
      </c>
      <c r="DQ75" s="53">
        <f t="shared" si="9"/>
        <v>3.1054268947704182</v>
      </c>
      <c r="DR75" s="60">
        <v>3.4</v>
      </c>
      <c r="DS75" s="53">
        <f t="shared" si="10"/>
        <v>0.44376825705939615</v>
      </c>
      <c r="DT75" s="53">
        <f t="shared" si="11"/>
        <v>0.88753651411879231</v>
      </c>
      <c r="DV75" s="33">
        <f t="shared" si="12"/>
        <v>192.56564155435342</v>
      </c>
      <c r="DW75" s="33">
        <f t="shared" si="13"/>
        <v>105.05340943680618</v>
      </c>
      <c r="DX75" s="33">
        <f t="shared" si="14"/>
        <v>48.483390249759893</v>
      </c>
      <c r="EA75" s="60">
        <f t="shared" si="15"/>
        <v>0.70901000000000003</v>
      </c>
      <c r="EC75" s="218">
        <f t="shared" si="1"/>
        <v>1655</v>
      </c>
      <c r="ED75" s="53">
        <f t="shared" si="16"/>
        <v>0.42079009335028705</v>
      </c>
      <c r="EE75" s="53">
        <f t="shared" si="17"/>
        <v>0.77131922438421108</v>
      </c>
      <c r="EF75" s="53">
        <f t="shared" si="18"/>
        <v>1.6712881229694034</v>
      </c>
    </row>
    <row r="76" spans="1:137" x14ac:dyDescent="0.15">
      <c r="A76" s="218">
        <f t="shared" si="19"/>
        <v>1656</v>
      </c>
      <c r="B76" s="4"/>
      <c r="C76" s="4"/>
      <c r="D76" s="4"/>
      <c r="E76" s="4"/>
      <c r="F76" s="32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36"/>
      <c r="T76" s="36"/>
      <c r="U76" s="28"/>
      <c r="V76" s="12"/>
      <c r="W76" s="4"/>
      <c r="X76" s="4"/>
      <c r="Y76" s="4"/>
      <c r="Z76" s="12"/>
      <c r="AA76" s="32"/>
      <c r="AB76" s="4"/>
      <c r="AC76" s="4"/>
      <c r="AD76" s="4"/>
      <c r="AE76" s="4"/>
      <c r="AF76" s="4"/>
      <c r="AG76" s="63"/>
      <c r="AH76" s="12"/>
      <c r="AI76" s="32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BJ76" s="12"/>
      <c r="BK76" s="63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12"/>
      <c r="BZ76" s="63"/>
      <c r="CA76" s="4"/>
      <c r="CB76" s="4"/>
      <c r="CF76" s="12"/>
      <c r="CG76" s="32"/>
      <c r="CH76" s="4"/>
      <c r="CI76" s="4"/>
      <c r="CJ76" s="12"/>
      <c r="CK76" s="28"/>
      <c r="CM76" s="4"/>
      <c r="CN76" s="4"/>
      <c r="CO76" s="5"/>
      <c r="CP76" s="4"/>
      <c r="CQ76" s="12"/>
      <c r="CR76" s="12"/>
      <c r="CS76" s="4"/>
      <c r="CT76" s="5"/>
      <c r="CU76" s="12"/>
      <c r="CV76" s="53"/>
      <c r="CW76" s="4"/>
      <c r="CX76" s="5"/>
      <c r="DA76" s="4"/>
      <c r="DB76" s="4"/>
      <c r="DC76" s="4"/>
      <c r="DD76" s="63"/>
      <c r="DE76" s="11"/>
      <c r="DF76" s="11"/>
      <c r="DG76" s="11"/>
      <c r="DH76" s="53">
        <f t="shared" si="5"/>
        <v>0.27629705175358293</v>
      </c>
      <c r="DI76" s="53">
        <f t="shared" si="3"/>
        <v>0.43574018544989268</v>
      </c>
      <c r="DJ76" s="53">
        <f t="shared" si="4"/>
        <v>0.24459746593683249</v>
      </c>
      <c r="DK76" s="53">
        <v>0.12</v>
      </c>
      <c r="DL76" s="53">
        <f t="shared" si="6"/>
        <v>0.46270229747666225</v>
      </c>
      <c r="DM76" s="53">
        <v>2</v>
      </c>
      <c r="DN76" s="53">
        <f t="shared" si="7"/>
        <v>0.88753651411879231</v>
      </c>
      <c r="DO76" s="53">
        <v>1.3</v>
      </c>
      <c r="DP76" s="60">
        <f t="shared" si="8"/>
        <v>0.3297814334088835</v>
      </c>
      <c r="DQ76" s="53">
        <f t="shared" si="9"/>
        <v>3.1054268947704182</v>
      </c>
      <c r="DR76" s="60">
        <v>3.4</v>
      </c>
      <c r="DS76" s="53">
        <f t="shared" si="10"/>
        <v>0.44376825705939615</v>
      </c>
      <c r="DT76" s="53">
        <f t="shared" si="11"/>
        <v>0.88753651411879231</v>
      </c>
      <c r="DV76" s="33">
        <f t="shared" si="12"/>
        <v>195.91081416933798</v>
      </c>
      <c r="DW76" s="33">
        <f t="shared" si="13"/>
        <v>105.05340943680618</v>
      </c>
      <c r="DX76" s="33">
        <f t="shared" si="14"/>
        <v>48.483390249759893</v>
      </c>
      <c r="EA76" s="60">
        <f t="shared" si="15"/>
        <v>0.71023100000000017</v>
      </c>
      <c r="EC76" s="218">
        <f t="shared" si="1"/>
        <v>1656</v>
      </c>
      <c r="ED76" s="53">
        <f t="shared" si="16"/>
        <v>0.4143173897113076</v>
      </c>
      <c r="EE76" s="53">
        <f t="shared" si="17"/>
        <v>0.77264752831923766</v>
      </c>
      <c r="EF76" s="53">
        <f t="shared" si="18"/>
        <v>1.674166280961739</v>
      </c>
    </row>
    <row r="77" spans="1:137" x14ac:dyDescent="0.15">
      <c r="A77" s="218">
        <f t="shared" si="19"/>
        <v>1657</v>
      </c>
      <c r="B77" s="4"/>
      <c r="C77" s="4"/>
      <c r="D77" s="4"/>
      <c r="E77" s="4"/>
      <c r="F77" s="32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36"/>
      <c r="T77" s="36"/>
      <c r="U77" s="28"/>
      <c r="V77" s="12"/>
      <c r="W77" s="4"/>
      <c r="X77" s="4"/>
      <c r="Y77" s="4"/>
      <c r="Z77" s="12"/>
      <c r="AA77" s="32"/>
      <c r="AB77" s="4"/>
      <c r="AC77" s="4"/>
      <c r="AD77" s="4"/>
      <c r="AE77" s="4"/>
      <c r="AF77" s="4"/>
      <c r="AG77" s="63"/>
      <c r="AH77" s="12"/>
      <c r="AI77" s="32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BJ77" s="12"/>
      <c r="BK77" s="63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12"/>
      <c r="BZ77" s="63"/>
      <c r="CA77" s="4"/>
      <c r="CB77" s="4"/>
      <c r="CF77" s="12"/>
      <c r="CG77" s="32"/>
      <c r="CH77" s="4"/>
      <c r="CI77" s="4"/>
      <c r="CJ77" s="12"/>
      <c r="CK77" s="28"/>
      <c r="CM77" s="4"/>
      <c r="CN77" s="4"/>
      <c r="CO77" s="5"/>
      <c r="CP77" s="4"/>
      <c r="CQ77" s="12"/>
      <c r="CR77" s="12"/>
      <c r="CS77" s="4">
        <v>4.4400000000000004</v>
      </c>
      <c r="CT77" s="4">
        <f>(CS77*10.78)/37.3578</f>
        <v>1.2812103496458571</v>
      </c>
      <c r="CU77" s="12"/>
      <c r="CV77" s="53"/>
      <c r="CW77" s="4"/>
      <c r="CX77" s="5"/>
      <c r="DA77" s="4"/>
      <c r="DB77" s="4"/>
      <c r="DC77" s="4"/>
      <c r="DD77" s="63"/>
      <c r="DE77" s="11"/>
      <c r="DF77" s="11"/>
      <c r="DG77" s="11"/>
      <c r="DH77" s="53">
        <f t="shared" si="5"/>
        <v>0.28509815888515921</v>
      </c>
      <c r="DI77" s="53">
        <f t="shared" si="3"/>
        <v>0.44653034279320525</v>
      </c>
      <c r="DJ77" s="53">
        <f t="shared" si="4"/>
        <v>0.25218737790662193</v>
      </c>
      <c r="DK77" s="53">
        <v>0.12</v>
      </c>
      <c r="DL77" s="53">
        <f t="shared" si="6"/>
        <v>0.46270229747666225</v>
      </c>
      <c r="DM77" s="53">
        <v>2</v>
      </c>
      <c r="DN77" s="53">
        <f t="shared" si="7"/>
        <v>0.88753651411879231</v>
      </c>
      <c r="DO77" s="53">
        <f>CT77</f>
        <v>1.2812103496458571</v>
      </c>
      <c r="DP77" s="60">
        <f t="shared" si="8"/>
        <v>0.3297814334088835</v>
      </c>
      <c r="DQ77" s="53">
        <f t="shared" si="9"/>
        <v>3.1054268947704182</v>
      </c>
      <c r="DR77" s="60">
        <v>3.4</v>
      </c>
      <c r="DS77" s="53">
        <f t="shared" si="10"/>
        <v>0.44376825705939615</v>
      </c>
      <c r="DT77" s="53">
        <f t="shared" si="11"/>
        <v>0.88753651411879231</v>
      </c>
      <c r="DV77" s="33">
        <f t="shared" si="12"/>
        <v>199.25598678432254</v>
      </c>
      <c r="DW77" s="33">
        <f t="shared" si="13"/>
        <v>105.0158301360979</v>
      </c>
      <c r="DX77" s="33">
        <f t="shared" si="14"/>
        <v>48.445810949051605</v>
      </c>
      <c r="EA77" s="60">
        <f t="shared" si="15"/>
        <v>0.71145200000000008</v>
      </c>
      <c r="EC77" s="218">
        <f t="shared" si="1"/>
        <v>1657</v>
      </c>
      <c r="ED77" s="53">
        <f t="shared" si="16"/>
        <v>0.40806201766981176</v>
      </c>
      <c r="EE77" s="53">
        <f t="shared" si="17"/>
        <v>0.77425279497982191</v>
      </c>
      <c r="EF77" s="53">
        <f t="shared" si="18"/>
        <v>1.6783453183497952</v>
      </c>
    </row>
    <row r="78" spans="1:137" x14ac:dyDescent="0.15">
      <c r="A78" s="218">
        <f t="shared" si="19"/>
        <v>1658</v>
      </c>
      <c r="B78" s="4"/>
      <c r="C78" s="4"/>
      <c r="D78" s="4"/>
      <c r="E78" s="4"/>
      <c r="F78" s="32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36"/>
      <c r="T78" s="36"/>
      <c r="U78" s="28"/>
      <c r="V78" s="12"/>
      <c r="W78" s="4"/>
      <c r="X78" s="4"/>
      <c r="Y78" s="4"/>
      <c r="Z78" s="12"/>
      <c r="AA78" s="32"/>
      <c r="AB78" s="4"/>
      <c r="AC78" s="4"/>
      <c r="AD78" s="4"/>
      <c r="AE78" s="4"/>
      <c r="AF78" s="4"/>
      <c r="AG78" s="63"/>
      <c r="AH78" s="12"/>
      <c r="AI78" s="32"/>
      <c r="AJ78" s="4"/>
      <c r="AK78" s="4"/>
      <c r="AL78" s="4"/>
      <c r="AM78" s="4"/>
      <c r="AN78" s="4"/>
      <c r="AO78" s="4"/>
      <c r="AP78" s="4"/>
      <c r="AQ78" s="4"/>
      <c r="AR78" s="4">
        <v>0.49</v>
      </c>
      <c r="AS78" s="4">
        <f>(AR78*10.78)/37.3578</f>
        <v>0.14139483588434007</v>
      </c>
      <c r="AT78" s="4"/>
      <c r="AU78" s="4"/>
      <c r="BJ78" s="12"/>
      <c r="BK78" s="63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12"/>
      <c r="BZ78" s="63"/>
      <c r="CA78" s="4"/>
      <c r="CB78" s="4"/>
      <c r="CF78" s="12"/>
      <c r="CG78" s="32"/>
      <c r="CH78" s="4"/>
      <c r="CI78" s="4"/>
      <c r="CJ78" s="12"/>
      <c r="CK78" s="28"/>
      <c r="CM78" s="4"/>
      <c r="CN78" s="4">
        <v>6.93</v>
      </c>
      <c r="CO78" s="4">
        <f>(CN78*10.78)/37.3578</f>
        <v>1.9997269646499527</v>
      </c>
      <c r="CP78" s="4"/>
      <c r="CQ78" s="12"/>
      <c r="CR78" s="12"/>
      <c r="CS78" s="4"/>
      <c r="CT78" s="5"/>
      <c r="CU78" s="12"/>
      <c r="CV78" s="53"/>
      <c r="CW78" s="4"/>
      <c r="CX78" s="5"/>
      <c r="DA78" s="4"/>
      <c r="DB78" s="4"/>
      <c r="DC78" s="4"/>
      <c r="DD78" s="63"/>
      <c r="DE78" s="11"/>
      <c r="DF78" s="11"/>
      <c r="DG78" s="11"/>
      <c r="DH78" s="53">
        <f t="shared" si="5"/>
        <v>0.29389926601673544</v>
      </c>
      <c r="DI78" s="53">
        <f t="shared" si="3"/>
        <v>0.45732050013651759</v>
      </c>
      <c r="DJ78" s="53">
        <f t="shared" si="4"/>
        <v>0.25977728987641135</v>
      </c>
      <c r="DK78" s="53">
        <f>AS78</f>
        <v>0.14139483588434007</v>
      </c>
      <c r="DL78" s="53">
        <f t="shared" si="6"/>
        <v>0.54519762845849795</v>
      </c>
      <c r="DM78" s="53">
        <f>CO78</f>
        <v>1.9997269646499527</v>
      </c>
      <c r="DN78" s="53">
        <f t="shared" si="7"/>
        <v>0.88741534969738622</v>
      </c>
      <c r="DO78" s="53">
        <v>1.3</v>
      </c>
      <c r="DP78" s="60">
        <f t="shared" si="8"/>
        <v>0.38857826378792926</v>
      </c>
      <c r="DQ78" s="53">
        <f t="shared" si="9"/>
        <v>3.6590943844739927</v>
      </c>
      <c r="DR78" s="60">
        <v>3.4</v>
      </c>
      <c r="DS78" s="53">
        <f t="shared" si="10"/>
        <v>0.44370767484869311</v>
      </c>
      <c r="DT78" s="53">
        <f t="shared" si="11"/>
        <v>0.88741534969738622</v>
      </c>
      <c r="DV78" s="33">
        <f t="shared" si="12"/>
        <v>209.53807721486942</v>
      </c>
      <c r="DW78" s="33">
        <f t="shared" si="13"/>
        <v>118.18902041164768</v>
      </c>
      <c r="DX78" s="33">
        <f t="shared" si="14"/>
        <v>53.774831667746696</v>
      </c>
      <c r="EA78" s="60">
        <f t="shared" si="15"/>
        <v>0.712673</v>
      </c>
      <c r="EC78" s="218">
        <f t="shared" si="1"/>
        <v>1658</v>
      </c>
      <c r="ED78" s="53">
        <f t="shared" si="16"/>
        <v>0.38870425814598936</v>
      </c>
      <c r="EE78" s="53">
        <f t="shared" si="17"/>
        <v>0.689136288408699</v>
      </c>
      <c r="EF78" s="53">
        <f t="shared" si="18"/>
        <v>1.5146182764528169</v>
      </c>
    </row>
    <row r="79" spans="1:137" x14ac:dyDescent="0.15">
      <c r="A79" s="218">
        <f t="shared" si="19"/>
        <v>1659</v>
      </c>
      <c r="B79" s="4"/>
      <c r="C79" s="4"/>
      <c r="D79" s="4"/>
      <c r="E79" s="4"/>
      <c r="F79" s="32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36"/>
      <c r="T79" s="36"/>
      <c r="U79" s="28"/>
      <c r="V79" s="12"/>
      <c r="W79" s="4"/>
      <c r="X79" s="4"/>
      <c r="Y79" s="4"/>
      <c r="Z79" s="12"/>
      <c r="AA79" s="32"/>
      <c r="AB79" s="4"/>
      <c r="AC79" s="4"/>
      <c r="AD79" s="4"/>
      <c r="AE79" s="4"/>
      <c r="AF79" s="4"/>
      <c r="AG79" s="63"/>
      <c r="AH79" s="12"/>
      <c r="AI79" s="32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BJ79" s="12"/>
      <c r="BK79" s="63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12"/>
      <c r="BZ79" s="63"/>
      <c r="CA79" s="4"/>
      <c r="CB79" s="4"/>
      <c r="CF79" s="12"/>
      <c r="CG79" s="32"/>
      <c r="CH79" s="4"/>
      <c r="CI79" s="4"/>
      <c r="CJ79" s="12"/>
      <c r="CK79" s="28"/>
      <c r="CM79" s="4"/>
      <c r="CN79" s="4"/>
      <c r="CO79" s="5"/>
      <c r="CP79" s="4"/>
      <c r="CQ79" s="12"/>
      <c r="CR79" s="12"/>
      <c r="CS79" s="4"/>
      <c r="CT79" s="5"/>
      <c r="CU79" s="12"/>
      <c r="CV79" s="53"/>
      <c r="CW79" s="4"/>
      <c r="CX79" s="5"/>
      <c r="DA79" s="4"/>
      <c r="DB79" s="4"/>
      <c r="DC79" s="4"/>
      <c r="DD79" s="63"/>
      <c r="DE79" s="11"/>
      <c r="DF79" s="11"/>
      <c r="DG79" s="11"/>
      <c r="DH79" s="53">
        <f t="shared" si="5"/>
        <v>0.30270037314831177</v>
      </c>
      <c r="DI79" s="53">
        <f t="shared" si="3"/>
        <v>0.46811065747983027</v>
      </c>
      <c r="DJ79" s="53">
        <f t="shared" si="4"/>
        <v>0.26736720184620083</v>
      </c>
      <c r="DK79" s="53">
        <v>0.12</v>
      </c>
      <c r="DL79" s="53">
        <f t="shared" si="6"/>
        <v>0.46270229747666225</v>
      </c>
      <c r="DM79" s="53">
        <v>2</v>
      </c>
      <c r="DN79" s="53">
        <f t="shared" si="7"/>
        <v>0.88753651411879231</v>
      </c>
      <c r="DO79" s="53">
        <v>1.3</v>
      </c>
      <c r="DP79" s="60">
        <f t="shared" si="8"/>
        <v>0.3297814334088835</v>
      </c>
      <c r="DQ79" s="53">
        <f t="shared" si="9"/>
        <v>3.1054268947704182</v>
      </c>
      <c r="DR79" s="60">
        <v>3.4</v>
      </c>
      <c r="DS79" s="53">
        <f t="shared" si="10"/>
        <v>0.44376825705939615</v>
      </c>
      <c r="DT79" s="53">
        <f t="shared" si="11"/>
        <v>0.88753651411879231</v>
      </c>
      <c r="DV79" s="33">
        <f t="shared" si="12"/>
        <v>205.94633201429164</v>
      </c>
      <c r="DW79" s="33">
        <f t="shared" si="13"/>
        <v>105.05340943680618</v>
      </c>
      <c r="DX79" s="33">
        <f t="shared" si="14"/>
        <v>48.483390249759893</v>
      </c>
      <c r="EA79" s="60">
        <f t="shared" si="15"/>
        <v>0.71389400000000014</v>
      </c>
      <c r="EC79" s="218">
        <f t="shared" si="1"/>
        <v>1659</v>
      </c>
      <c r="ED79" s="53">
        <f t="shared" si="16"/>
        <v>0.396160907146547</v>
      </c>
      <c r="EE79" s="53">
        <f t="shared" si="17"/>
        <v>0.77663244012431709</v>
      </c>
      <c r="EF79" s="53">
        <f t="shared" si="18"/>
        <v>1.6828007549387449</v>
      </c>
      <c r="EG79" s="53">
        <f t="shared" ref="EG79:EG142" si="20">10.78*3*12/(3.15*DW79)</f>
        <v>1.1727368075008524</v>
      </c>
    </row>
    <row r="80" spans="1:137" x14ac:dyDescent="0.15">
      <c r="A80" s="218">
        <f t="shared" si="19"/>
        <v>1660</v>
      </c>
      <c r="B80" s="4"/>
      <c r="C80" s="4"/>
      <c r="D80" s="4"/>
      <c r="E80" s="4"/>
      <c r="F80" s="32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36"/>
      <c r="T80" s="36"/>
      <c r="U80" s="28"/>
      <c r="V80" s="12"/>
      <c r="W80" s="4"/>
      <c r="X80" s="4"/>
      <c r="Y80" s="4"/>
      <c r="Z80" s="12"/>
      <c r="AA80" s="32"/>
      <c r="AB80" s="4"/>
      <c r="AC80" s="4"/>
      <c r="AD80" s="4"/>
      <c r="AE80" s="4"/>
      <c r="AF80" s="4"/>
      <c r="AG80" s="63"/>
      <c r="AH80" s="12"/>
      <c r="AI80" s="32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BJ80" s="12"/>
      <c r="BK80" s="63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12"/>
      <c r="BZ80" s="63"/>
      <c r="CA80" s="4"/>
      <c r="CB80" s="4"/>
      <c r="CF80" s="12"/>
      <c r="CG80" s="32"/>
      <c r="CH80" s="4"/>
      <c r="CI80" s="4"/>
      <c r="CJ80" s="12"/>
      <c r="CK80" s="28"/>
      <c r="CM80" s="4"/>
      <c r="CN80" s="4"/>
      <c r="CO80" s="5"/>
      <c r="CP80" s="4"/>
      <c r="CQ80" s="12"/>
      <c r="CR80" s="12"/>
      <c r="CS80" s="4"/>
      <c r="CT80" s="5"/>
      <c r="CU80" s="12"/>
      <c r="CV80" s="53"/>
      <c r="CW80" s="4"/>
      <c r="CX80" s="5"/>
      <c r="DA80" s="4"/>
      <c r="DB80" s="4"/>
      <c r="DC80" s="4"/>
      <c r="DD80" s="63"/>
      <c r="DE80" s="11"/>
      <c r="DF80" s="11"/>
      <c r="DG80" s="11"/>
      <c r="DH80" s="53">
        <f t="shared" si="5"/>
        <v>0.311501480279888</v>
      </c>
      <c r="DI80" s="53">
        <f t="shared" si="3"/>
        <v>0.47890081482314273</v>
      </c>
      <c r="DJ80" s="53">
        <f t="shared" si="4"/>
        <v>0.2749571138159902</v>
      </c>
      <c r="DK80" s="53">
        <v>0.12</v>
      </c>
      <c r="DL80" s="53">
        <f t="shared" si="6"/>
        <v>0.46270229747666225</v>
      </c>
      <c r="DM80" s="53">
        <v>2</v>
      </c>
      <c r="DN80" s="53">
        <f t="shared" si="7"/>
        <v>0.88753651411879231</v>
      </c>
      <c r="DO80" s="53">
        <v>1.3</v>
      </c>
      <c r="DP80" s="60">
        <f t="shared" si="8"/>
        <v>0.3297814334088835</v>
      </c>
      <c r="DQ80" s="53">
        <f t="shared" si="9"/>
        <v>3.1054268947704182</v>
      </c>
      <c r="DR80" s="60">
        <v>3.4</v>
      </c>
      <c r="DS80" s="53">
        <f t="shared" si="10"/>
        <v>0.44376825705939615</v>
      </c>
      <c r="DT80" s="53">
        <f t="shared" si="11"/>
        <v>0.88753651411879231</v>
      </c>
      <c r="DV80" s="33">
        <f t="shared" si="12"/>
        <v>209.2915046292762</v>
      </c>
      <c r="DW80" s="33">
        <f t="shared" si="13"/>
        <v>105.05340943680618</v>
      </c>
      <c r="DX80" s="33">
        <f t="shared" si="14"/>
        <v>48.483390249759893</v>
      </c>
      <c r="EA80" s="60">
        <f t="shared" si="15"/>
        <v>0.71511500000000006</v>
      </c>
      <c r="EC80" s="218">
        <f t="shared" si="1"/>
        <v>1660</v>
      </c>
      <c r="ED80" s="53">
        <f t="shared" si="16"/>
        <v>0.39049568073101976</v>
      </c>
      <c r="EE80" s="53">
        <f t="shared" si="17"/>
        <v>0.77796074405934346</v>
      </c>
      <c r="EF80" s="53">
        <f t="shared" si="18"/>
        <v>1.6856789129310801</v>
      </c>
      <c r="EG80" s="53">
        <f t="shared" si="20"/>
        <v>1.1727368075008524</v>
      </c>
    </row>
    <row r="81" spans="1:137" x14ac:dyDescent="0.15">
      <c r="A81" s="218">
        <f t="shared" si="19"/>
        <v>1661</v>
      </c>
      <c r="B81" s="4"/>
      <c r="C81" s="4"/>
      <c r="D81" s="4"/>
      <c r="E81" s="4"/>
      <c r="F81" s="32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36"/>
      <c r="T81" s="36"/>
      <c r="U81" s="28"/>
      <c r="V81" s="12"/>
      <c r="W81" s="4"/>
      <c r="X81" s="4"/>
      <c r="Y81" s="4"/>
      <c r="Z81" s="12"/>
      <c r="AA81" s="32"/>
      <c r="AB81" s="4"/>
      <c r="AC81" s="4"/>
      <c r="AD81" s="4"/>
      <c r="AE81" s="4"/>
      <c r="AF81" s="4"/>
      <c r="AG81" s="63"/>
      <c r="AH81" s="12"/>
      <c r="AI81" s="32"/>
      <c r="AJ81" s="4"/>
      <c r="AK81" s="4"/>
      <c r="AL81" s="4"/>
      <c r="AM81" s="4"/>
      <c r="AN81" s="4"/>
      <c r="AO81" s="4"/>
      <c r="AP81" s="4"/>
      <c r="AQ81" s="4"/>
      <c r="AR81" s="4">
        <v>0.48</v>
      </c>
      <c r="AS81" s="4">
        <f>(AR81*10.78)/37.3578</f>
        <v>0.1385092269887413</v>
      </c>
      <c r="AT81" s="4"/>
      <c r="AU81" s="4"/>
      <c r="BJ81" s="12"/>
      <c r="BK81" s="63"/>
      <c r="BL81" s="4"/>
      <c r="BM81" s="4"/>
      <c r="BN81" s="4"/>
      <c r="BO81" s="4"/>
      <c r="BP81" s="4"/>
      <c r="BQ81" s="4"/>
      <c r="BR81" s="4">
        <v>1.1100000000000001</v>
      </c>
      <c r="BS81" s="4">
        <f>(BR81*10.78)/37.3578</f>
        <v>0.32030258741146428</v>
      </c>
      <c r="BT81" s="4"/>
      <c r="BU81" s="4"/>
      <c r="BV81" s="4"/>
      <c r="BW81" s="4"/>
      <c r="BX81" s="4"/>
      <c r="BY81" s="12"/>
      <c r="BZ81" s="63"/>
      <c r="CA81" s="4"/>
      <c r="CB81" s="4"/>
      <c r="CF81" s="12"/>
      <c r="CG81" s="32"/>
      <c r="CH81" s="4"/>
      <c r="CI81" s="4"/>
      <c r="CJ81" s="12"/>
      <c r="CK81" s="28"/>
      <c r="CM81" s="4"/>
      <c r="CN81" s="4">
        <v>7.5</v>
      </c>
      <c r="CO81" s="4">
        <f>(CN81*10.78)/37.3578</f>
        <v>2.1642066716990831</v>
      </c>
      <c r="CP81" s="4"/>
      <c r="CQ81" s="12"/>
      <c r="CR81" s="12"/>
      <c r="CS81" s="4">
        <v>4.57</v>
      </c>
      <c r="CT81" s="4">
        <f>(CS81*10.78)/37.3578</f>
        <v>1.3187232652886414</v>
      </c>
      <c r="CU81" s="12"/>
      <c r="CV81" s="53"/>
      <c r="CW81" s="4"/>
      <c r="CX81" s="5"/>
      <c r="DA81" s="4"/>
      <c r="DB81" s="4"/>
      <c r="DC81" s="4"/>
      <c r="DD81" s="63"/>
      <c r="DE81" s="11"/>
      <c r="DF81" s="11"/>
      <c r="DG81" s="11"/>
      <c r="DH81" s="53">
        <f>BS81</f>
        <v>0.32030258741146428</v>
      </c>
      <c r="DI81" s="53">
        <f t="shared" si="3"/>
        <v>0.48969097216645519</v>
      </c>
      <c r="DJ81" s="53">
        <f t="shared" si="4"/>
        <v>0.28254702578577973</v>
      </c>
      <c r="DK81" s="53">
        <f>AS81</f>
        <v>0.1385092269887413</v>
      </c>
      <c r="DL81" s="53">
        <f t="shared" si="6"/>
        <v>0.53407114624505925</v>
      </c>
      <c r="DM81" s="53">
        <f>CO81</f>
        <v>2.1642066716990831</v>
      </c>
      <c r="DN81" s="53">
        <f t="shared" si="7"/>
        <v>0.96040622261621889</v>
      </c>
      <c r="DO81" s="53">
        <f>CT81</f>
        <v>1.3187232652886414</v>
      </c>
      <c r="DP81" s="60">
        <f t="shared" si="8"/>
        <v>0.38064809513919601</v>
      </c>
      <c r="DQ81" s="53">
        <f t="shared" si="9"/>
        <v>3.5844189888724829</v>
      </c>
      <c r="DR81" s="60">
        <v>3.4</v>
      </c>
      <c r="DS81" s="53">
        <f t="shared" si="10"/>
        <v>0.48020311130810944</v>
      </c>
      <c r="DT81" s="53">
        <f t="shared" si="11"/>
        <v>0.96040622261621889</v>
      </c>
      <c r="DV81" s="33">
        <f t="shared" si="12"/>
        <v>219.96742205854684</v>
      </c>
      <c r="DW81" s="33">
        <f t="shared" si="13"/>
        <v>117.42247653847403</v>
      </c>
      <c r="DX81" s="33">
        <f t="shared" si="14"/>
        <v>53.59192852816939</v>
      </c>
      <c r="EA81" s="60">
        <f t="shared" si="15"/>
        <v>0.71633600000000019</v>
      </c>
      <c r="EC81" s="218">
        <f t="shared" si="1"/>
        <v>1661</v>
      </c>
      <c r="ED81" s="53">
        <f t="shared" si="16"/>
        <v>0.37217771005554456</v>
      </c>
      <c r="EE81" s="53">
        <f t="shared" si="17"/>
        <v>0.69720017701847192</v>
      </c>
      <c r="EF81" s="53">
        <f t="shared" si="18"/>
        <v>1.5275989067185727</v>
      </c>
      <c r="EG81" s="53">
        <f t="shared" si="20"/>
        <v>1.0492028752232365</v>
      </c>
    </row>
    <row r="82" spans="1:137" x14ac:dyDescent="0.15">
      <c r="A82" s="218">
        <f t="shared" si="19"/>
        <v>1662</v>
      </c>
      <c r="B82" s="4"/>
      <c r="C82" s="4"/>
      <c r="D82" s="4"/>
      <c r="E82" s="4"/>
      <c r="F82" s="32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36"/>
      <c r="T82" s="36"/>
      <c r="U82" s="28"/>
      <c r="V82" s="12"/>
      <c r="W82" s="4"/>
      <c r="X82" s="4"/>
      <c r="Y82" s="4"/>
      <c r="Z82" s="12"/>
      <c r="AA82" s="32"/>
      <c r="AB82" s="4"/>
      <c r="AC82" s="4"/>
      <c r="AD82" s="4"/>
      <c r="AE82" s="4"/>
      <c r="AF82" s="4"/>
      <c r="AG82" s="63"/>
      <c r="AH82" s="12"/>
      <c r="AI82" s="32"/>
      <c r="AJ82" s="4"/>
      <c r="AK82" s="4"/>
      <c r="AL82" s="4"/>
      <c r="AM82" s="4"/>
      <c r="AN82" s="4"/>
      <c r="AO82" s="4"/>
      <c r="AP82" s="4"/>
      <c r="AQ82" s="4"/>
      <c r="AR82" s="4">
        <v>0.71</v>
      </c>
      <c r="AS82" s="4">
        <f>(AR82*10.78)/37.3578</f>
        <v>0.20487823158751317</v>
      </c>
      <c r="AT82" s="4"/>
      <c r="AU82" s="4"/>
      <c r="BJ82" s="12"/>
      <c r="BK82" s="63"/>
      <c r="BL82" s="4"/>
      <c r="BM82" s="4"/>
      <c r="BN82" s="4"/>
      <c r="BO82" s="4"/>
      <c r="BP82" s="4"/>
      <c r="BQ82" s="4"/>
      <c r="BR82" s="4">
        <v>1.1299999999999999</v>
      </c>
      <c r="BS82" s="4">
        <f>(BR82*10.78)/37.3578</f>
        <v>0.32607380520266183</v>
      </c>
      <c r="BT82" s="4"/>
      <c r="BU82" s="4"/>
      <c r="BV82" s="4"/>
      <c r="BW82" s="4"/>
      <c r="BX82" s="4"/>
      <c r="BY82" s="12"/>
      <c r="BZ82" s="63"/>
      <c r="CA82" s="4"/>
      <c r="CB82" s="4"/>
      <c r="CF82" s="12"/>
      <c r="CG82" s="32"/>
      <c r="CH82" s="4"/>
      <c r="CI82" s="4"/>
      <c r="CJ82" s="12"/>
      <c r="CK82" s="28"/>
      <c r="CM82" s="4"/>
      <c r="CN82" s="4">
        <v>6.74</v>
      </c>
      <c r="CO82" s="4">
        <f>(CN82*10.78)/37.3578</f>
        <v>1.944900395633576</v>
      </c>
      <c r="CP82" s="4"/>
      <c r="CQ82" s="12"/>
      <c r="CR82" s="12"/>
      <c r="CS82" s="4">
        <v>4.63</v>
      </c>
      <c r="CT82" s="4">
        <f>(CS82*10.78)/37.3578</f>
        <v>1.3360369186622338</v>
      </c>
      <c r="CU82" s="12"/>
      <c r="CV82" s="53"/>
      <c r="CW82" s="4"/>
      <c r="CX82" s="5"/>
      <c r="DA82" s="4"/>
      <c r="DB82" s="4"/>
      <c r="DC82" s="4"/>
      <c r="DD82" s="63"/>
      <c r="DE82" s="11"/>
      <c r="DF82" s="11"/>
      <c r="DG82" s="11"/>
      <c r="DH82" s="53">
        <f>BS82</f>
        <v>0.32607380520266183</v>
      </c>
      <c r="DI82" s="53">
        <f t="shared" si="3"/>
        <v>0.49676648517846345</v>
      </c>
      <c r="DJ82" s="53">
        <f t="shared" si="4"/>
        <v>0.28752401724137933</v>
      </c>
      <c r="DK82" s="53">
        <f>AS82</f>
        <v>0.20487823158751317</v>
      </c>
      <c r="DL82" s="53">
        <f t="shared" si="6"/>
        <v>0.78998023715415022</v>
      </c>
      <c r="DM82" s="53">
        <f>CO82</f>
        <v>1.944900395633576</v>
      </c>
      <c r="DN82" s="53">
        <f t="shared" si="7"/>
        <v>0.86308505872444208</v>
      </c>
      <c r="DO82" s="53">
        <f>CT82</f>
        <v>1.3360369186622338</v>
      </c>
      <c r="DP82" s="60">
        <f t="shared" si="8"/>
        <v>0.56304197406006073</v>
      </c>
      <c r="DQ82" s="53">
        <f t="shared" si="9"/>
        <v>5.3019530877072141</v>
      </c>
      <c r="DR82" s="60">
        <v>3.4</v>
      </c>
      <c r="DS82" s="53">
        <f t="shared" si="10"/>
        <v>0.43154252936222104</v>
      </c>
      <c r="DT82" s="53">
        <f t="shared" si="11"/>
        <v>0.86308505872444208</v>
      </c>
      <c r="DV82" s="33">
        <f t="shared" si="12"/>
        <v>241.91388516460981</v>
      </c>
      <c r="DW82" s="33">
        <f t="shared" si="13"/>
        <v>156.9196120257545</v>
      </c>
      <c r="DX82" s="33">
        <f t="shared" si="14"/>
        <v>69.385779206665518</v>
      </c>
      <c r="EA82" s="60">
        <f t="shared" si="15"/>
        <v>0.71755700000000011</v>
      </c>
      <c r="EC82" s="218">
        <f t="shared" si="1"/>
        <v>1662</v>
      </c>
      <c r="ED82" s="53">
        <f t="shared" si="16"/>
        <v>0.33899052230885024</v>
      </c>
      <c r="EE82" s="53">
        <f t="shared" si="17"/>
        <v>0.52260207138579307</v>
      </c>
      <c r="EF82" s="53">
        <f t="shared" si="18"/>
        <v>1.181892243963391</v>
      </c>
      <c r="EG82" s="53">
        <f t="shared" si="20"/>
        <v>0.78511537474219428</v>
      </c>
    </row>
    <row r="83" spans="1:137" x14ac:dyDescent="0.15">
      <c r="A83" s="218">
        <f t="shared" si="19"/>
        <v>1663</v>
      </c>
      <c r="B83" s="4"/>
      <c r="C83" s="4"/>
      <c r="D83" s="4"/>
      <c r="E83" s="4"/>
      <c r="F83" s="32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36"/>
      <c r="T83" s="36"/>
      <c r="U83" s="28"/>
      <c r="V83" s="12"/>
      <c r="W83" s="4"/>
      <c r="X83" s="4"/>
      <c r="Y83" s="4"/>
      <c r="Z83" s="12"/>
      <c r="AA83" s="32"/>
      <c r="AB83" s="4"/>
      <c r="AC83" s="4"/>
      <c r="AD83" s="4"/>
      <c r="AE83" s="4"/>
      <c r="AF83" s="4"/>
      <c r="AG83" s="63"/>
      <c r="AH83" s="12"/>
      <c r="AI83" s="32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BJ83" s="12"/>
      <c r="BK83" s="63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12"/>
      <c r="BZ83" s="63"/>
      <c r="CA83" s="4"/>
      <c r="CB83" s="4"/>
      <c r="CF83" s="12"/>
      <c r="CG83" s="32"/>
      <c r="CH83" s="4"/>
      <c r="CI83" s="4"/>
      <c r="CJ83" s="12"/>
      <c r="CK83" s="28"/>
      <c r="CM83" s="4"/>
      <c r="CN83" s="4"/>
      <c r="CO83" s="5"/>
      <c r="CP83" s="4"/>
      <c r="CQ83" s="12"/>
      <c r="CR83" s="12"/>
      <c r="CS83" s="4">
        <v>5</v>
      </c>
      <c r="CT83" s="4">
        <f>(CS83*10.78)/37.3578</f>
        <v>1.4428044477993887</v>
      </c>
      <c r="CU83" s="12"/>
      <c r="CV83" s="53"/>
      <c r="CW83" s="4"/>
      <c r="CX83" s="5"/>
      <c r="DA83" s="4"/>
      <c r="DB83" s="4"/>
      <c r="DC83" s="4"/>
      <c r="DD83" s="63"/>
      <c r="DE83" s="11"/>
      <c r="DF83" s="11"/>
      <c r="DG83" s="11"/>
      <c r="DH83" s="53">
        <v>0.2</v>
      </c>
      <c r="DI83" s="53">
        <f t="shared" si="3"/>
        <v>0.34220000000000006</v>
      </c>
      <c r="DJ83" s="53">
        <f t="shared" si="4"/>
        <v>0.17880030000000002</v>
      </c>
      <c r="DK83" s="53">
        <v>0.12</v>
      </c>
      <c r="DL83" s="53">
        <f t="shared" si="6"/>
        <v>0.46270229747666225</v>
      </c>
      <c r="DM83" s="53">
        <v>1.7</v>
      </c>
      <c r="DN83" s="53">
        <f t="shared" si="7"/>
        <v>0.75440603700097342</v>
      </c>
      <c r="DO83" s="53">
        <f>CT83</f>
        <v>1.4428044477993887</v>
      </c>
      <c r="DP83" s="60">
        <f t="shared" si="8"/>
        <v>0.3297814334088835</v>
      </c>
      <c r="DQ83" s="53">
        <f t="shared" si="9"/>
        <v>3.1054268947704182</v>
      </c>
      <c r="DR83" s="60">
        <v>3.4</v>
      </c>
      <c r="DS83" s="53">
        <f t="shared" si="10"/>
        <v>0.37720301850048671</v>
      </c>
      <c r="DT83" s="53">
        <f t="shared" si="11"/>
        <v>0.75440603700097342</v>
      </c>
      <c r="DV83" s="33">
        <f t="shared" si="12"/>
        <v>164.48606811568817</v>
      </c>
      <c r="DW83" s="33">
        <f t="shared" si="13"/>
        <v>103.57367023113913</v>
      </c>
      <c r="DX83" s="33">
        <f t="shared" si="14"/>
        <v>47.868999145358671</v>
      </c>
      <c r="EA83" s="60">
        <f t="shared" si="15"/>
        <v>0.71877800000000003</v>
      </c>
      <c r="EC83" s="218">
        <f t="shared" si="1"/>
        <v>1663</v>
      </c>
      <c r="ED83" s="53">
        <f t="shared" si="16"/>
        <v>0.49941042474844294</v>
      </c>
      <c r="EE83" s="53">
        <f t="shared" si="17"/>
        <v>0.79311717890788969</v>
      </c>
      <c r="EF83" s="53">
        <f t="shared" si="18"/>
        <v>1.716059633781208</v>
      </c>
      <c r="EG83" s="53">
        <f t="shared" si="20"/>
        <v>1.1894914964880741</v>
      </c>
    </row>
    <row r="84" spans="1:137" x14ac:dyDescent="0.15">
      <c r="A84" s="218">
        <f t="shared" si="19"/>
        <v>1664</v>
      </c>
      <c r="B84" s="4"/>
      <c r="C84" s="4"/>
      <c r="D84" s="4"/>
      <c r="E84" s="4"/>
      <c r="F84" s="32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36"/>
      <c r="T84" s="36"/>
      <c r="U84" s="28"/>
      <c r="V84" s="12"/>
      <c r="W84" s="4"/>
      <c r="X84" s="4"/>
      <c r="Y84" s="4"/>
      <c r="Z84" s="12"/>
      <c r="AA84" s="32"/>
      <c r="AB84" s="4"/>
      <c r="AC84" s="4"/>
      <c r="AD84" s="4"/>
      <c r="AE84" s="4"/>
      <c r="AF84" s="4"/>
      <c r="AG84" s="63"/>
      <c r="AH84" s="12"/>
      <c r="AI84" s="32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BJ84" s="12"/>
      <c r="BK84" s="63"/>
      <c r="BL84" s="4"/>
      <c r="BM84" s="4"/>
      <c r="BN84" s="4"/>
      <c r="BO84" s="4"/>
      <c r="BP84" s="4"/>
      <c r="BQ84" s="4"/>
      <c r="BR84" s="4">
        <v>0.63</v>
      </c>
      <c r="BS84" s="4">
        <f t="shared" ref="BS84:BS91" si="21">(BR84*10.78)/37.3578</f>
        <v>0.18179336042272295</v>
      </c>
      <c r="BT84" s="4"/>
      <c r="BU84" s="4"/>
      <c r="BV84" s="4"/>
      <c r="BW84" s="4"/>
      <c r="BX84" s="4"/>
      <c r="BY84" s="12"/>
      <c r="BZ84" s="63"/>
      <c r="CA84" s="4"/>
      <c r="CB84" s="4"/>
      <c r="CF84" s="12"/>
      <c r="CG84" s="32"/>
      <c r="CH84" s="4"/>
      <c r="CI84" s="4"/>
      <c r="CJ84" s="12"/>
      <c r="CK84" s="28"/>
      <c r="CM84" s="4"/>
      <c r="CN84" s="4">
        <v>5.43</v>
      </c>
      <c r="CO84" s="4">
        <f t="shared" ref="CO84:CO90" si="22">(CN84*10.78)/37.3578</f>
        <v>1.5668856303101359</v>
      </c>
      <c r="CP84" s="4"/>
      <c r="CQ84" s="12"/>
      <c r="CR84" s="12"/>
      <c r="CS84" s="4"/>
      <c r="CT84" s="5"/>
      <c r="CU84" s="12"/>
      <c r="CV84" s="53"/>
      <c r="CW84" s="4"/>
      <c r="CX84" s="5"/>
      <c r="DA84" s="4"/>
      <c r="DB84" s="4"/>
      <c r="DC84" s="4"/>
      <c r="DD84" s="63"/>
      <c r="DE84" s="11"/>
      <c r="DF84" s="11"/>
      <c r="DG84" s="11"/>
      <c r="DH84" s="53">
        <f t="shared" ref="DH84:DH91" si="23">BS84</f>
        <v>0.18179336042272295</v>
      </c>
      <c r="DI84" s="53">
        <f t="shared" si="3"/>
        <v>0.31987865987825836</v>
      </c>
      <c r="DJ84" s="53">
        <f t="shared" si="4"/>
        <v>0.16309923085138844</v>
      </c>
      <c r="DK84" s="53">
        <v>0.12</v>
      </c>
      <c r="DL84" s="53">
        <f t="shared" si="6"/>
        <v>0.46270229747666225</v>
      </c>
      <c r="DM84" s="53">
        <f t="shared" ref="DM84:DM90" si="24">CO84</f>
        <v>1.5668856303101359</v>
      </c>
      <c r="DN84" s="53">
        <f t="shared" si="7"/>
        <v>0.6953341051741424</v>
      </c>
      <c r="DO84" s="53">
        <v>1.34</v>
      </c>
      <c r="DP84" s="60">
        <f t="shared" si="8"/>
        <v>0.3297814334088835</v>
      </c>
      <c r="DQ84" s="53">
        <f t="shared" si="9"/>
        <v>3.1054268947704182</v>
      </c>
      <c r="DR84" s="60">
        <v>3.4</v>
      </c>
      <c r="DS84" s="53">
        <f t="shared" si="10"/>
        <v>0.3476670525870712</v>
      </c>
      <c r="DT84" s="53">
        <f t="shared" si="11"/>
        <v>0.6953341051741424</v>
      </c>
      <c r="DV84" s="33">
        <f t="shared" si="12"/>
        <v>156.4898273492222</v>
      </c>
      <c r="DW84" s="33">
        <f t="shared" si="13"/>
        <v>102.58475066959636</v>
      </c>
      <c r="DX84" s="33">
        <f t="shared" si="14"/>
        <v>47.264047140690295</v>
      </c>
      <c r="EA84" s="60">
        <f t="shared" si="15"/>
        <v>0.71999900000000017</v>
      </c>
      <c r="EC84" s="218">
        <f t="shared" si="1"/>
        <v>1664</v>
      </c>
      <c r="ED84" s="53">
        <f t="shared" si="16"/>
        <v>0.52582076032566472</v>
      </c>
      <c r="EE84" s="53">
        <f t="shared" si="17"/>
        <v>0.8021231173532255</v>
      </c>
      <c r="EF84" s="53">
        <f t="shared" si="18"/>
        <v>1.7409765980272807</v>
      </c>
      <c r="EG84" s="53">
        <f t="shared" si="20"/>
        <v>1.2009582242569459</v>
      </c>
    </row>
    <row r="85" spans="1:137" x14ac:dyDescent="0.15">
      <c r="A85" s="218">
        <f t="shared" si="19"/>
        <v>1665</v>
      </c>
      <c r="B85" s="4"/>
      <c r="C85" s="4"/>
      <c r="D85" s="4"/>
      <c r="E85" s="4"/>
      <c r="F85" s="32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36"/>
      <c r="T85" s="36"/>
      <c r="U85" s="28"/>
      <c r="V85" s="12"/>
      <c r="W85" s="4"/>
      <c r="X85" s="4"/>
      <c r="Y85" s="4"/>
      <c r="Z85" s="12"/>
      <c r="AA85" s="32"/>
      <c r="AB85" s="4"/>
      <c r="AC85" s="4"/>
      <c r="AD85" s="4"/>
      <c r="AE85" s="4"/>
      <c r="AF85" s="4"/>
      <c r="AG85" s="63"/>
      <c r="AH85" s="12"/>
      <c r="AI85" s="32"/>
      <c r="AJ85" s="4"/>
      <c r="AK85" s="4"/>
      <c r="AL85" s="4"/>
      <c r="AM85" s="4"/>
      <c r="AN85" s="4"/>
      <c r="AO85" s="4"/>
      <c r="AP85" s="4"/>
      <c r="AQ85" s="4"/>
      <c r="AR85" s="4">
        <v>0.27</v>
      </c>
      <c r="AS85" s="4">
        <f>(AR85*10.78)/37.3578</f>
        <v>7.7911440181166997E-2</v>
      </c>
      <c r="AT85" s="4"/>
      <c r="AU85" s="4"/>
      <c r="BJ85" s="12"/>
      <c r="BK85" s="63"/>
      <c r="BL85" s="4"/>
      <c r="BM85" s="4"/>
      <c r="BN85" s="4"/>
      <c r="BO85" s="4"/>
      <c r="BP85" s="4"/>
      <c r="BQ85" s="4"/>
      <c r="BR85" s="4">
        <v>0.51</v>
      </c>
      <c r="BS85" s="4">
        <f t="shared" si="21"/>
        <v>0.14716605367553764</v>
      </c>
      <c r="BT85" s="4"/>
      <c r="BU85" s="4"/>
      <c r="BV85" s="4"/>
      <c r="BW85" s="4"/>
      <c r="BX85" s="4"/>
      <c r="BY85" s="12"/>
      <c r="BZ85" s="63"/>
      <c r="CA85" s="4"/>
      <c r="CB85" s="4"/>
      <c r="CF85" s="12"/>
      <c r="CG85" s="32"/>
      <c r="CH85" s="4"/>
      <c r="CI85" s="4"/>
      <c r="CJ85" s="12"/>
      <c r="CK85" s="28"/>
      <c r="CM85" s="4"/>
      <c r="CN85" s="4">
        <v>3.95</v>
      </c>
      <c r="CO85" s="4">
        <f t="shared" si="22"/>
        <v>1.1398155137615169</v>
      </c>
      <c r="CP85" s="4"/>
      <c r="CQ85" s="12"/>
      <c r="CR85" s="12"/>
      <c r="CS85" s="4">
        <v>4.33</v>
      </c>
      <c r="CT85" s="4">
        <f>(CS85*10.78)/37.3578</f>
        <v>1.2494686517942706</v>
      </c>
      <c r="CU85" s="12"/>
      <c r="CV85" s="53"/>
      <c r="CW85" s="4"/>
      <c r="CX85" s="5"/>
      <c r="DA85" s="4"/>
      <c r="DB85" s="4"/>
      <c r="DC85" s="4"/>
      <c r="DD85" s="63"/>
      <c r="DE85" s="11"/>
      <c r="DF85" s="11"/>
      <c r="DG85" s="11"/>
      <c r="DH85" s="53">
        <f t="shared" si="23"/>
        <v>0.14716605367553764</v>
      </c>
      <c r="DI85" s="53">
        <f t="shared" si="3"/>
        <v>0.27742558180620913</v>
      </c>
      <c r="DJ85" s="53">
        <f t="shared" si="4"/>
        <v>0.13323728211779068</v>
      </c>
      <c r="DK85" s="53">
        <f>AS85</f>
        <v>7.7911440181166997E-2</v>
      </c>
      <c r="DL85" s="53">
        <f t="shared" si="6"/>
        <v>0.3004150197628459</v>
      </c>
      <c r="DM85" s="53">
        <f t="shared" si="24"/>
        <v>1.1398155137615169</v>
      </c>
      <c r="DN85" s="53">
        <f t="shared" si="7"/>
        <v>0.50581394391120849</v>
      </c>
      <c r="DO85" s="53">
        <f>CT85</f>
        <v>1.2494686517942706</v>
      </c>
      <c r="DP85" s="60">
        <f t="shared" si="8"/>
        <v>0.21411455351579781</v>
      </c>
      <c r="DQ85" s="53">
        <f t="shared" si="9"/>
        <v>2.0162356812407718</v>
      </c>
      <c r="DR85" s="60">
        <v>3.4</v>
      </c>
      <c r="DS85" s="53">
        <f t="shared" si="10"/>
        <v>0.25290697195560424</v>
      </c>
      <c r="DT85" s="53">
        <f t="shared" si="11"/>
        <v>0.50581394391120849</v>
      </c>
      <c r="DV85" s="33">
        <f t="shared" si="12"/>
        <v>126.22499264256288</v>
      </c>
      <c r="DW85" s="33">
        <f t="shared" si="13"/>
        <v>74.046669849805127</v>
      </c>
      <c r="DX85" s="33">
        <f t="shared" si="14"/>
        <v>35.390681210026457</v>
      </c>
      <c r="EA85" s="60">
        <f t="shared" si="15"/>
        <v>0.72122000000000008</v>
      </c>
      <c r="EC85" s="218">
        <f t="shared" ref="EC85:EC148" si="25">+EC84+1</f>
        <v>1665</v>
      </c>
      <c r="ED85" s="53">
        <f t="shared" si="16"/>
        <v>0.65300176400524679</v>
      </c>
      <c r="EE85" s="53">
        <f t="shared" si="17"/>
        <v>1.1131512466979607</v>
      </c>
      <c r="EF85" s="53">
        <f t="shared" si="18"/>
        <v>2.3290069599957621</v>
      </c>
      <c r="EG85" s="53">
        <f t="shared" si="20"/>
        <v>1.6638155402517973</v>
      </c>
    </row>
    <row r="86" spans="1:137" x14ac:dyDescent="0.15">
      <c r="A86" s="218">
        <f t="shared" si="19"/>
        <v>1666</v>
      </c>
      <c r="B86" s="4"/>
      <c r="C86" s="4"/>
      <c r="D86" s="4"/>
      <c r="E86" s="4"/>
      <c r="F86" s="32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36"/>
      <c r="T86" s="36"/>
      <c r="U86" s="28"/>
      <c r="V86" s="12"/>
      <c r="W86" s="4"/>
      <c r="X86" s="4"/>
      <c r="Y86" s="4"/>
      <c r="Z86" s="12"/>
      <c r="AA86" s="32"/>
      <c r="AB86" s="4"/>
      <c r="AC86" s="4"/>
      <c r="AD86" s="4"/>
      <c r="AE86" s="4"/>
      <c r="AF86" s="4"/>
      <c r="AG86" s="63"/>
      <c r="AH86" s="12"/>
      <c r="AI86" s="32"/>
      <c r="AJ86" s="4"/>
      <c r="AK86" s="4"/>
      <c r="AL86" s="4"/>
      <c r="AM86" s="4"/>
      <c r="AN86" s="4"/>
      <c r="AO86" s="4"/>
      <c r="AP86" s="4"/>
      <c r="AQ86" s="4"/>
      <c r="AR86" s="4">
        <v>0.33</v>
      </c>
      <c r="AS86" s="4">
        <f>(AR86*10.78)/37.3578</f>
        <v>9.5225093554759652E-2</v>
      </c>
      <c r="AT86" s="4"/>
      <c r="AU86" s="4"/>
      <c r="BJ86" s="12"/>
      <c r="BK86" s="63"/>
      <c r="BL86" s="4"/>
      <c r="BM86" s="4"/>
      <c r="BN86" s="4"/>
      <c r="BO86" s="4"/>
      <c r="BP86" s="4"/>
      <c r="BQ86" s="4"/>
      <c r="BR86" s="4">
        <v>0.9</v>
      </c>
      <c r="BS86" s="4">
        <f t="shared" si="21"/>
        <v>0.25970480060388995</v>
      </c>
      <c r="BT86" s="4"/>
      <c r="BU86" s="4"/>
      <c r="BV86" s="4"/>
      <c r="BW86" s="4"/>
      <c r="BX86" s="4"/>
      <c r="BY86" s="12"/>
      <c r="BZ86" s="63"/>
      <c r="CA86" s="4"/>
      <c r="CB86" s="4"/>
      <c r="CF86" s="12"/>
      <c r="CG86" s="32"/>
      <c r="CH86" s="4"/>
      <c r="CI86" s="4"/>
      <c r="CJ86" s="12"/>
      <c r="CK86" s="28"/>
      <c r="CM86" s="4"/>
      <c r="CN86" s="4">
        <v>6.9</v>
      </c>
      <c r="CO86" s="4">
        <f t="shared" si="22"/>
        <v>1.9910701379631566</v>
      </c>
      <c r="CP86" s="4"/>
      <c r="CQ86" s="12"/>
      <c r="CR86" s="12"/>
      <c r="CS86" s="4">
        <v>3.56</v>
      </c>
      <c r="CT86" s="4">
        <f>(CS86*10.78)/37.3578</f>
        <v>1.0272767668331646</v>
      </c>
      <c r="CU86" s="12"/>
      <c r="CV86" s="53"/>
      <c r="CW86" s="4"/>
      <c r="CX86" s="5"/>
      <c r="DA86" s="4"/>
      <c r="DB86" s="4"/>
      <c r="DC86" s="4"/>
      <c r="DD86" s="63"/>
      <c r="DE86" s="11"/>
      <c r="DF86" s="11"/>
      <c r="DG86" s="11"/>
      <c r="DH86" s="53">
        <f t="shared" si="23"/>
        <v>0.25970480060388995</v>
      </c>
      <c r="DI86" s="53">
        <f t="shared" si="3"/>
        <v>0.41539808554036906</v>
      </c>
      <c r="DJ86" s="53">
        <f t="shared" si="4"/>
        <v>0.23028861550198354</v>
      </c>
      <c r="DK86" s="53">
        <f>AS86</f>
        <v>9.5225093554759652E-2</v>
      </c>
      <c r="DL86" s="53">
        <f t="shared" si="6"/>
        <v>0.36717391304347829</v>
      </c>
      <c r="DM86" s="53">
        <f t="shared" si="24"/>
        <v>1.9910701379631566</v>
      </c>
      <c r="DN86" s="53">
        <f t="shared" si="7"/>
        <v>0.88357372480692142</v>
      </c>
      <c r="DO86" s="53">
        <f>CT86</f>
        <v>1.0272767668331646</v>
      </c>
      <c r="DP86" s="60">
        <f t="shared" si="8"/>
        <v>0.26169556540819727</v>
      </c>
      <c r="DQ86" s="53">
        <f t="shared" si="9"/>
        <v>2.464288054849832</v>
      </c>
      <c r="DR86" s="60">
        <v>3.4</v>
      </c>
      <c r="DS86" s="53">
        <f t="shared" si="10"/>
        <v>0.44178686240346071</v>
      </c>
      <c r="DT86" s="53">
        <f t="shared" si="11"/>
        <v>0.88357372480692142</v>
      </c>
      <c r="DV86" s="33">
        <f t="shared" si="12"/>
        <v>181.49674253119866</v>
      </c>
      <c r="DW86" s="33">
        <f t="shared" si="13"/>
        <v>89.242709721534226</v>
      </c>
      <c r="DX86" s="33">
        <f t="shared" si="14"/>
        <v>41.78279406052102</v>
      </c>
      <c r="EA86" s="60">
        <f t="shared" si="15"/>
        <v>0.722441</v>
      </c>
      <c r="EC86" s="218">
        <f t="shared" si="25"/>
        <v>1666</v>
      </c>
      <c r="ED86" s="53">
        <f t="shared" si="16"/>
        <v>0.4549100141568278</v>
      </c>
      <c r="EE86" s="53">
        <f t="shared" si="17"/>
        <v>0.92517008920856292</v>
      </c>
      <c r="EF86" s="53">
        <f t="shared" si="18"/>
        <v>1.9760451059039625</v>
      </c>
      <c r="EG86" s="53">
        <f t="shared" si="20"/>
        <v>1.3805049217400878</v>
      </c>
    </row>
    <row r="87" spans="1:137" x14ac:dyDescent="0.15">
      <c r="A87" s="218">
        <f t="shared" si="19"/>
        <v>1667</v>
      </c>
      <c r="B87" s="4"/>
      <c r="C87" s="4"/>
      <c r="D87" s="4"/>
      <c r="E87" s="4"/>
      <c r="F87" s="32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36"/>
      <c r="T87" s="36"/>
      <c r="U87" s="28"/>
      <c r="V87" s="12"/>
      <c r="W87" s="4"/>
      <c r="X87" s="4"/>
      <c r="Y87" s="4"/>
      <c r="Z87" s="12"/>
      <c r="AA87" s="32"/>
      <c r="AB87" s="4"/>
      <c r="AC87" s="4"/>
      <c r="AD87" s="4"/>
      <c r="AE87" s="4"/>
      <c r="AF87" s="4"/>
      <c r="AG87" s="63"/>
      <c r="AH87" s="12"/>
      <c r="AI87" s="32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BJ87" s="12"/>
      <c r="BK87" s="63"/>
      <c r="BL87" s="4"/>
      <c r="BM87" s="4"/>
      <c r="BN87" s="4"/>
      <c r="BO87" s="4"/>
      <c r="BP87" s="4"/>
      <c r="BQ87" s="4"/>
      <c r="BR87" s="4">
        <v>0.76</v>
      </c>
      <c r="BS87" s="4">
        <f t="shared" si="21"/>
        <v>0.21930627606550709</v>
      </c>
      <c r="BT87" s="4"/>
      <c r="BU87" s="4"/>
      <c r="BV87" s="4"/>
      <c r="BW87" s="4"/>
      <c r="BX87" s="4"/>
      <c r="BY87" s="12"/>
      <c r="BZ87" s="63"/>
      <c r="CA87" s="4"/>
      <c r="CB87" s="4"/>
      <c r="CF87" s="12"/>
      <c r="CG87" s="32"/>
      <c r="CH87" s="4"/>
      <c r="CI87" s="4"/>
      <c r="CJ87" s="12"/>
      <c r="CK87" s="28"/>
      <c r="CM87" s="4"/>
      <c r="CN87" s="4">
        <v>8.41</v>
      </c>
      <c r="CO87" s="4">
        <f t="shared" si="22"/>
        <v>2.4267970811985715</v>
      </c>
      <c r="CP87" s="4"/>
      <c r="CQ87" s="12"/>
      <c r="CR87" s="12"/>
      <c r="CS87" s="4"/>
      <c r="CT87" s="5"/>
      <c r="CU87" s="12"/>
      <c r="CV87" s="53"/>
      <c r="CW87" s="4"/>
      <c r="CX87" s="5"/>
      <c r="DA87" s="4"/>
      <c r="DB87" s="4"/>
      <c r="DC87" s="4"/>
      <c r="DD87" s="63"/>
      <c r="DE87" s="11"/>
      <c r="DF87" s="11"/>
      <c r="DG87" s="11"/>
      <c r="DH87" s="53">
        <f t="shared" si="23"/>
        <v>0.21930627606550709</v>
      </c>
      <c r="DI87" s="53">
        <f t="shared" si="3"/>
        <v>0.36586949445631167</v>
      </c>
      <c r="DJ87" s="53">
        <f t="shared" si="4"/>
        <v>0.19544967531278609</v>
      </c>
      <c r="DK87" s="53">
        <v>0.12</v>
      </c>
      <c r="DL87" s="53">
        <f t="shared" si="6"/>
        <v>0.46270229747666225</v>
      </c>
      <c r="DM87" s="53">
        <f t="shared" si="24"/>
        <v>2.4267970811985715</v>
      </c>
      <c r="DN87" s="53">
        <f t="shared" si="7"/>
        <v>1.07693551096032</v>
      </c>
      <c r="DO87" s="53">
        <v>1.1000000000000001</v>
      </c>
      <c r="DP87" s="60">
        <f t="shared" si="8"/>
        <v>0.3297814334088835</v>
      </c>
      <c r="DQ87" s="53">
        <f t="shared" si="9"/>
        <v>3.1054268947704182</v>
      </c>
      <c r="DR87" s="60">
        <v>3.4</v>
      </c>
      <c r="DS87" s="53">
        <f t="shared" si="10"/>
        <v>0.53846775548016002</v>
      </c>
      <c r="DT87" s="53">
        <f t="shared" si="11"/>
        <v>1.07693551096032</v>
      </c>
      <c r="DV87" s="33">
        <f t="shared" si="12"/>
        <v>177.69988881663227</v>
      </c>
      <c r="DW87" s="33">
        <f t="shared" si="13"/>
        <v>107.16489415987181</v>
      </c>
      <c r="DX87" s="33">
        <f t="shared" si="14"/>
        <v>49.363781493355603</v>
      </c>
      <c r="EA87" s="60">
        <f t="shared" si="15"/>
        <v>0.72366200000000014</v>
      </c>
      <c r="EC87" s="218">
        <f t="shared" si="25"/>
        <v>1667</v>
      </c>
      <c r="ED87" s="53">
        <f t="shared" si="16"/>
        <v>0.46541519593617037</v>
      </c>
      <c r="EE87" s="53">
        <f t="shared" si="17"/>
        <v>0.77174740123428798</v>
      </c>
      <c r="EF87" s="53">
        <f t="shared" si="18"/>
        <v>1.6754030195713558</v>
      </c>
      <c r="EG87" s="53">
        <f t="shared" si="20"/>
        <v>1.1496302120749218</v>
      </c>
    </row>
    <row r="88" spans="1:137" x14ac:dyDescent="0.15">
      <c r="A88" s="218">
        <f t="shared" si="19"/>
        <v>1668</v>
      </c>
      <c r="B88" s="4"/>
      <c r="C88" s="4"/>
      <c r="D88" s="4"/>
      <c r="E88" s="4"/>
      <c r="F88" s="32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36"/>
      <c r="T88" s="36"/>
      <c r="U88" s="28"/>
      <c r="V88" s="12"/>
      <c r="W88" s="4"/>
      <c r="X88" s="4"/>
      <c r="Y88" s="4"/>
      <c r="Z88" s="12"/>
      <c r="AA88" s="32"/>
      <c r="AB88" s="4"/>
      <c r="AC88" s="4"/>
      <c r="AD88" s="4"/>
      <c r="AE88" s="4"/>
      <c r="AF88" s="4"/>
      <c r="AG88" s="63"/>
      <c r="AH88" s="12"/>
      <c r="AI88" s="32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BJ88" s="12"/>
      <c r="BK88" s="63"/>
      <c r="BL88" s="4"/>
      <c r="BM88" s="4"/>
      <c r="BN88" s="4"/>
      <c r="BO88" s="4"/>
      <c r="BP88" s="4"/>
      <c r="BQ88" s="4"/>
      <c r="BR88" s="4">
        <v>0.82</v>
      </c>
      <c r="BS88" s="4">
        <f t="shared" si="21"/>
        <v>0.23661992943909974</v>
      </c>
      <c r="BT88" s="4"/>
      <c r="BU88" s="4"/>
      <c r="BV88" s="4"/>
      <c r="BW88" s="4"/>
      <c r="BX88" s="4"/>
      <c r="BY88" s="12"/>
      <c r="BZ88" s="63"/>
      <c r="CA88" s="4"/>
      <c r="CB88" s="4"/>
      <c r="CF88" s="12"/>
      <c r="CG88" s="32"/>
      <c r="CH88" s="4"/>
      <c r="CI88" s="4"/>
      <c r="CJ88" s="12"/>
      <c r="CK88" s="28"/>
      <c r="CM88" s="4"/>
      <c r="CN88" s="4">
        <v>7.25</v>
      </c>
      <c r="CO88" s="4">
        <f t="shared" si="22"/>
        <v>2.0920664493091135</v>
      </c>
      <c r="CP88" s="4"/>
      <c r="CQ88" s="12"/>
      <c r="CR88" s="12"/>
      <c r="CS88" s="4"/>
      <c r="CT88" s="5"/>
      <c r="CU88" s="12"/>
      <c r="CV88" s="53"/>
      <c r="CW88" s="4"/>
      <c r="CX88" s="5"/>
      <c r="DA88" s="4"/>
      <c r="DB88" s="4"/>
      <c r="DC88" s="4"/>
      <c r="DD88" s="63"/>
      <c r="DE88" s="11"/>
      <c r="DF88" s="11"/>
      <c r="DG88" s="11"/>
      <c r="DH88" s="53">
        <f t="shared" si="23"/>
        <v>0.23661992943909974</v>
      </c>
      <c r="DI88" s="53">
        <f t="shared" si="3"/>
        <v>0.38709603349233623</v>
      </c>
      <c r="DJ88" s="53">
        <f t="shared" si="4"/>
        <v>0.21038064967958497</v>
      </c>
      <c r="DK88" s="53">
        <v>0.12</v>
      </c>
      <c r="DL88" s="53">
        <f t="shared" si="6"/>
        <v>0.46270229747666225</v>
      </c>
      <c r="DM88" s="53">
        <f t="shared" si="24"/>
        <v>2.0920664493091135</v>
      </c>
      <c r="DN88" s="53">
        <f t="shared" si="7"/>
        <v>0.9283926818623448</v>
      </c>
      <c r="DO88" s="53">
        <v>1.1000000000000001</v>
      </c>
      <c r="DP88" s="60">
        <f t="shared" si="8"/>
        <v>0.3297814334088835</v>
      </c>
      <c r="DQ88" s="53">
        <f t="shared" si="9"/>
        <v>3.1054268947704182</v>
      </c>
      <c r="DR88" s="60">
        <v>3.4</v>
      </c>
      <c r="DS88" s="53">
        <f t="shared" si="10"/>
        <v>0.4641963409311724</v>
      </c>
      <c r="DT88" s="53">
        <f t="shared" si="11"/>
        <v>0.9283926818623448</v>
      </c>
      <c r="DV88" s="33">
        <f t="shared" si="12"/>
        <v>181.57442858098415</v>
      </c>
      <c r="DW88" s="33">
        <f t="shared" si="13"/>
        <v>105.19517387506663</v>
      </c>
      <c r="DX88" s="33">
        <f t="shared" si="14"/>
        <v>48.359589597687233</v>
      </c>
      <c r="EA88" s="60">
        <f t="shared" si="15"/>
        <v>0.72488300000000006</v>
      </c>
      <c r="EC88" s="218">
        <f t="shared" si="25"/>
        <v>1668</v>
      </c>
      <c r="ED88" s="53">
        <f t="shared" si="16"/>
        <v>0.45625241437354841</v>
      </c>
      <c r="EE88" s="53">
        <f t="shared" si="17"/>
        <v>0.78752444980945169</v>
      </c>
      <c r="EF88" s="53">
        <f t="shared" si="18"/>
        <v>1.7130784631913709</v>
      </c>
      <c r="EG88" s="53">
        <f t="shared" si="20"/>
        <v>1.1711563892305221</v>
      </c>
    </row>
    <row r="89" spans="1:137" x14ac:dyDescent="0.15">
      <c r="A89" s="218">
        <f t="shared" si="19"/>
        <v>1669</v>
      </c>
      <c r="B89" s="4"/>
      <c r="C89" s="4"/>
      <c r="D89" s="4"/>
      <c r="E89" s="4"/>
      <c r="F89" s="32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36"/>
      <c r="T89" s="36"/>
      <c r="U89" s="28"/>
      <c r="V89" s="12"/>
      <c r="W89" s="4"/>
      <c r="X89" s="4"/>
      <c r="Y89" s="4"/>
      <c r="Z89" s="12"/>
      <c r="AA89" s="32"/>
      <c r="AB89" s="4"/>
      <c r="AC89" s="4"/>
      <c r="AD89" s="4"/>
      <c r="AE89" s="4"/>
      <c r="AF89" s="4"/>
      <c r="AG89" s="63"/>
      <c r="AH89" s="12"/>
      <c r="AI89" s="32"/>
      <c r="AJ89" s="4"/>
      <c r="AK89" s="4"/>
      <c r="AL89" s="4"/>
      <c r="AM89" s="4"/>
      <c r="AN89" s="4"/>
      <c r="AO89" s="4"/>
      <c r="AP89" s="4"/>
      <c r="AQ89" s="4"/>
      <c r="AR89" s="4">
        <v>0.39</v>
      </c>
      <c r="AS89" s="4">
        <f>(AR89*10.78)/37.3578</f>
        <v>0.11253874692835232</v>
      </c>
      <c r="AT89" s="4"/>
      <c r="AU89" s="4"/>
      <c r="BJ89" s="12"/>
      <c r="BK89" s="63"/>
      <c r="BL89" s="4"/>
      <c r="BM89" s="4"/>
      <c r="BN89" s="4"/>
      <c r="BO89" s="4"/>
      <c r="BP89" s="4"/>
      <c r="BQ89" s="4"/>
      <c r="BR89" s="4">
        <v>0.65</v>
      </c>
      <c r="BS89" s="4">
        <f t="shared" si="21"/>
        <v>0.18756457821392053</v>
      </c>
      <c r="BT89" s="4"/>
      <c r="BU89" s="4"/>
      <c r="BV89" s="4"/>
      <c r="BW89" s="4"/>
      <c r="BX89" s="4"/>
      <c r="BY89" s="12"/>
      <c r="BZ89" s="63"/>
      <c r="CA89" s="4"/>
      <c r="CB89" s="4"/>
      <c r="CF89" s="12"/>
      <c r="CG89" s="32"/>
      <c r="CH89" s="4"/>
      <c r="CI89" s="4"/>
      <c r="CJ89" s="12"/>
      <c r="CK89" s="28"/>
      <c r="CM89" s="4"/>
      <c r="CN89" s="4">
        <v>6.5</v>
      </c>
      <c r="CO89" s="4">
        <f t="shared" si="22"/>
        <v>1.8756457821392052</v>
      </c>
      <c r="CP89" s="4"/>
      <c r="CQ89" s="12"/>
      <c r="CR89" s="12"/>
      <c r="CS89" s="4">
        <v>4</v>
      </c>
      <c r="CT89" s="4">
        <f>(CS89*10.78)/37.3578</f>
        <v>1.154243558239511</v>
      </c>
      <c r="CU89" s="12"/>
      <c r="CV89" s="53"/>
      <c r="CW89" s="4"/>
      <c r="CX89" s="5"/>
      <c r="DA89" s="4"/>
      <c r="DB89" s="4"/>
      <c r="DC89" s="4"/>
      <c r="DD89" s="63"/>
      <c r="DE89" s="11"/>
      <c r="DF89" s="11"/>
      <c r="DG89" s="11"/>
      <c r="DH89" s="53">
        <f t="shared" si="23"/>
        <v>0.18756457821392053</v>
      </c>
      <c r="DI89" s="53">
        <f t="shared" si="3"/>
        <v>0.32695417289026663</v>
      </c>
      <c r="DJ89" s="53">
        <f t="shared" si="4"/>
        <v>0.1680762223069881</v>
      </c>
      <c r="DK89" s="53">
        <f>AS89</f>
        <v>0.11253874692835232</v>
      </c>
      <c r="DL89" s="53">
        <f t="shared" si="6"/>
        <v>0.43393280632411074</v>
      </c>
      <c r="DM89" s="53">
        <f t="shared" si="24"/>
        <v>1.8756457821392052</v>
      </c>
      <c r="DN89" s="53">
        <f t="shared" si="7"/>
        <v>0.832352059600723</v>
      </c>
      <c r="DO89" s="53">
        <f>CT89</f>
        <v>1.154243558239511</v>
      </c>
      <c r="DP89" s="60">
        <f t="shared" si="8"/>
        <v>0.30927657730059682</v>
      </c>
      <c r="DQ89" s="53">
        <f t="shared" si="9"/>
        <v>2.9123404284588927</v>
      </c>
      <c r="DR89" s="60">
        <v>3.4</v>
      </c>
      <c r="DS89" s="53">
        <f t="shared" si="10"/>
        <v>0.4161760298003615</v>
      </c>
      <c r="DT89" s="53">
        <f t="shared" si="11"/>
        <v>0.832352059600723</v>
      </c>
      <c r="DV89" s="33">
        <f t="shared" si="12"/>
        <v>158.75959630469094</v>
      </c>
      <c r="DW89" s="33">
        <f t="shared" si="13"/>
        <v>99.448650606259079</v>
      </c>
      <c r="DX89" s="33">
        <f t="shared" si="14"/>
        <v>45.973187323673713</v>
      </c>
      <c r="EA89" s="60">
        <f t="shared" si="15"/>
        <v>0.72610400000000019</v>
      </c>
      <c r="EC89" s="218">
        <f t="shared" si="25"/>
        <v>1669</v>
      </c>
      <c r="ED89" s="53">
        <f t="shared" si="16"/>
        <v>0.52269794215433119</v>
      </c>
      <c r="EE89" s="53">
        <f t="shared" si="17"/>
        <v>0.83443378849115857</v>
      </c>
      <c r="EF89" s="53">
        <f t="shared" si="18"/>
        <v>1.8050372209668912</v>
      </c>
      <c r="EG89" s="53">
        <f t="shared" si="20"/>
        <v>1.2388302832562119</v>
      </c>
    </row>
    <row r="90" spans="1:137" x14ac:dyDescent="0.15">
      <c r="A90" s="218">
        <f t="shared" si="19"/>
        <v>1670</v>
      </c>
      <c r="B90" s="4"/>
      <c r="C90" s="4"/>
      <c r="D90" s="4"/>
      <c r="E90" s="4"/>
      <c r="F90" s="32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36"/>
      <c r="T90" s="36"/>
      <c r="U90" s="28"/>
      <c r="V90" s="12"/>
      <c r="W90" s="4"/>
      <c r="X90" s="4"/>
      <c r="Y90" s="4"/>
      <c r="Z90" s="12"/>
      <c r="AA90" s="32"/>
      <c r="AB90" s="4"/>
      <c r="AC90" s="4"/>
      <c r="AD90" s="4"/>
      <c r="AE90" s="4"/>
      <c r="AF90" s="4"/>
      <c r="AG90" s="63"/>
      <c r="AH90" s="12"/>
      <c r="AI90" s="32"/>
      <c r="AJ90" s="4"/>
      <c r="AK90" s="4"/>
      <c r="AL90" s="4"/>
      <c r="AM90" s="4"/>
      <c r="AN90" s="4"/>
      <c r="AO90" s="4"/>
      <c r="AP90" s="4"/>
      <c r="AQ90" s="4"/>
      <c r="AR90" s="4">
        <v>0.66</v>
      </c>
      <c r="AS90" s="4">
        <f>(AR90*10.78)/37.3578</f>
        <v>0.1904501871095193</v>
      </c>
      <c r="AT90" s="4"/>
      <c r="AU90" s="4"/>
      <c r="BJ90" s="12"/>
      <c r="BK90" s="63"/>
      <c r="BL90" s="4"/>
      <c r="BM90" s="4"/>
      <c r="BN90" s="4"/>
      <c r="BO90" s="4"/>
      <c r="BP90" s="4"/>
      <c r="BQ90" s="4"/>
      <c r="BR90" s="4">
        <v>0.63</v>
      </c>
      <c r="BS90" s="4">
        <f t="shared" si="21"/>
        <v>0.18179336042272295</v>
      </c>
      <c r="BT90" s="4"/>
      <c r="BU90" s="4"/>
      <c r="BV90" s="4"/>
      <c r="BW90" s="4"/>
      <c r="BX90" s="4"/>
      <c r="BY90" s="12"/>
      <c r="BZ90" s="63"/>
      <c r="CA90" s="4"/>
      <c r="CB90" s="4"/>
      <c r="CF90" s="12"/>
      <c r="CG90" s="32"/>
      <c r="CH90" s="4"/>
      <c r="CI90" s="4"/>
      <c r="CJ90" s="12"/>
      <c r="CK90" s="28"/>
      <c r="CM90" s="4"/>
      <c r="CN90" s="4">
        <v>5.71</v>
      </c>
      <c r="CO90" s="4">
        <f t="shared" si="22"/>
        <v>1.6476826793869017</v>
      </c>
      <c r="CP90" s="4"/>
      <c r="CQ90" s="12"/>
      <c r="CR90" s="12"/>
      <c r="CS90" s="4">
        <v>3.1</v>
      </c>
      <c r="CT90" s="4">
        <f>(CS90*10.78)/37.3578</f>
        <v>0.89453875763562096</v>
      </c>
      <c r="CU90" s="12"/>
      <c r="CV90" s="53"/>
      <c r="CW90" s="4"/>
      <c r="CX90" s="5"/>
      <c r="DA90" s="4"/>
      <c r="DB90" s="4"/>
      <c r="DC90" s="4"/>
      <c r="DD90" s="63"/>
      <c r="DE90" s="11"/>
      <c r="DF90" s="11"/>
      <c r="DG90" s="11"/>
      <c r="DH90" s="53">
        <f t="shared" si="23"/>
        <v>0.18179336042272295</v>
      </c>
      <c r="DI90" s="53">
        <f t="shared" si="3"/>
        <v>0.31987865987825836</v>
      </c>
      <c r="DJ90" s="53">
        <f t="shared" si="4"/>
        <v>0.16309923085138844</v>
      </c>
      <c r="DK90" s="53">
        <f>AS90</f>
        <v>0.1904501871095193</v>
      </c>
      <c r="DL90" s="53">
        <f t="shared" si="6"/>
        <v>0.73434782608695659</v>
      </c>
      <c r="DM90" s="53">
        <f t="shared" si="24"/>
        <v>1.6476826793869017</v>
      </c>
      <c r="DN90" s="53">
        <f t="shared" si="7"/>
        <v>0.73118927081848117</v>
      </c>
      <c r="DO90" s="53">
        <f>CT90</f>
        <v>0.89453875763562096</v>
      </c>
      <c r="DP90" s="60">
        <f t="shared" si="8"/>
        <v>0.52339113081639455</v>
      </c>
      <c r="DQ90" s="53">
        <f t="shared" si="9"/>
        <v>4.9285761096996641</v>
      </c>
      <c r="DR90" s="60">
        <f>'west Allen-Studer'!DG91</f>
        <v>3.4270477488226061</v>
      </c>
      <c r="DS90" s="53">
        <f t="shared" si="10"/>
        <v>0.36559463540924059</v>
      </c>
      <c r="DT90" s="53">
        <f t="shared" si="11"/>
        <v>0.73118927081848117</v>
      </c>
      <c r="DV90" s="33">
        <f t="shared" si="12"/>
        <v>180.12783307571493</v>
      </c>
      <c r="DW90" s="33">
        <f t="shared" si="13"/>
        <v>145.56352768333201</v>
      </c>
      <c r="DX90" s="33">
        <f t="shared" si="14"/>
        <v>64.123329025830216</v>
      </c>
      <c r="EA90" s="60">
        <f t="shared" si="15"/>
        <v>0.72732500000000011</v>
      </c>
      <c r="EC90" s="218">
        <f t="shared" si="25"/>
        <v>1670</v>
      </c>
      <c r="ED90" s="53">
        <f t="shared" si="16"/>
        <v>0.46146592519056895</v>
      </c>
      <c r="EE90" s="53">
        <f t="shared" si="17"/>
        <v>0.5710417881853469</v>
      </c>
      <c r="EF90" s="53">
        <f t="shared" si="18"/>
        <v>1.2962966584185536</v>
      </c>
      <c r="EG90" s="53">
        <f t="shared" si="20"/>
        <v>0.84636585799168695</v>
      </c>
    </row>
    <row r="91" spans="1:137" x14ac:dyDescent="0.15">
      <c r="A91" s="218">
        <f t="shared" si="19"/>
        <v>1671</v>
      </c>
      <c r="B91" s="4"/>
      <c r="C91" s="4"/>
      <c r="D91" s="4"/>
      <c r="E91" s="4"/>
      <c r="F91" s="32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36"/>
      <c r="T91" s="36"/>
      <c r="U91" s="28"/>
      <c r="V91" s="12"/>
      <c r="W91" s="4"/>
      <c r="X91" s="4"/>
      <c r="Y91" s="4"/>
      <c r="Z91" s="12"/>
      <c r="AA91" s="32"/>
      <c r="AB91" s="4"/>
      <c r="AC91" s="4"/>
      <c r="AD91" s="4"/>
      <c r="AE91" s="4"/>
      <c r="AF91" s="4"/>
      <c r="AG91" s="63"/>
      <c r="AH91" s="12"/>
      <c r="AI91" s="32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BJ91" s="12"/>
      <c r="BK91" s="63"/>
      <c r="BL91" s="4"/>
      <c r="BM91" s="4"/>
      <c r="BN91" s="4"/>
      <c r="BO91" s="4"/>
      <c r="BP91" s="4">
        <v>1.88</v>
      </c>
      <c r="BQ91" s="4">
        <f>(BP91*10.78)/37.3578</f>
        <v>0.54249447237257009</v>
      </c>
      <c r="BR91" s="4">
        <v>1.33</v>
      </c>
      <c r="BS91" s="4">
        <f t="shared" si="21"/>
        <v>0.38378598311463741</v>
      </c>
      <c r="BT91" s="4"/>
      <c r="BU91" s="4"/>
      <c r="BV91" s="4"/>
      <c r="BW91" s="4"/>
      <c r="BX91" s="4"/>
      <c r="BY91" s="12"/>
      <c r="BZ91" s="63"/>
      <c r="CA91" s="4"/>
      <c r="CB91" s="4"/>
      <c r="CF91" s="12"/>
      <c r="CG91" s="32"/>
      <c r="CH91" s="4"/>
      <c r="CI91" s="4"/>
      <c r="CJ91" s="12"/>
      <c r="CK91" s="28"/>
      <c r="CM91" s="4"/>
      <c r="CN91" s="4"/>
      <c r="CO91" s="5"/>
      <c r="CP91" s="4"/>
      <c r="CQ91" s="12"/>
      <c r="CR91" s="12"/>
      <c r="CS91" s="4"/>
      <c r="CT91" s="5"/>
      <c r="CU91" s="12"/>
      <c r="CV91" s="53"/>
      <c r="CW91" s="4"/>
      <c r="CX91" s="5"/>
      <c r="DA91" s="4"/>
      <c r="DB91" s="4"/>
      <c r="DC91" s="4"/>
      <c r="DD91" s="63"/>
      <c r="DE91" s="11"/>
      <c r="DF91" s="11"/>
      <c r="DG91" s="11"/>
      <c r="DH91" s="53">
        <f t="shared" si="23"/>
        <v>0.38378598311463741</v>
      </c>
      <c r="DI91" s="53">
        <f t="shared" si="3"/>
        <v>0.5675216152985455</v>
      </c>
      <c r="DJ91" s="53">
        <f t="shared" si="4"/>
        <v>0.33729393179737566</v>
      </c>
      <c r="DK91" s="53">
        <v>0.12</v>
      </c>
      <c r="DL91" s="53">
        <f t="shared" si="6"/>
        <v>0.46270229747666225</v>
      </c>
      <c r="DM91" s="53">
        <v>2</v>
      </c>
      <c r="DN91" s="53">
        <f t="shared" si="7"/>
        <v>0.88753651411879231</v>
      </c>
      <c r="DO91" s="53">
        <v>0.95</v>
      </c>
      <c r="DP91" s="60">
        <f t="shared" si="8"/>
        <v>0.3297814334088835</v>
      </c>
      <c r="DQ91" s="53">
        <f t="shared" si="9"/>
        <v>3.1054268947704182</v>
      </c>
      <c r="DR91" s="60">
        <f>'west Allen-Studer'!DG92</f>
        <v>3.4270477488226061</v>
      </c>
      <c r="DS91" s="53">
        <f t="shared" si="10"/>
        <v>0.44376825705939615</v>
      </c>
      <c r="DT91" s="53">
        <f t="shared" si="11"/>
        <v>0.88753651411879231</v>
      </c>
      <c r="DV91" s="33">
        <f t="shared" si="12"/>
        <v>236.90102993252466</v>
      </c>
      <c r="DW91" s="33">
        <f t="shared" si="13"/>
        <v>104.48864818091923</v>
      </c>
      <c r="DX91" s="33">
        <f t="shared" si="14"/>
        <v>47.864533496227708</v>
      </c>
      <c r="EA91" s="60">
        <f t="shared" si="15"/>
        <v>0.72854600000000003</v>
      </c>
      <c r="EC91" s="218">
        <f t="shared" si="25"/>
        <v>1671</v>
      </c>
      <c r="ED91" s="53">
        <f t="shared" si="16"/>
        <v>0.35146491352830012</v>
      </c>
      <c r="EE91" s="53">
        <f t="shared" si="17"/>
        <v>0.79685594032983809</v>
      </c>
      <c r="EF91" s="53">
        <f t="shared" si="18"/>
        <v>1.7395427035042987</v>
      </c>
      <c r="EG91" s="53">
        <f t="shared" si="20"/>
        <v>1.1790754512077002</v>
      </c>
    </row>
    <row r="92" spans="1:137" x14ac:dyDescent="0.15">
      <c r="A92" s="218">
        <f t="shared" si="19"/>
        <v>1672</v>
      </c>
      <c r="B92" s="4"/>
      <c r="C92" s="4"/>
      <c r="D92" s="4"/>
      <c r="E92" s="4"/>
      <c r="F92" s="32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36"/>
      <c r="T92" s="36"/>
      <c r="U92" s="28"/>
      <c r="V92" s="12"/>
      <c r="W92" s="4"/>
      <c r="X92" s="4"/>
      <c r="Y92" s="4"/>
      <c r="Z92" s="12"/>
      <c r="AA92" s="32"/>
      <c r="AB92" s="4"/>
      <c r="AC92" s="4"/>
      <c r="AD92" s="4"/>
      <c r="AE92" s="4"/>
      <c r="AF92" s="4"/>
      <c r="AG92" s="63"/>
      <c r="AH92" s="12"/>
      <c r="AI92" s="32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BJ92" s="12"/>
      <c r="BK92" s="63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12"/>
      <c r="BZ92" s="63"/>
      <c r="CA92" s="4"/>
      <c r="CB92" s="4"/>
      <c r="CF92" s="12"/>
      <c r="CG92" s="32"/>
      <c r="CH92" s="4"/>
      <c r="CI92" s="4"/>
      <c r="CJ92" s="12"/>
      <c r="CK92" s="28"/>
      <c r="CM92" s="4"/>
      <c r="CN92" s="4"/>
      <c r="CO92" s="5"/>
      <c r="CP92" s="4"/>
      <c r="CQ92" s="12"/>
      <c r="CR92" s="12"/>
      <c r="CS92" s="4"/>
      <c r="CT92" s="5"/>
      <c r="CU92" s="12"/>
      <c r="CV92" s="53"/>
      <c r="CW92" s="4"/>
      <c r="CX92" s="5"/>
      <c r="DA92" s="4"/>
      <c r="DB92" s="4"/>
      <c r="DC92" s="4"/>
      <c r="DD92" s="63"/>
      <c r="DE92" s="11"/>
      <c r="DF92" s="11"/>
      <c r="DG92" s="11"/>
      <c r="DH92" s="53">
        <v>0.25</v>
      </c>
      <c r="DI92" s="53">
        <f t="shared" si="3"/>
        <v>0.40349999999999997</v>
      </c>
      <c r="DJ92" s="53">
        <f t="shared" si="4"/>
        <v>0.221919375</v>
      </c>
      <c r="DK92" s="53">
        <v>0.12</v>
      </c>
      <c r="DL92" s="53">
        <f t="shared" si="6"/>
        <v>0.46270229747666225</v>
      </c>
      <c r="DM92" s="53">
        <v>2</v>
      </c>
      <c r="DN92" s="53">
        <f t="shared" si="7"/>
        <v>0.88753651411879231</v>
      </c>
      <c r="DO92" s="53">
        <v>0.95</v>
      </c>
      <c r="DP92" s="60">
        <f t="shared" si="8"/>
        <v>0.3297814334088835</v>
      </c>
      <c r="DQ92" s="53">
        <f t="shared" si="9"/>
        <v>3.1054268947704182</v>
      </c>
      <c r="DR92" s="60">
        <f>'west Allen-Studer'!DG93</f>
        <v>3.4270477488226061</v>
      </c>
      <c r="DS92" s="53">
        <f t="shared" si="10"/>
        <v>0.44376825705939615</v>
      </c>
      <c r="DT92" s="53">
        <f t="shared" si="11"/>
        <v>0.88753651411879231</v>
      </c>
      <c r="DV92" s="33">
        <f t="shared" si="12"/>
        <v>186.05092661106701</v>
      </c>
      <c r="DW92" s="33">
        <f t="shared" si="13"/>
        <v>104.48864818091923</v>
      </c>
      <c r="DX92" s="33">
        <f t="shared" si="14"/>
        <v>47.864533496227708</v>
      </c>
      <c r="EA92" s="60">
        <f t="shared" si="15"/>
        <v>0.72976700000000017</v>
      </c>
      <c r="EC92" s="218">
        <f t="shared" si="25"/>
        <v>1672</v>
      </c>
      <c r="ED92" s="53">
        <f t="shared" si="16"/>
        <v>0.44827480505642275</v>
      </c>
      <c r="EE92" s="53">
        <f t="shared" si="17"/>
        <v>0.79819142374906316</v>
      </c>
      <c r="EF92" s="53">
        <f t="shared" si="18"/>
        <v>1.7424580741754423</v>
      </c>
      <c r="EG92" s="53">
        <f t="shared" si="20"/>
        <v>1.1790754512077002</v>
      </c>
    </row>
    <row r="93" spans="1:137" x14ac:dyDescent="0.15">
      <c r="A93" s="218">
        <f t="shared" si="19"/>
        <v>1673</v>
      </c>
      <c r="B93" s="4"/>
      <c r="C93" s="4"/>
      <c r="D93" s="4"/>
      <c r="E93" s="4"/>
      <c r="F93" s="32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36"/>
      <c r="T93" s="36"/>
      <c r="U93" s="28"/>
      <c r="V93" s="12"/>
      <c r="W93" s="4"/>
      <c r="X93" s="4"/>
      <c r="Y93" s="4"/>
      <c r="Z93" s="12"/>
      <c r="AA93" s="32"/>
      <c r="AB93" s="4"/>
      <c r="AC93" s="4"/>
      <c r="AD93" s="4"/>
      <c r="AE93" s="4"/>
      <c r="AF93" s="4"/>
      <c r="AG93" s="63"/>
      <c r="AH93" s="12"/>
      <c r="AI93" s="32"/>
      <c r="AJ93" s="4"/>
      <c r="AK93" s="4"/>
      <c r="AL93" s="4"/>
      <c r="AM93" s="4"/>
      <c r="AN93" s="4"/>
      <c r="AO93" s="4"/>
      <c r="AP93" s="4"/>
      <c r="AQ93" s="4"/>
      <c r="AR93" s="4">
        <v>0.48</v>
      </c>
      <c r="AS93" s="4">
        <f>(AR93*10.78)/37.3578</f>
        <v>0.1385092269887413</v>
      </c>
      <c r="AT93" s="4"/>
      <c r="AU93" s="4"/>
      <c r="BJ93" s="12"/>
      <c r="BK93" s="63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12"/>
      <c r="BZ93" s="63"/>
      <c r="CA93" s="4"/>
      <c r="CB93" s="4"/>
      <c r="CF93" s="12"/>
      <c r="CG93" s="32"/>
      <c r="CH93" s="4"/>
      <c r="CI93" s="4"/>
      <c r="CJ93" s="12"/>
      <c r="CK93" s="28"/>
      <c r="CM93" s="4"/>
      <c r="CN93" s="4">
        <v>8.86</v>
      </c>
      <c r="CO93" s="4">
        <f>(CN93*10.78)/37.3578</f>
        <v>2.5566494815005165</v>
      </c>
      <c r="CP93" s="4"/>
      <c r="CQ93" s="12"/>
      <c r="CR93" s="12"/>
      <c r="CS93" s="4">
        <v>3.5</v>
      </c>
      <c r="CT93" s="4">
        <f>(CS93*10.78)/37.3578</f>
        <v>1.0099631134595721</v>
      </c>
      <c r="CU93" s="12"/>
      <c r="CV93" s="53"/>
      <c r="CW93" s="4"/>
      <c r="CX93" s="5"/>
      <c r="DA93" s="4"/>
      <c r="DB93" s="4"/>
      <c r="DC93" s="4"/>
      <c r="DD93" s="63"/>
      <c r="DE93" s="11"/>
      <c r="DF93" s="11"/>
      <c r="DG93" s="11"/>
      <c r="DH93" s="53">
        <v>0.25</v>
      </c>
      <c r="DI93" s="53">
        <f t="shared" si="3"/>
        <v>0.40349999999999997</v>
      </c>
      <c r="DJ93" s="53">
        <f t="shared" si="4"/>
        <v>0.221919375</v>
      </c>
      <c r="DK93" s="53">
        <f>AS93</f>
        <v>0.1385092269887413</v>
      </c>
      <c r="DL93" s="53">
        <f t="shared" si="6"/>
        <v>0.53407114624505925</v>
      </c>
      <c r="DM93" s="53">
        <f>CO93</f>
        <v>2.5566494815005165</v>
      </c>
      <c r="DN93" s="53">
        <f t="shared" si="7"/>
        <v>1.134559884317293</v>
      </c>
      <c r="DO93" s="53">
        <f>CT93</f>
        <v>1.0099631134595721</v>
      </c>
      <c r="DP93" s="60">
        <f t="shared" si="8"/>
        <v>0.38064809513919601</v>
      </c>
      <c r="DQ93" s="53">
        <f t="shared" si="9"/>
        <v>3.5844189888724829</v>
      </c>
      <c r="DR93" s="60">
        <f>'west Allen-Studer'!DG94</f>
        <v>3.4270477488226061</v>
      </c>
      <c r="DS93" s="53">
        <f t="shared" si="10"/>
        <v>0.56727994215864652</v>
      </c>
      <c r="DT93" s="53">
        <f t="shared" si="11"/>
        <v>1.134559884317293</v>
      </c>
      <c r="DV93" s="33">
        <f t="shared" si="12"/>
        <v>196.55437283737751</v>
      </c>
      <c r="DW93" s="33">
        <f t="shared" si="13"/>
        <v>119.24952220939022</v>
      </c>
      <c r="DX93" s="33">
        <f t="shared" si="14"/>
        <v>54.232879900383374</v>
      </c>
      <c r="EA93" s="60">
        <f t="shared" si="15"/>
        <v>0.73098800000000008</v>
      </c>
      <c r="EC93" s="218">
        <f t="shared" si="25"/>
        <v>1673</v>
      </c>
      <c r="ED93" s="53">
        <f t="shared" si="16"/>
        <v>0.42502990143803687</v>
      </c>
      <c r="EE93" s="53">
        <f t="shared" si="17"/>
        <v>0.70056033908123538</v>
      </c>
      <c r="EF93" s="53">
        <f t="shared" si="18"/>
        <v>1.5404213434310938</v>
      </c>
      <c r="EG93" s="53">
        <f t="shared" si="20"/>
        <v>1.0331278290882635</v>
      </c>
    </row>
    <row r="94" spans="1:137" x14ac:dyDescent="0.15">
      <c r="A94" s="218">
        <f t="shared" si="19"/>
        <v>1674</v>
      </c>
      <c r="B94" s="4"/>
      <c r="C94" s="4"/>
      <c r="D94" s="4"/>
      <c r="E94" s="4"/>
      <c r="F94" s="32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36"/>
      <c r="T94" s="36"/>
      <c r="U94" s="28"/>
      <c r="V94" s="12"/>
      <c r="W94" s="4"/>
      <c r="X94" s="4"/>
      <c r="Y94" s="4"/>
      <c r="Z94" s="12"/>
      <c r="AA94" s="32"/>
      <c r="AB94" s="4"/>
      <c r="AC94" s="4"/>
      <c r="AD94" s="4"/>
      <c r="AE94" s="4"/>
      <c r="AF94" s="4"/>
      <c r="AG94" s="63"/>
      <c r="AH94" s="12"/>
      <c r="AI94" s="32"/>
      <c r="AJ94" s="4"/>
      <c r="AK94" s="4"/>
      <c r="AL94" s="4"/>
      <c r="AM94" s="4"/>
      <c r="AN94" s="4"/>
      <c r="AO94" s="4"/>
      <c r="AP94" s="4"/>
      <c r="AQ94" s="4"/>
      <c r="AR94" s="4">
        <v>0.42</v>
      </c>
      <c r="AS94" s="4">
        <f>(AR94*10.78)/37.3578</f>
        <v>0.12119557361514864</v>
      </c>
      <c r="AT94" s="4"/>
      <c r="AU94" s="4"/>
      <c r="BJ94" s="12"/>
      <c r="BK94" s="63"/>
      <c r="BL94" s="4"/>
      <c r="BM94" s="4"/>
      <c r="BN94" s="4"/>
      <c r="BO94" s="4"/>
      <c r="BP94" s="4"/>
      <c r="BQ94" s="4"/>
      <c r="BR94" s="4">
        <v>0.77</v>
      </c>
      <c r="BS94" s="4">
        <f>(BR94*10.78)/37.3578</f>
        <v>0.22219188496110584</v>
      </c>
      <c r="BT94" s="4"/>
      <c r="BU94" s="4"/>
      <c r="BV94" s="4"/>
      <c r="BW94" s="4"/>
      <c r="BX94" s="4"/>
      <c r="BY94" s="12"/>
      <c r="BZ94" s="63"/>
      <c r="CA94" s="4"/>
      <c r="CB94" s="4"/>
      <c r="CF94" s="12"/>
      <c r="CG94" s="32"/>
      <c r="CH94" s="4"/>
      <c r="CI94" s="4"/>
      <c r="CJ94" s="12"/>
      <c r="CK94" s="28"/>
      <c r="CM94" s="4"/>
      <c r="CN94" s="4">
        <v>8.35</v>
      </c>
      <c r="CO94" s="4">
        <f>(CN94*10.78)/37.3578</f>
        <v>2.4094834278249788</v>
      </c>
      <c r="CP94" s="4"/>
      <c r="CQ94" s="12"/>
      <c r="CR94" s="12"/>
      <c r="CS94" s="4">
        <v>3.77</v>
      </c>
      <c r="CT94" s="4">
        <f>(CS94*10.78)/37.3578</f>
        <v>1.087874553640739</v>
      </c>
      <c r="CU94" s="12"/>
      <c r="CV94" s="53"/>
      <c r="CW94" s="4"/>
      <c r="CX94" s="5"/>
      <c r="DA94" s="4"/>
      <c r="DB94" s="4"/>
      <c r="DC94" s="4"/>
      <c r="DD94" s="63"/>
      <c r="DE94" s="11"/>
      <c r="DF94" s="11"/>
      <c r="DG94" s="11"/>
      <c r="DH94" s="53">
        <f>BS94</f>
        <v>0.22219188496110584</v>
      </c>
      <c r="DI94" s="53">
        <f t="shared" si="3"/>
        <v>0.36940725096231575</v>
      </c>
      <c r="DJ94" s="53">
        <f t="shared" si="4"/>
        <v>0.19793817104058592</v>
      </c>
      <c r="DK94" s="53">
        <f>AS94</f>
        <v>0.12119557361514864</v>
      </c>
      <c r="DL94" s="53">
        <f t="shared" si="6"/>
        <v>0.46731225296442691</v>
      </c>
      <c r="DM94" s="53">
        <f>CO94</f>
        <v>2.4094834278249788</v>
      </c>
      <c r="DN94" s="53">
        <f t="shared" si="7"/>
        <v>1.0692522611793902</v>
      </c>
      <c r="DO94" s="53">
        <f>CT94</f>
        <v>1.087874553640739</v>
      </c>
      <c r="DP94" s="60">
        <f t="shared" si="8"/>
        <v>0.33306708324679651</v>
      </c>
      <c r="DQ94" s="53">
        <f t="shared" si="9"/>
        <v>3.1363666152634226</v>
      </c>
      <c r="DR94" s="60">
        <f>'west Allen-Studer'!DG95</f>
        <v>3.4270477488226061</v>
      </c>
      <c r="DS94" s="53">
        <f t="shared" si="10"/>
        <v>0.5346261305896951</v>
      </c>
      <c r="DT94" s="53">
        <f t="shared" si="11"/>
        <v>1.0692522611793902</v>
      </c>
      <c r="DV94" s="33">
        <f t="shared" si="12"/>
        <v>179.17970145097155</v>
      </c>
      <c r="DW94" s="33">
        <f t="shared" si="13"/>
        <v>107.90812618510533</v>
      </c>
      <c r="DX94" s="33">
        <f t="shared" si="14"/>
        <v>49.664471871907239</v>
      </c>
      <c r="EA94" s="60">
        <f t="shared" si="15"/>
        <v>0.732209</v>
      </c>
      <c r="EC94" s="218">
        <f t="shared" si="25"/>
        <v>1674</v>
      </c>
      <c r="ED94" s="53">
        <f t="shared" si="16"/>
        <v>0.4670229266696595</v>
      </c>
      <c r="EE94" s="53">
        <f t="shared" si="17"/>
        <v>0.77548403007093591</v>
      </c>
      <c r="EF94" s="53">
        <f t="shared" si="18"/>
        <v>1.6849273820379198</v>
      </c>
      <c r="EG94" s="53">
        <f t="shared" si="20"/>
        <v>1.1417119762478591</v>
      </c>
    </row>
    <row r="95" spans="1:137" x14ac:dyDescent="0.15">
      <c r="A95" s="218">
        <f t="shared" si="19"/>
        <v>1675</v>
      </c>
      <c r="B95" s="4"/>
      <c r="C95" s="4"/>
      <c r="D95" s="4"/>
      <c r="E95" s="4"/>
      <c r="F95" s="32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36"/>
      <c r="T95" s="36"/>
      <c r="U95" s="28"/>
      <c r="V95" s="12"/>
      <c r="W95" s="4"/>
      <c r="X95" s="4"/>
      <c r="Y95" s="4"/>
      <c r="Z95" s="12"/>
      <c r="AA95" s="32"/>
      <c r="AB95" s="4"/>
      <c r="AC95" s="4"/>
      <c r="AD95" s="4"/>
      <c r="AE95" s="4"/>
      <c r="AF95" s="4"/>
      <c r="AG95" s="63"/>
      <c r="AH95" s="12"/>
      <c r="AI95" s="32"/>
      <c r="AJ95" s="4"/>
      <c r="AK95" s="4"/>
      <c r="AL95" s="4"/>
      <c r="AM95" s="4"/>
      <c r="AN95" s="4"/>
      <c r="AO95" s="4"/>
      <c r="AP95" s="4"/>
      <c r="AQ95" s="4"/>
      <c r="AR95" s="4">
        <v>0.42</v>
      </c>
      <c r="AS95" s="4">
        <f>(AR95*10.78)/37.3578</f>
        <v>0.12119557361514864</v>
      </c>
      <c r="AT95" s="4"/>
      <c r="AU95" s="4"/>
      <c r="BJ95" s="12"/>
      <c r="BK95" s="63"/>
      <c r="BL95" s="4"/>
      <c r="BM95" s="4"/>
      <c r="BN95" s="4"/>
      <c r="BO95" s="4"/>
      <c r="BP95" s="4"/>
      <c r="BQ95" s="4"/>
      <c r="BR95" s="4">
        <v>0.69</v>
      </c>
      <c r="BS95" s="4">
        <f>(BR95*10.78)/37.3578</f>
        <v>0.19910701379631562</v>
      </c>
      <c r="BT95" s="4"/>
      <c r="BU95" s="4"/>
      <c r="BV95" s="4"/>
      <c r="BW95" s="4"/>
      <c r="BX95" s="4"/>
      <c r="BY95" s="12"/>
      <c r="BZ95" s="63"/>
      <c r="CA95" s="4"/>
      <c r="CB95" s="4"/>
      <c r="CF95" s="12"/>
      <c r="CG95" s="32"/>
      <c r="CH95" s="4"/>
      <c r="CI95" s="4"/>
      <c r="CJ95" s="12"/>
      <c r="CK95" s="28"/>
      <c r="CM95" s="4"/>
      <c r="CN95" s="4">
        <v>5.34</v>
      </c>
      <c r="CO95" s="4">
        <f>(CN95*10.78)/37.3578</f>
        <v>1.5409151502497471</v>
      </c>
      <c r="CP95" s="4"/>
      <c r="CQ95" s="12"/>
      <c r="CR95" s="12"/>
      <c r="CS95" s="4">
        <v>3.98</v>
      </c>
      <c r="CT95" s="4">
        <f>(CS95*10.78)/37.3578</f>
        <v>1.1484723404483133</v>
      </c>
      <c r="CU95" s="12"/>
      <c r="CV95" s="53"/>
      <c r="CW95" s="4"/>
      <c r="CX95" s="5"/>
      <c r="DA95" s="4"/>
      <c r="DB95" s="4"/>
      <c r="DC95" s="4"/>
      <c r="DD95" s="63"/>
      <c r="DE95" s="11"/>
      <c r="DF95" s="11"/>
      <c r="DG95" s="11"/>
      <c r="DH95" s="53">
        <f>BS95</f>
        <v>0.19910701379631562</v>
      </c>
      <c r="DI95" s="53">
        <f t="shared" si="3"/>
        <v>0.34110519891428293</v>
      </c>
      <c r="DJ95" s="53">
        <f t="shared" si="4"/>
        <v>0.17803020521818735</v>
      </c>
      <c r="DK95" s="53">
        <f>AS95</f>
        <v>0.12119557361514864</v>
      </c>
      <c r="DL95" s="53">
        <f t="shared" si="6"/>
        <v>0.46731225296442691</v>
      </c>
      <c r="DM95" s="53">
        <f>CO95</f>
        <v>1.5409151502497471</v>
      </c>
      <c r="DN95" s="53">
        <f t="shared" si="7"/>
        <v>0.68380923050274778</v>
      </c>
      <c r="DO95" s="53">
        <f>CT95</f>
        <v>1.1484723404483133</v>
      </c>
      <c r="DP95" s="60">
        <f t="shared" si="8"/>
        <v>0.33306708324679651</v>
      </c>
      <c r="DQ95" s="53">
        <f t="shared" si="9"/>
        <v>3.1363666152634226</v>
      </c>
      <c r="DR95" s="60">
        <f>'west Allen-Studer'!DG96</f>
        <v>3.4270477488226061</v>
      </c>
      <c r="DS95" s="53">
        <f t="shared" si="10"/>
        <v>0.34190461525137389</v>
      </c>
      <c r="DT95" s="53">
        <f t="shared" si="11"/>
        <v>0.68380923050274778</v>
      </c>
      <c r="DV95" s="33">
        <f t="shared" si="12"/>
        <v>163.38354345576366</v>
      </c>
      <c r="DW95" s="33">
        <f t="shared" si="13"/>
        <v>102.91823722659659</v>
      </c>
      <c r="DX95" s="33">
        <f t="shared" si="14"/>
        <v>47.179962612796693</v>
      </c>
      <c r="EA95" s="60">
        <f t="shared" si="15"/>
        <v>0.73343000000000014</v>
      </c>
      <c r="EC95" s="218">
        <f t="shared" si="25"/>
        <v>1675</v>
      </c>
      <c r="ED95" s="53">
        <f t="shared" si="16"/>
        <v>0.51302946218243817</v>
      </c>
      <c r="EE95" s="53">
        <f t="shared" si="17"/>
        <v>0.81443846773261852</v>
      </c>
      <c r="EF95" s="53">
        <f t="shared" si="18"/>
        <v>1.7766137738701104</v>
      </c>
      <c r="EG95" s="53">
        <f t="shared" si="20"/>
        <v>1.1970667524041316</v>
      </c>
    </row>
    <row r="96" spans="1:137" x14ac:dyDescent="0.15">
      <c r="A96" s="218">
        <f t="shared" si="19"/>
        <v>1676</v>
      </c>
      <c r="B96" s="4"/>
      <c r="C96" s="4"/>
      <c r="D96" s="4"/>
      <c r="E96" s="4"/>
      <c r="F96" s="32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36"/>
      <c r="T96" s="36"/>
      <c r="U96" s="28"/>
      <c r="V96" s="12"/>
      <c r="W96" s="4"/>
      <c r="X96" s="4"/>
      <c r="Y96" s="4"/>
      <c r="Z96" s="12"/>
      <c r="AA96" s="32"/>
      <c r="AB96" s="4"/>
      <c r="AC96" s="4"/>
      <c r="AD96" s="4"/>
      <c r="AE96" s="4"/>
      <c r="AF96" s="4"/>
      <c r="AG96" s="63"/>
      <c r="AH96" s="12"/>
      <c r="AI96" s="32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BJ96" s="12"/>
      <c r="BK96" s="63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12"/>
      <c r="BZ96" s="63"/>
      <c r="CA96" s="4"/>
      <c r="CB96" s="4"/>
      <c r="CF96" s="12"/>
      <c r="CG96" s="32"/>
      <c r="CH96" s="4"/>
      <c r="CI96" s="4"/>
      <c r="CJ96" s="12"/>
      <c r="CK96" s="28"/>
      <c r="CM96" s="4"/>
      <c r="CN96" s="4"/>
      <c r="CO96" s="5"/>
      <c r="CP96" s="4"/>
      <c r="CQ96" s="12"/>
      <c r="CR96" s="12"/>
      <c r="CS96" s="4"/>
      <c r="CT96" s="5"/>
      <c r="CU96" s="12"/>
      <c r="CV96" s="53"/>
      <c r="CW96" s="4"/>
      <c r="CX96" s="5"/>
      <c r="DA96" s="4"/>
      <c r="DB96" s="4"/>
      <c r="DC96" s="4"/>
      <c r="DD96" s="63"/>
      <c r="DE96" s="11"/>
      <c r="DF96" s="11"/>
      <c r="DG96" s="11"/>
      <c r="DH96" s="53">
        <v>0.18</v>
      </c>
      <c r="DI96" s="53">
        <f t="shared" si="3"/>
        <v>0.31767999999999996</v>
      </c>
      <c r="DJ96" s="53">
        <f t="shared" si="4"/>
        <v>0.16155267000000001</v>
      </c>
      <c r="DK96" s="53">
        <v>0.12119557361514864</v>
      </c>
      <c r="DL96" s="53">
        <f t="shared" si="6"/>
        <v>0.46731225296442691</v>
      </c>
      <c r="DM96" s="53">
        <v>1.6</v>
      </c>
      <c r="DN96" s="53">
        <f t="shared" si="7"/>
        <v>0.71002921129503394</v>
      </c>
      <c r="DO96" s="53">
        <v>1.2</v>
      </c>
      <c r="DP96" s="60">
        <f t="shared" si="8"/>
        <v>0.33306708324679651</v>
      </c>
      <c r="DQ96" s="53">
        <f t="shared" si="9"/>
        <v>3.1363666152634226</v>
      </c>
      <c r="DR96" s="60">
        <f>'west Allen-Studer'!DG97</f>
        <v>3.4270477488226061</v>
      </c>
      <c r="DS96" s="53">
        <f t="shared" si="10"/>
        <v>0.35501460564751697</v>
      </c>
      <c r="DT96" s="53">
        <f t="shared" si="11"/>
        <v>0.71002921129503394</v>
      </c>
      <c r="DV96" s="33">
        <f t="shared" si="12"/>
        <v>156.59891693750524</v>
      </c>
      <c r="DW96" s="33">
        <f t="shared" si="13"/>
        <v>103.36897697010059</v>
      </c>
      <c r="DX96" s="33">
        <f t="shared" si="14"/>
        <v>47.460272481150824</v>
      </c>
      <c r="EA96" s="60">
        <f t="shared" si="15"/>
        <v>0.73465100000000005</v>
      </c>
      <c r="EC96" s="218">
        <f t="shared" si="25"/>
        <v>1676</v>
      </c>
      <c r="ED96" s="53">
        <f t="shared" si="16"/>
        <v>0.53614747743894497</v>
      </c>
      <c r="EE96" s="53">
        <f t="shared" si="17"/>
        <v>0.81223706325351086</v>
      </c>
      <c r="EF96" s="53">
        <f t="shared" si="18"/>
        <v>1.7690609407912616</v>
      </c>
      <c r="EG96" s="53">
        <f t="shared" si="20"/>
        <v>1.1918469507116771</v>
      </c>
    </row>
    <row r="97" spans="1:137" x14ac:dyDescent="0.15">
      <c r="A97" s="218">
        <f t="shared" si="19"/>
        <v>1677</v>
      </c>
      <c r="B97" s="4"/>
      <c r="C97" s="4"/>
      <c r="D97" s="4"/>
      <c r="E97" s="4"/>
      <c r="F97" s="32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36"/>
      <c r="T97" s="36"/>
      <c r="U97" s="28"/>
      <c r="V97" s="12"/>
      <c r="W97" s="4"/>
      <c r="X97" s="4"/>
      <c r="Y97" s="4"/>
      <c r="Z97" s="12"/>
      <c r="AA97" s="32"/>
      <c r="AB97" s="4"/>
      <c r="AC97" s="4"/>
      <c r="AD97" s="4"/>
      <c r="AE97" s="4"/>
      <c r="AF97" s="4"/>
      <c r="AG97" s="63"/>
      <c r="AH97" s="12"/>
      <c r="AI97" s="32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BJ97" s="12"/>
      <c r="BK97" s="63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12"/>
      <c r="BZ97" s="63"/>
      <c r="CA97" s="4"/>
      <c r="CB97" s="4"/>
      <c r="CF97" s="12"/>
      <c r="CG97" s="32"/>
      <c r="CH97" s="4"/>
      <c r="CI97" s="4"/>
      <c r="CJ97" s="12"/>
      <c r="CK97" s="28"/>
      <c r="CM97" s="4"/>
      <c r="CN97" s="4"/>
      <c r="CO97" s="5"/>
      <c r="CP97" s="4"/>
      <c r="CQ97" s="12"/>
      <c r="CR97" s="12"/>
      <c r="CS97" s="4"/>
      <c r="CT97" s="5"/>
      <c r="CU97" s="12"/>
      <c r="CV97" s="53"/>
      <c r="CW97" s="4"/>
      <c r="CX97" s="5"/>
      <c r="DA97" s="4"/>
      <c r="DB97" s="4"/>
      <c r="DC97" s="4"/>
      <c r="DD97" s="63"/>
      <c r="DE97" s="11"/>
      <c r="DF97" s="11"/>
      <c r="DG97" s="11"/>
      <c r="DH97" s="53">
        <v>0.18</v>
      </c>
      <c r="DI97" s="53">
        <f t="shared" si="3"/>
        <v>0.31767999999999996</v>
      </c>
      <c r="DJ97" s="53">
        <f t="shared" si="4"/>
        <v>0.16155267000000001</v>
      </c>
      <c r="DK97" s="53">
        <v>0.12119557361514864</v>
      </c>
      <c r="DL97" s="53">
        <f t="shared" si="6"/>
        <v>0.46731225296442691</v>
      </c>
      <c r="DM97" s="53">
        <v>1.6</v>
      </c>
      <c r="DN97" s="53">
        <f t="shared" si="7"/>
        <v>0.71002921129503394</v>
      </c>
      <c r="DO97" s="53">
        <v>1.2</v>
      </c>
      <c r="DP97" s="60">
        <f t="shared" si="8"/>
        <v>0.33306708324679651</v>
      </c>
      <c r="DQ97" s="53">
        <f t="shared" si="9"/>
        <v>3.1363666152634226</v>
      </c>
      <c r="DR97" s="60">
        <f>'west Allen-Studer'!DG98</f>
        <v>3.4270477488226061</v>
      </c>
      <c r="DS97" s="53">
        <f t="shared" si="10"/>
        <v>0.35501460564751697</v>
      </c>
      <c r="DT97" s="53">
        <f t="shared" si="11"/>
        <v>0.71002921129503394</v>
      </c>
      <c r="DV97" s="33">
        <f t="shared" si="12"/>
        <v>156.59891693750524</v>
      </c>
      <c r="DW97" s="33">
        <f t="shared" si="13"/>
        <v>103.36897697010059</v>
      </c>
      <c r="DX97" s="33">
        <f t="shared" si="14"/>
        <v>47.460272481150824</v>
      </c>
      <c r="EA97" s="60">
        <f t="shared" si="15"/>
        <v>0.73587200000000019</v>
      </c>
      <c r="EC97" s="218">
        <f t="shared" si="25"/>
        <v>1677</v>
      </c>
      <c r="ED97" s="53">
        <f t="shared" si="16"/>
        <v>0.5370385618721697</v>
      </c>
      <c r="EE97" s="53">
        <f t="shared" si="17"/>
        <v>0.8135870123507456</v>
      </c>
      <c r="EF97" s="53">
        <f t="shared" si="18"/>
        <v>1.7720011442466523</v>
      </c>
      <c r="EG97" s="53">
        <f t="shared" si="20"/>
        <v>1.1918469507116771</v>
      </c>
    </row>
    <row r="98" spans="1:137" x14ac:dyDescent="0.15">
      <c r="A98" s="218">
        <f t="shared" si="19"/>
        <v>1678</v>
      </c>
      <c r="B98" s="4"/>
      <c r="C98" s="4"/>
      <c r="D98" s="4"/>
      <c r="E98" s="4"/>
      <c r="F98" s="32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36"/>
      <c r="T98" s="36"/>
      <c r="U98" s="28"/>
      <c r="V98" s="12"/>
      <c r="W98" s="4"/>
      <c r="X98" s="4"/>
      <c r="Y98" s="4"/>
      <c r="Z98" s="12"/>
      <c r="AA98" s="32"/>
      <c r="AB98" s="4"/>
      <c r="AC98" s="4"/>
      <c r="AD98" s="4"/>
      <c r="AE98" s="4"/>
      <c r="AF98" s="4"/>
      <c r="AG98" s="63"/>
      <c r="AH98" s="12"/>
      <c r="AI98" s="32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BJ98" s="12"/>
      <c r="BK98" s="63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12"/>
      <c r="BZ98" s="63"/>
      <c r="CA98" s="4"/>
      <c r="CB98" s="4"/>
      <c r="CF98" s="12"/>
      <c r="CG98" s="32"/>
      <c r="CH98" s="4"/>
      <c r="CI98" s="4"/>
      <c r="CJ98" s="12"/>
      <c r="CK98" s="28"/>
      <c r="CM98" s="4"/>
      <c r="CN98" s="4"/>
      <c r="CO98" s="5"/>
      <c r="CP98" s="4"/>
      <c r="CQ98" s="12"/>
      <c r="CR98" s="12"/>
      <c r="CS98" s="4"/>
      <c r="CT98" s="5"/>
      <c r="CU98" s="12"/>
      <c r="CV98" s="53"/>
      <c r="CW98" s="4"/>
      <c r="CX98" s="5"/>
      <c r="DA98" s="4"/>
      <c r="DB98" s="4"/>
      <c r="DC98" s="4"/>
      <c r="DD98" s="63"/>
      <c r="DE98" s="11"/>
      <c r="DF98" s="11"/>
      <c r="DG98" s="11"/>
      <c r="DH98" s="53">
        <v>0.18</v>
      </c>
      <c r="DI98" s="53">
        <f t="shared" si="3"/>
        <v>0.31767999999999996</v>
      </c>
      <c r="DJ98" s="53">
        <f t="shared" si="4"/>
        <v>0.16155267000000001</v>
      </c>
      <c r="DK98" s="53">
        <v>0.12119557361514864</v>
      </c>
      <c r="DL98" s="53">
        <f t="shared" si="6"/>
        <v>0.46731225296442691</v>
      </c>
      <c r="DM98" s="53">
        <v>1.6</v>
      </c>
      <c r="DN98" s="53">
        <f t="shared" si="7"/>
        <v>0.71002921129503394</v>
      </c>
      <c r="DO98" s="53">
        <v>1.2</v>
      </c>
      <c r="DP98" s="60">
        <f t="shared" si="8"/>
        <v>0.33306708324679651</v>
      </c>
      <c r="DQ98" s="53">
        <f t="shared" si="9"/>
        <v>3.1363666152634226</v>
      </c>
      <c r="DR98" s="60">
        <f>'west Allen-Studer'!DG99</f>
        <v>3.4270477488226061</v>
      </c>
      <c r="DS98" s="53">
        <f t="shared" si="10"/>
        <v>0.35501460564751697</v>
      </c>
      <c r="DT98" s="53">
        <f t="shared" si="11"/>
        <v>0.71002921129503394</v>
      </c>
      <c r="DV98" s="33">
        <f t="shared" si="12"/>
        <v>156.59891693750524</v>
      </c>
      <c r="DW98" s="33">
        <f t="shared" si="13"/>
        <v>103.36897697010059</v>
      </c>
      <c r="DX98" s="33">
        <f t="shared" si="14"/>
        <v>47.460272481150824</v>
      </c>
      <c r="EA98" s="60">
        <f t="shared" si="15"/>
        <v>0.73709300000000011</v>
      </c>
      <c r="EC98" s="218">
        <f t="shared" si="25"/>
        <v>1678</v>
      </c>
      <c r="ED98" s="53">
        <f t="shared" si="16"/>
        <v>0.5379296463053943</v>
      </c>
      <c r="EE98" s="53">
        <f t="shared" si="17"/>
        <v>0.81493696144798011</v>
      </c>
      <c r="EF98" s="53">
        <f t="shared" si="18"/>
        <v>1.7749413477020428</v>
      </c>
      <c r="EG98" s="53">
        <f t="shared" si="20"/>
        <v>1.1918469507116771</v>
      </c>
    </row>
    <row r="99" spans="1:137" x14ac:dyDescent="0.15">
      <c r="A99" s="218">
        <f t="shared" si="19"/>
        <v>1679</v>
      </c>
      <c r="B99" s="4"/>
      <c r="C99" s="4"/>
      <c r="D99" s="4"/>
      <c r="E99" s="4"/>
      <c r="F99" s="32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36"/>
      <c r="T99" s="36"/>
      <c r="U99" s="28"/>
      <c r="V99" s="12"/>
      <c r="W99" s="4"/>
      <c r="X99" s="4"/>
      <c r="Y99" s="4"/>
      <c r="Z99" s="12"/>
      <c r="AA99" s="32"/>
      <c r="AB99" s="4"/>
      <c r="AC99" s="4"/>
      <c r="AD99" s="4"/>
      <c r="AE99" s="4"/>
      <c r="AF99" s="4"/>
      <c r="AG99" s="63"/>
      <c r="AH99" s="12"/>
      <c r="AI99" s="32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BJ99" s="12"/>
      <c r="BK99" s="63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12"/>
      <c r="BZ99" s="63"/>
      <c r="CA99" s="4"/>
      <c r="CB99" s="4"/>
      <c r="CF99" s="12"/>
      <c r="CG99" s="32"/>
      <c r="CH99" s="4"/>
      <c r="CI99" s="4"/>
      <c r="CJ99" s="12"/>
      <c r="CK99" s="28"/>
      <c r="CM99" s="4"/>
      <c r="CN99" s="4"/>
      <c r="CO99" s="5"/>
      <c r="CP99" s="4"/>
      <c r="CQ99" s="12"/>
      <c r="CR99" s="12"/>
      <c r="CS99" s="4"/>
      <c r="CT99" s="5"/>
      <c r="CU99" s="12"/>
      <c r="CV99" s="53"/>
      <c r="CW99" s="4"/>
      <c r="CX99" s="5"/>
      <c r="DA99" s="4"/>
      <c r="DB99" s="4"/>
      <c r="DC99" s="4"/>
      <c r="DD99" s="63"/>
      <c r="DE99" s="11"/>
      <c r="DF99" s="11"/>
      <c r="DG99" s="11"/>
      <c r="DH99" s="53">
        <v>0.18</v>
      </c>
      <c r="DI99" s="53">
        <f t="shared" si="3"/>
        <v>0.31767999999999996</v>
      </c>
      <c r="DJ99" s="53">
        <f t="shared" si="4"/>
        <v>0.16155267000000001</v>
      </c>
      <c r="DK99" s="53">
        <v>0.12119557361514864</v>
      </c>
      <c r="DL99" s="53">
        <f t="shared" si="6"/>
        <v>0.46731225296442691</v>
      </c>
      <c r="DM99" s="53">
        <v>1.6</v>
      </c>
      <c r="DN99" s="53">
        <f t="shared" si="7"/>
        <v>0.71002921129503394</v>
      </c>
      <c r="DO99" s="53">
        <v>1.2</v>
      </c>
      <c r="DP99" s="60">
        <f t="shared" si="8"/>
        <v>0.33306708324679651</v>
      </c>
      <c r="DQ99" s="53">
        <f t="shared" si="9"/>
        <v>3.1363666152634226</v>
      </c>
      <c r="DR99" s="60">
        <f>'west Allen-Studer'!DG100</f>
        <v>3.4270477488226061</v>
      </c>
      <c r="DS99" s="53">
        <f t="shared" si="10"/>
        <v>0.35501460564751697</v>
      </c>
      <c r="DT99" s="53">
        <f t="shared" si="11"/>
        <v>0.71002921129503394</v>
      </c>
      <c r="DV99" s="33">
        <f t="shared" si="12"/>
        <v>156.59891693750524</v>
      </c>
      <c r="DW99" s="33">
        <f t="shared" si="13"/>
        <v>103.36897697010059</v>
      </c>
      <c r="DX99" s="33">
        <f t="shared" si="14"/>
        <v>47.460272481150824</v>
      </c>
      <c r="EA99" s="60">
        <f t="shared" si="15"/>
        <v>0.73831400000000003</v>
      </c>
      <c r="EC99" s="218">
        <f t="shared" si="25"/>
        <v>1679</v>
      </c>
      <c r="ED99" s="53">
        <f t="shared" si="16"/>
        <v>0.53882073073861891</v>
      </c>
      <c r="EE99" s="53">
        <f t="shared" si="17"/>
        <v>0.81628691054521474</v>
      </c>
      <c r="EF99" s="53">
        <f t="shared" si="18"/>
        <v>1.7778815511574331</v>
      </c>
      <c r="EG99" s="53">
        <f t="shared" si="20"/>
        <v>1.1918469507116771</v>
      </c>
    </row>
    <row r="100" spans="1:137" x14ac:dyDescent="0.15">
      <c r="A100" s="218">
        <f t="shared" si="19"/>
        <v>1680</v>
      </c>
      <c r="B100" s="4"/>
      <c r="C100" s="4"/>
      <c r="D100" s="4"/>
      <c r="E100" s="4"/>
      <c r="F100" s="32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36"/>
      <c r="T100" s="36"/>
      <c r="U100" s="28"/>
      <c r="V100" s="12"/>
      <c r="W100" s="4"/>
      <c r="X100" s="4"/>
      <c r="Y100" s="4"/>
      <c r="Z100" s="12"/>
      <c r="AA100" s="32"/>
      <c r="AB100" s="4"/>
      <c r="AC100" s="4"/>
      <c r="AD100" s="4"/>
      <c r="AE100" s="4"/>
      <c r="AF100" s="4"/>
      <c r="AG100" s="63"/>
      <c r="AH100" s="12"/>
      <c r="AI100" s="32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BJ100" s="12"/>
      <c r="BK100" s="63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12"/>
      <c r="BZ100" s="63"/>
      <c r="CA100" s="4"/>
      <c r="CB100" s="4"/>
      <c r="CF100" s="12"/>
      <c r="CG100" s="32"/>
      <c r="CH100" s="4"/>
      <c r="CI100" s="4"/>
      <c r="CJ100" s="12"/>
      <c r="CK100" s="28"/>
      <c r="CM100" s="4"/>
      <c r="CN100" s="4"/>
      <c r="CO100" s="5"/>
      <c r="CP100" s="4"/>
      <c r="CQ100" s="12"/>
      <c r="CR100" s="12"/>
      <c r="CS100" s="4"/>
      <c r="CT100" s="5"/>
      <c r="CU100" s="12"/>
      <c r="CV100" s="53"/>
      <c r="CW100" s="4"/>
      <c r="CX100" s="5"/>
      <c r="DA100" s="4"/>
      <c r="DB100" s="4"/>
      <c r="DC100" s="4"/>
      <c r="DD100" s="63"/>
      <c r="DE100" s="11"/>
      <c r="DF100" s="11"/>
      <c r="DG100" s="11"/>
      <c r="DH100" s="53">
        <v>0.18</v>
      </c>
      <c r="DI100" s="53">
        <f t="shared" si="3"/>
        <v>0.31767999999999996</v>
      </c>
      <c r="DJ100" s="53">
        <f t="shared" si="4"/>
        <v>0.16155267000000001</v>
      </c>
      <c r="DK100" s="53">
        <v>0.12119557361514864</v>
      </c>
      <c r="DL100" s="53">
        <f t="shared" si="6"/>
        <v>0.46731225296442691</v>
      </c>
      <c r="DM100" s="53">
        <v>1.6</v>
      </c>
      <c r="DN100" s="53">
        <f t="shared" si="7"/>
        <v>0.71002921129503394</v>
      </c>
      <c r="DO100" s="53">
        <v>1.2</v>
      </c>
      <c r="DP100" s="60">
        <f t="shared" si="8"/>
        <v>0.33306708324679651</v>
      </c>
      <c r="DQ100" s="53">
        <f t="shared" si="9"/>
        <v>3.1363666152634226</v>
      </c>
      <c r="DR100" s="60">
        <f>'west Allen-Studer'!DG101</f>
        <v>3.4270477488226061</v>
      </c>
      <c r="DS100" s="53">
        <f t="shared" si="10"/>
        <v>0.35501460564751697</v>
      </c>
      <c r="DT100" s="53">
        <f t="shared" si="11"/>
        <v>0.71002921129503394</v>
      </c>
      <c r="DV100" s="33">
        <f t="shared" si="12"/>
        <v>156.59891693750524</v>
      </c>
      <c r="DW100" s="33">
        <f t="shared" si="13"/>
        <v>103.36897697010059</v>
      </c>
      <c r="DX100" s="33">
        <f t="shared" si="14"/>
        <v>47.460272481150824</v>
      </c>
      <c r="EA100" s="60">
        <f t="shared" si="15"/>
        <v>0.73953500000000016</v>
      </c>
      <c r="EC100" s="218">
        <f t="shared" si="25"/>
        <v>1680</v>
      </c>
      <c r="ED100" s="53">
        <f t="shared" si="16"/>
        <v>0.53971181517184375</v>
      </c>
      <c r="EE100" s="53">
        <f t="shared" si="17"/>
        <v>0.81763685964244948</v>
      </c>
      <c r="EF100" s="53">
        <f t="shared" si="18"/>
        <v>1.780821754612824</v>
      </c>
      <c r="EG100" s="53">
        <f t="shared" si="20"/>
        <v>1.1918469507116771</v>
      </c>
    </row>
    <row r="101" spans="1:137" x14ac:dyDescent="0.15">
      <c r="A101" s="218">
        <f t="shared" si="19"/>
        <v>1681</v>
      </c>
      <c r="B101" s="4"/>
      <c r="C101" s="4"/>
      <c r="D101" s="4"/>
      <c r="E101" s="4"/>
      <c r="F101" s="32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36"/>
      <c r="T101" s="36"/>
      <c r="U101" s="28"/>
      <c r="V101" s="12"/>
      <c r="W101" s="4"/>
      <c r="X101" s="4"/>
      <c r="Y101" s="4"/>
      <c r="Z101" s="12"/>
      <c r="AA101" s="32"/>
      <c r="AB101" s="4"/>
      <c r="AC101" s="4"/>
      <c r="AD101" s="4"/>
      <c r="AE101" s="4"/>
      <c r="AF101" s="4"/>
      <c r="AG101" s="63"/>
      <c r="AH101" s="12"/>
      <c r="AI101" s="32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BJ101" s="12"/>
      <c r="BK101" s="63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12"/>
      <c r="BZ101" s="63"/>
      <c r="CA101" s="4"/>
      <c r="CB101" s="4"/>
      <c r="CF101" s="12"/>
      <c r="CG101" s="32"/>
      <c r="CH101" s="4"/>
      <c r="CI101" s="4"/>
      <c r="CJ101" s="12"/>
      <c r="CK101" s="28"/>
      <c r="CM101" s="4"/>
      <c r="CN101" s="4"/>
      <c r="CO101" s="5"/>
      <c r="CP101" s="4"/>
      <c r="CQ101" s="12"/>
      <c r="CR101" s="12"/>
      <c r="CS101" s="4"/>
      <c r="CT101" s="5"/>
      <c r="CU101" s="12"/>
      <c r="CV101" s="53"/>
      <c r="CW101" s="4"/>
      <c r="CX101" s="5"/>
      <c r="DA101" s="4"/>
      <c r="DB101" s="4"/>
      <c r="DC101" s="4"/>
      <c r="DD101" s="63"/>
      <c r="DE101" s="11"/>
      <c r="DF101" s="11"/>
      <c r="DG101" s="11"/>
      <c r="DH101" s="53">
        <v>0.18</v>
      </c>
      <c r="DI101" s="53">
        <f t="shared" si="3"/>
        <v>0.31767999999999996</v>
      </c>
      <c r="DJ101" s="53">
        <f t="shared" si="4"/>
        <v>0.16155267000000001</v>
      </c>
      <c r="DK101" s="53">
        <v>0.12119557361514864</v>
      </c>
      <c r="DL101" s="53">
        <f t="shared" si="6"/>
        <v>0.46731225296442691</v>
      </c>
      <c r="DM101" s="53">
        <v>1.6</v>
      </c>
      <c r="DN101" s="53">
        <f t="shared" si="7"/>
        <v>0.71002921129503394</v>
      </c>
      <c r="DO101" s="53">
        <v>1.2</v>
      </c>
      <c r="DP101" s="60">
        <f t="shared" si="8"/>
        <v>0.33306708324679651</v>
      </c>
      <c r="DQ101" s="53">
        <f t="shared" si="9"/>
        <v>3.1363666152634226</v>
      </c>
      <c r="DR101" s="60">
        <f>'west Allen-Studer'!DG102</f>
        <v>3.4270477488226061</v>
      </c>
      <c r="DS101" s="53">
        <f t="shared" si="10"/>
        <v>0.35501460564751697</v>
      </c>
      <c r="DT101" s="53">
        <f t="shared" si="11"/>
        <v>0.71002921129503394</v>
      </c>
      <c r="DV101" s="33">
        <f t="shared" si="12"/>
        <v>156.59891693750524</v>
      </c>
      <c r="DW101" s="33">
        <f t="shared" si="13"/>
        <v>103.36897697010059</v>
      </c>
      <c r="DX101" s="33">
        <f t="shared" si="14"/>
        <v>47.460272481150824</v>
      </c>
      <c r="EA101" s="60">
        <f t="shared" si="15"/>
        <v>0.74075600000000008</v>
      </c>
      <c r="EC101" s="218">
        <f t="shared" si="25"/>
        <v>1681</v>
      </c>
      <c r="ED101" s="53">
        <f t="shared" si="16"/>
        <v>0.54060289960506835</v>
      </c>
      <c r="EE101" s="53">
        <f t="shared" si="17"/>
        <v>0.81898680873968399</v>
      </c>
      <c r="EF101" s="53">
        <f t="shared" si="18"/>
        <v>1.7837619580682142</v>
      </c>
      <c r="EG101" s="53">
        <f t="shared" si="20"/>
        <v>1.1918469507116771</v>
      </c>
    </row>
    <row r="102" spans="1:137" x14ac:dyDescent="0.15">
      <c r="A102" s="218">
        <f t="shared" si="19"/>
        <v>1682</v>
      </c>
      <c r="B102" s="4"/>
      <c r="C102" s="4"/>
      <c r="D102" s="4"/>
      <c r="E102" s="4"/>
      <c r="F102" s="32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36"/>
      <c r="T102" s="36"/>
      <c r="U102" s="28"/>
      <c r="V102" s="12"/>
      <c r="W102" s="4"/>
      <c r="X102" s="4"/>
      <c r="Y102" s="4"/>
      <c r="Z102" s="12"/>
      <c r="AA102" s="32"/>
      <c r="AB102" s="4"/>
      <c r="AC102" s="4"/>
      <c r="AD102" s="4"/>
      <c r="AE102" s="4"/>
      <c r="AF102" s="4"/>
      <c r="AG102" s="63"/>
      <c r="AH102" s="12"/>
      <c r="AI102" s="32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BJ102" s="12"/>
      <c r="BK102" s="63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12"/>
      <c r="BZ102" s="63"/>
      <c r="CA102" s="4"/>
      <c r="CB102" s="4"/>
      <c r="CF102" s="12"/>
      <c r="CG102" s="32"/>
      <c r="CH102" s="4"/>
      <c r="CI102" s="4"/>
      <c r="CJ102" s="12"/>
      <c r="CK102" s="28"/>
      <c r="CM102" s="4"/>
      <c r="CN102" s="4"/>
      <c r="CO102" s="5"/>
      <c r="CP102" s="4"/>
      <c r="CQ102" s="12"/>
      <c r="CR102" s="12"/>
      <c r="CS102" s="4"/>
      <c r="CT102" s="5"/>
      <c r="CU102" s="12"/>
      <c r="CV102" s="53"/>
      <c r="CW102" s="4"/>
      <c r="CX102" s="5"/>
      <c r="DA102" s="4"/>
      <c r="DB102" s="4"/>
      <c r="DC102" s="4"/>
      <c r="DD102" s="63"/>
      <c r="DE102" s="11"/>
      <c r="DF102" s="11"/>
      <c r="DG102" s="11"/>
      <c r="DH102" s="53">
        <v>0.18</v>
      </c>
      <c r="DI102" s="53">
        <f t="shared" si="3"/>
        <v>0.31767999999999996</v>
      </c>
      <c r="DJ102" s="53">
        <f t="shared" si="4"/>
        <v>0.16155267000000001</v>
      </c>
      <c r="DK102" s="53">
        <v>0.12119557361514864</v>
      </c>
      <c r="DL102" s="53">
        <f t="shared" ref="DL102:DL119" si="26">DK102*(AVERAGE(DL$120:DL$129)/AVERAGE(DK$120:DK$129))</f>
        <v>0.46731225296442691</v>
      </c>
      <c r="DM102" s="53">
        <v>1.6</v>
      </c>
      <c r="DN102" s="53">
        <f t="shared" ref="DN102:DN119" si="27">DM102*(AVERAGE(DN$120:DN$129)/AVERAGE(DM$120:DM$129))</f>
        <v>0.71002921129503394</v>
      </c>
      <c r="DO102" s="53">
        <v>1.2</v>
      </c>
      <c r="DP102" s="60">
        <f t="shared" ref="DP102:DP133" si="28">DK102*(AVERAGE(DP$244:DP$253)/AVERAGE(DK$244:DK$253))</f>
        <v>0.33306708324679651</v>
      </c>
      <c r="DQ102" s="53">
        <f t="shared" ref="DQ102:DQ133" si="29">DK102*(AVERAGE(DQ$181:DQ$190)/AVERAGE(DK$181/DK$190))</f>
        <v>3.1363666152634226</v>
      </c>
      <c r="DR102" s="60">
        <f>'west Allen-Studer'!DG103</f>
        <v>3.4270477488226061</v>
      </c>
      <c r="DS102" s="53">
        <f t="shared" si="10"/>
        <v>0.35501460564751697</v>
      </c>
      <c r="DT102" s="53">
        <f t="shared" si="11"/>
        <v>0.71002921129503394</v>
      </c>
      <c r="DV102" s="33">
        <f t="shared" si="12"/>
        <v>156.59891693750524</v>
      </c>
      <c r="DW102" s="33">
        <f t="shared" si="13"/>
        <v>103.36897697010059</v>
      </c>
      <c r="DX102" s="33">
        <f t="shared" si="14"/>
        <v>47.460272481150824</v>
      </c>
      <c r="EA102" s="60">
        <f t="shared" si="15"/>
        <v>0.741977</v>
      </c>
      <c r="EC102" s="218">
        <f t="shared" si="25"/>
        <v>1682</v>
      </c>
      <c r="ED102" s="53">
        <f t="shared" si="16"/>
        <v>0.54149398403829296</v>
      </c>
      <c r="EE102" s="53">
        <f t="shared" si="17"/>
        <v>0.82033675783691862</v>
      </c>
      <c r="EF102" s="53">
        <f t="shared" si="18"/>
        <v>1.7867021615236047</v>
      </c>
      <c r="EG102" s="53">
        <f t="shared" si="20"/>
        <v>1.1918469507116771</v>
      </c>
    </row>
    <row r="103" spans="1:137" x14ac:dyDescent="0.15">
      <c r="A103" s="218">
        <f t="shared" si="19"/>
        <v>1683</v>
      </c>
      <c r="B103" s="4"/>
      <c r="C103" s="4"/>
      <c r="D103" s="4"/>
      <c r="E103" s="4"/>
      <c r="F103" s="32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36"/>
      <c r="T103" s="36"/>
      <c r="U103" s="28"/>
      <c r="V103" s="12"/>
      <c r="W103" s="4"/>
      <c r="X103" s="4"/>
      <c r="Y103" s="4"/>
      <c r="Z103" s="12"/>
      <c r="AA103" s="32"/>
      <c r="AB103" s="4"/>
      <c r="AC103" s="4"/>
      <c r="AD103" s="4"/>
      <c r="AE103" s="4"/>
      <c r="AF103" s="4"/>
      <c r="AG103" s="63"/>
      <c r="AH103" s="12"/>
      <c r="AI103" s="32"/>
      <c r="AJ103" s="4"/>
      <c r="AK103" s="4"/>
      <c r="AL103" s="4"/>
      <c r="AM103" s="4"/>
      <c r="AN103" s="4"/>
      <c r="AO103" s="4"/>
      <c r="AP103" s="4"/>
      <c r="AQ103" s="4"/>
      <c r="AR103" s="4">
        <v>0.42</v>
      </c>
      <c r="AS103" s="4">
        <f>(AR103*10.78)/37.3578</f>
        <v>0.12119557361514864</v>
      </c>
      <c r="AT103" s="4"/>
      <c r="AU103" s="4"/>
      <c r="BJ103" s="12"/>
      <c r="BK103" s="63"/>
      <c r="BL103" s="4"/>
      <c r="BM103" s="4"/>
      <c r="BN103" s="4"/>
      <c r="BO103" s="4"/>
      <c r="BP103" s="4"/>
      <c r="BQ103" s="4"/>
      <c r="BR103" s="4">
        <v>0.59</v>
      </c>
      <c r="BS103" s="4">
        <f t="shared" ref="BS103:BS108" si="30">(BR103*10.78)/37.3578</f>
        <v>0.17025092484032783</v>
      </c>
      <c r="BT103" s="4"/>
      <c r="BU103" s="4"/>
      <c r="BV103" s="4"/>
      <c r="BW103" s="4"/>
      <c r="BX103" s="4"/>
      <c r="BY103" s="12"/>
      <c r="BZ103" s="63"/>
      <c r="CA103" s="4"/>
      <c r="CB103" s="4"/>
      <c r="CF103" s="12"/>
      <c r="CG103" s="32"/>
      <c r="CH103" s="4"/>
      <c r="CI103" s="4"/>
      <c r="CJ103" s="12"/>
      <c r="CK103" s="28"/>
      <c r="CM103" s="4"/>
      <c r="CN103" s="4">
        <v>6.16</v>
      </c>
      <c r="CO103" s="4">
        <f t="shared" ref="CO103:CO115" si="31">(CN103*10.78)/37.3578</f>
        <v>1.7775350796888467</v>
      </c>
      <c r="CP103" s="4"/>
      <c r="CQ103" s="12"/>
      <c r="CR103" s="12"/>
      <c r="CS103" s="4"/>
      <c r="CT103" s="5"/>
      <c r="CU103" s="12"/>
      <c r="CV103" s="53"/>
      <c r="CW103" s="4"/>
      <c r="CX103" s="5"/>
      <c r="DA103" s="4"/>
      <c r="DB103" s="4"/>
      <c r="DC103" s="4"/>
      <c r="DD103" s="63"/>
      <c r="DE103" s="11"/>
      <c r="DF103" s="11"/>
      <c r="DG103" s="11"/>
      <c r="DH103" s="53">
        <f t="shared" ref="DH103:DH108" si="32">BS103</f>
        <v>0.17025092484032783</v>
      </c>
      <c r="DI103" s="53">
        <f t="shared" si="3"/>
        <v>0.30572763385424195</v>
      </c>
      <c r="DJ103" s="53">
        <f t="shared" si="4"/>
        <v>0.15314524794018919</v>
      </c>
      <c r="DK103" s="53">
        <f>AS103</f>
        <v>0.12119557361514864</v>
      </c>
      <c r="DL103" s="53">
        <f t="shared" si="26"/>
        <v>0.46731225296442691</v>
      </c>
      <c r="DM103" s="53">
        <f t="shared" ref="DM103:DM115" si="33">CO103</f>
        <v>1.7775350796888467</v>
      </c>
      <c r="DN103" s="53">
        <f t="shared" si="27"/>
        <v>0.78881364417545441</v>
      </c>
      <c r="DO103" s="53">
        <v>1.2</v>
      </c>
      <c r="DP103" s="60">
        <f t="shared" si="28"/>
        <v>0.33306708324679651</v>
      </c>
      <c r="DQ103" s="53">
        <f t="shared" si="29"/>
        <v>3.1363666152634226</v>
      </c>
      <c r="DR103" s="60">
        <f>'west Allen-Studer'!DG104</f>
        <v>3.4270477488226061</v>
      </c>
      <c r="DS103" s="53">
        <f t="shared" si="10"/>
        <v>0.3944068220877272</v>
      </c>
      <c r="DT103" s="53">
        <f t="shared" si="11"/>
        <v>0.78881364417545441</v>
      </c>
      <c r="DV103" s="33">
        <f t="shared" si="12"/>
        <v>154.32871671219644</v>
      </c>
      <c r="DW103" s="33">
        <f t="shared" si="13"/>
        <v>104.41368102288988</v>
      </c>
      <c r="DX103" s="33">
        <f t="shared" si="14"/>
        <v>47.992877720217365</v>
      </c>
      <c r="EA103" s="60">
        <f t="shared" si="15"/>
        <v>0.74319800000000014</v>
      </c>
      <c r="EC103" s="218">
        <f t="shared" si="25"/>
        <v>1683</v>
      </c>
      <c r="ED103" s="53">
        <f t="shared" si="16"/>
        <v>0.55036363999650773</v>
      </c>
      <c r="EE103" s="53">
        <f t="shared" si="17"/>
        <v>0.81346537593185886</v>
      </c>
      <c r="EF103" s="53">
        <f t="shared" si="18"/>
        <v>1.7697816492869731</v>
      </c>
      <c r="EG103" s="53">
        <f t="shared" si="20"/>
        <v>1.1799220063220615</v>
      </c>
    </row>
    <row r="104" spans="1:137" x14ac:dyDescent="0.15">
      <c r="A104" s="218">
        <f t="shared" si="19"/>
        <v>1684</v>
      </c>
      <c r="B104" s="4"/>
      <c r="C104" s="4"/>
      <c r="D104" s="4"/>
      <c r="E104" s="4"/>
      <c r="F104" s="32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36"/>
      <c r="T104" s="36"/>
      <c r="U104" s="28"/>
      <c r="V104" s="12"/>
      <c r="W104" s="4"/>
      <c r="X104" s="4"/>
      <c r="Y104" s="4"/>
      <c r="Z104" s="12"/>
      <c r="AA104" s="32"/>
      <c r="AB104" s="4"/>
      <c r="AC104" s="4"/>
      <c r="AD104" s="4"/>
      <c r="AE104" s="4"/>
      <c r="AF104" s="4"/>
      <c r="AG104" s="63"/>
      <c r="AH104" s="12"/>
      <c r="AI104" s="32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BJ104" s="12"/>
      <c r="BK104" s="63"/>
      <c r="BL104" s="4"/>
      <c r="BM104" s="4"/>
      <c r="BN104" s="4"/>
      <c r="BO104" s="4"/>
      <c r="BP104" s="4"/>
      <c r="BQ104" s="4"/>
      <c r="BR104" s="4">
        <v>0.77</v>
      </c>
      <c r="BS104" s="4">
        <f t="shared" si="30"/>
        <v>0.22219188496110584</v>
      </c>
      <c r="BT104" s="4"/>
      <c r="BU104" s="4"/>
      <c r="BV104" s="4"/>
      <c r="BW104" s="4"/>
      <c r="BX104" s="4"/>
      <c r="BY104" s="12"/>
      <c r="BZ104" s="63"/>
      <c r="CA104" s="4"/>
      <c r="CB104" s="4"/>
      <c r="CF104" s="12"/>
      <c r="CG104" s="32"/>
      <c r="CH104" s="4"/>
      <c r="CI104" s="4"/>
      <c r="CJ104" s="12"/>
      <c r="CK104" s="28"/>
      <c r="CM104" s="4"/>
      <c r="CN104" s="4">
        <v>6.16</v>
      </c>
      <c r="CO104" s="4">
        <f t="shared" si="31"/>
        <v>1.7775350796888467</v>
      </c>
      <c r="CP104" s="4"/>
      <c r="CQ104" s="12"/>
      <c r="CR104" s="12"/>
      <c r="CS104" s="4">
        <v>4.6100000000000003</v>
      </c>
      <c r="CT104" s="4">
        <f>(CS104*10.78)/37.3578</f>
        <v>1.3302657008710363</v>
      </c>
      <c r="CU104" s="12"/>
      <c r="CV104" s="53"/>
      <c r="CW104" s="4"/>
      <c r="CX104" s="5"/>
      <c r="DA104" s="4"/>
      <c r="DB104" s="4"/>
      <c r="DC104" s="4"/>
      <c r="DD104" s="63"/>
      <c r="DE104" s="11"/>
      <c r="DF104" s="11"/>
      <c r="DG104" s="11"/>
      <c r="DH104" s="53">
        <f t="shared" si="32"/>
        <v>0.22219188496110584</v>
      </c>
      <c r="DI104" s="53">
        <f t="shared" si="3"/>
        <v>0.36940725096231575</v>
      </c>
      <c r="DJ104" s="53">
        <f t="shared" si="4"/>
        <v>0.19793817104058592</v>
      </c>
      <c r="DK104" s="53">
        <v>0.12119557361514864</v>
      </c>
      <c r="DL104" s="53">
        <f t="shared" si="26"/>
        <v>0.46731225296442691</v>
      </c>
      <c r="DM104" s="53">
        <f t="shared" si="33"/>
        <v>1.7775350796888467</v>
      </c>
      <c r="DN104" s="53">
        <f t="shared" si="27"/>
        <v>0.78881364417545441</v>
      </c>
      <c r="DO104" s="53">
        <f>CT104</f>
        <v>1.3302657008710363</v>
      </c>
      <c r="DP104" s="60">
        <f t="shared" si="28"/>
        <v>0.33306708324679651</v>
      </c>
      <c r="DQ104" s="53">
        <f t="shared" si="29"/>
        <v>3.1363666152634226</v>
      </c>
      <c r="DR104" s="60">
        <f>'west Allen-Studer'!DG105</f>
        <v>3.4270477488226061</v>
      </c>
      <c r="DS104" s="53">
        <f t="shared" si="10"/>
        <v>0.3944068220877272</v>
      </c>
      <c r="DT104" s="53">
        <f t="shared" si="11"/>
        <v>0.78881364417545441</v>
      </c>
      <c r="DV104" s="33">
        <f t="shared" si="12"/>
        <v>174.07071903013804</v>
      </c>
      <c r="DW104" s="33">
        <f t="shared" si="13"/>
        <v>104.67421242463195</v>
      </c>
      <c r="DX104" s="33">
        <f t="shared" si="14"/>
        <v>48.253409121959436</v>
      </c>
      <c r="EA104" s="60">
        <f t="shared" si="15"/>
        <v>0.74441900000000005</v>
      </c>
      <c r="EC104" s="218">
        <f t="shared" si="25"/>
        <v>1684</v>
      </c>
      <c r="ED104" s="53">
        <f t="shared" si="16"/>
        <v>0.48874651415742865</v>
      </c>
      <c r="EE104" s="53">
        <f t="shared" si="17"/>
        <v>0.81277379759713331</v>
      </c>
      <c r="EF104" s="53">
        <f t="shared" si="18"/>
        <v>1.7631180613131034</v>
      </c>
      <c r="EG104" s="53">
        <f t="shared" si="20"/>
        <v>1.176985211029957</v>
      </c>
    </row>
    <row r="105" spans="1:137" x14ac:dyDescent="0.15">
      <c r="A105" s="218">
        <f t="shared" si="19"/>
        <v>1685</v>
      </c>
      <c r="B105" s="4"/>
      <c r="C105" s="4"/>
      <c r="D105" s="4"/>
      <c r="E105" s="4"/>
      <c r="F105" s="32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36"/>
      <c r="T105" s="36"/>
      <c r="U105" s="28"/>
      <c r="V105" s="12"/>
      <c r="W105" s="4"/>
      <c r="X105" s="4"/>
      <c r="Y105" s="4"/>
      <c r="Z105" s="12"/>
      <c r="AA105" s="32"/>
      <c r="AB105" s="4"/>
      <c r="AC105" s="4"/>
      <c r="AD105" s="4"/>
      <c r="AE105" s="4"/>
      <c r="AF105" s="4"/>
      <c r="AG105" s="63"/>
      <c r="AH105" s="12"/>
      <c r="AI105" s="32"/>
      <c r="AJ105" s="4"/>
      <c r="AK105" s="4"/>
      <c r="AL105" s="4"/>
      <c r="AM105" s="4"/>
      <c r="AN105" s="4"/>
      <c r="AO105" s="4"/>
      <c r="AP105" s="4"/>
      <c r="AQ105" s="4"/>
      <c r="AR105" s="4">
        <v>0.44</v>
      </c>
      <c r="AS105" s="4">
        <f>(AR105*10.78)/37.3578</f>
        <v>0.1269667914063462</v>
      </c>
      <c r="AT105" s="4"/>
      <c r="AU105" s="4"/>
      <c r="BJ105" s="12"/>
      <c r="BK105" s="63"/>
      <c r="BL105" s="4"/>
      <c r="BM105" s="4"/>
      <c r="BN105" s="4"/>
      <c r="BO105" s="4"/>
      <c r="BP105" s="4"/>
      <c r="BQ105" s="4"/>
      <c r="BR105" s="4">
        <v>0.99</v>
      </c>
      <c r="BS105" s="4">
        <f t="shared" si="30"/>
        <v>0.28567528066427894</v>
      </c>
      <c r="BT105" s="4"/>
      <c r="BU105" s="4"/>
      <c r="BV105" s="4"/>
      <c r="BW105" s="4"/>
      <c r="BX105" s="4"/>
      <c r="BY105" s="12"/>
      <c r="BZ105" s="63"/>
      <c r="CA105" s="4"/>
      <c r="CB105" s="4"/>
      <c r="CF105" s="12"/>
      <c r="CG105" s="32"/>
      <c r="CH105" s="4"/>
      <c r="CI105" s="4"/>
      <c r="CJ105" s="12"/>
      <c r="CK105" s="28"/>
      <c r="CM105" s="4"/>
      <c r="CN105" s="4">
        <v>6.68</v>
      </c>
      <c r="CO105" s="4">
        <f t="shared" si="31"/>
        <v>1.9275867422599831</v>
      </c>
      <c r="CP105" s="4"/>
      <c r="CQ105" s="12"/>
      <c r="CR105" s="12"/>
      <c r="CS105" s="4">
        <v>4.8099999999999996</v>
      </c>
      <c r="CT105" s="4">
        <f>(CS105*10.78)/37.3578</f>
        <v>1.3879778787830117</v>
      </c>
      <c r="CU105" s="12"/>
      <c r="CV105" s="53"/>
      <c r="CW105" s="4"/>
      <c r="CX105" s="5"/>
      <c r="DA105" s="4"/>
      <c r="DB105" s="4"/>
      <c r="DC105" s="4"/>
      <c r="DD105" s="63"/>
      <c r="DE105" s="11"/>
      <c r="DF105" s="11"/>
      <c r="DG105" s="11"/>
      <c r="DH105" s="53">
        <f t="shared" si="32"/>
        <v>0.28567528066427894</v>
      </c>
      <c r="DI105" s="53">
        <f t="shared" si="3"/>
        <v>0.44723789409440595</v>
      </c>
      <c r="DJ105" s="53">
        <f t="shared" si="4"/>
        <v>0.25268507705218191</v>
      </c>
      <c r="DK105" s="53">
        <f>AS105</f>
        <v>0.1269667914063462</v>
      </c>
      <c r="DL105" s="53">
        <f t="shared" si="26"/>
        <v>0.48956521739130437</v>
      </c>
      <c r="DM105" s="53">
        <f t="shared" si="33"/>
        <v>1.9275867422599831</v>
      </c>
      <c r="DN105" s="53">
        <f t="shared" si="27"/>
        <v>0.85540180894351214</v>
      </c>
      <c r="DO105" s="53">
        <f>CT105</f>
        <v>1.3879778787830117</v>
      </c>
      <c r="DP105" s="60">
        <f t="shared" si="28"/>
        <v>0.34892742054426307</v>
      </c>
      <c r="DQ105" s="53">
        <f t="shared" si="29"/>
        <v>3.2857174064664427</v>
      </c>
      <c r="DR105" s="60">
        <f>'west Allen-Studer'!DG106</f>
        <v>3.4270477488226061</v>
      </c>
      <c r="DS105" s="53">
        <f t="shared" si="10"/>
        <v>0.42770090447175607</v>
      </c>
      <c r="DT105" s="53">
        <f t="shared" si="11"/>
        <v>0.85540180894351214</v>
      </c>
      <c r="DV105" s="33">
        <f t="shared" si="12"/>
        <v>201.28474099445955</v>
      </c>
      <c r="DW105" s="33">
        <f t="shared" si="13"/>
        <v>109.21635523690307</v>
      </c>
      <c r="DX105" s="33">
        <f t="shared" si="14"/>
        <v>50.24656604810076</v>
      </c>
      <c r="EA105" s="60">
        <f t="shared" si="15"/>
        <v>0.74564000000000019</v>
      </c>
      <c r="EC105" s="218">
        <f t="shared" si="25"/>
        <v>1685</v>
      </c>
      <c r="ED105" s="53">
        <f t="shared" si="16"/>
        <v>0.42336045732520594</v>
      </c>
      <c r="EE105" s="53">
        <f t="shared" si="17"/>
        <v>0.78024943988614659</v>
      </c>
      <c r="EF105" s="53">
        <f t="shared" si="18"/>
        <v>1.6959566932081134</v>
      </c>
      <c r="EG105" s="53">
        <f t="shared" si="20"/>
        <v>1.1280361785811728</v>
      </c>
    </row>
    <row r="106" spans="1:137" x14ac:dyDescent="0.15">
      <c r="A106" s="218">
        <f t="shared" si="19"/>
        <v>1686</v>
      </c>
      <c r="B106" s="4"/>
      <c r="C106" s="4"/>
      <c r="D106" s="4"/>
      <c r="E106" s="4"/>
      <c r="F106" s="32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36"/>
      <c r="T106" s="36"/>
      <c r="U106" s="28"/>
      <c r="V106" s="12"/>
      <c r="W106" s="4"/>
      <c r="X106" s="4"/>
      <c r="Y106" s="4"/>
      <c r="Z106" s="12"/>
      <c r="AA106" s="32"/>
      <c r="AB106" s="4"/>
      <c r="AC106" s="4"/>
      <c r="AD106" s="4"/>
      <c r="AE106" s="4"/>
      <c r="AF106" s="4"/>
      <c r="AG106" s="63"/>
      <c r="AH106" s="12"/>
      <c r="AI106" s="32"/>
      <c r="AJ106" s="4"/>
      <c r="AK106" s="4"/>
      <c r="AL106" s="4"/>
      <c r="AM106" s="4"/>
      <c r="AN106" s="4"/>
      <c r="AO106" s="4"/>
      <c r="AP106" s="4"/>
      <c r="AQ106" s="4"/>
      <c r="AR106" s="4">
        <v>0.53</v>
      </c>
      <c r="AS106" s="4">
        <f>(AR106*10.78)/37.3578</f>
        <v>0.15293727146673519</v>
      </c>
      <c r="AT106" s="4"/>
      <c r="AU106" s="4"/>
      <c r="BJ106" s="12"/>
      <c r="BK106" s="63"/>
      <c r="BL106" s="4"/>
      <c r="BM106" s="4"/>
      <c r="BN106" s="4"/>
      <c r="BO106" s="4"/>
      <c r="BP106" s="4"/>
      <c r="BQ106" s="4"/>
      <c r="BR106" s="4">
        <v>0.73</v>
      </c>
      <c r="BS106" s="4">
        <f t="shared" si="30"/>
        <v>0.21064944937871075</v>
      </c>
      <c r="BT106" s="4"/>
      <c r="BU106" s="4"/>
      <c r="BV106" s="4"/>
      <c r="BW106" s="4"/>
      <c r="BX106" s="4"/>
      <c r="BY106" s="12"/>
      <c r="BZ106" s="63"/>
      <c r="CA106" s="4"/>
      <c r="CB106" s="4"/>
      <c r="CF106" s="12"/>
      <c r="CG106" s="32"/>
      <c r="CH106" s="4"/>
      <c r="CI106" s="4"/>
      <c r="CJ106" s="12"/>
      <c r="CK106" s="28"/>
      <c r="CM106" s="4"/>
      <c r="CN106" s="4">
        <v>6</v>
      </c>
      <c r="CO106" s="4">
        <f t="shared" si="31"/>
        <v>1.7313653373592663</v>
      </c>
      <c r="CP106" s="4"/>
      <c r="CQ106" s="12"/>
      <c r="CR106" s="12"/>
      <c r="CS106" s="4">
        <v>4.22</v>
      </c>
      <c r="CT106" s="4">
        <f>(CS106*10.78)/37.3578</f>
        <v>1.2177269539426838</v>
      </c>
      <c r="CU106" s="12"/>
      <c r="CV106" s="53"/>
      <c r="CW106" s="4"/>
      <c r="CX106" s="5"/>
      <c r="DA106" s="4"/>
      <c r="DB106" s="4"/>
      <c r="DC106" s="4"/>
      <c r="DD106" s="63"/>
      <c r="DE106" s="11"/>
      <c r="DF106" s="11"/>
      <c r="DG106" s="11"/>
      <c r="DH106" s="53">
        <f t="shared" si="32"/>
        <v>0.21064944937871075</v>
      </c>
      <c r="DI106" s="53">
        <f t="shared" si="3"/>
        <v>0.35525622493829934</v>
      </c>
      <c r="DJ106" s="53">
        <f t="shared" si="4"/>
        <v>0.18798418812938666</v>
      </c>
      <c r="DK106" s="53">
        <f>AS106</f>
        <v>0.15293727146673519</v>
      </c>
      <c r="DL106" s="53">
        <f t="shared" si="26"/>
        <v>0.58970355731225299</v>
      </c>
      <c r="DM106" s="53">
        <f t="shared" si="33"/>
        <v>1.7313653373592663</v>
      </c>
      <c r="DN106" s="53">
        <f t="shared" si="27"/>
        <v>0.76832497809297506</v>
      </c>
      <c r="DO106" s="53">
        <f>CT106</f>
        <v>1.2177269539426838</v>
      </c>
      <c r="DP106" s="60">
        <f t="shared" si="28"/>
        <v>0.42029893838286231</v>
      </c>
      <c r="DQ106" s="53">
        <f t="shared" si="29"/>
        <v>3.9577959668800333</v>
      </c>
      <c r="DR106" s="60">
        <f>'west Allen-Studer'!DG107</f>
        <v>3.4270477488226061</v>
      </c>
      <c r="DS106" s="53">
        <f t="shared" si="10"/>
        <v>0.38416248904648753</v>
      </c>
      <c r="DT106" s="53">
        <f t="shared" si="11"/>
        <v>0.76832497809297506</v>
      </c>
      <c r="DV106" s="33">
        <f t="shared" si="12"/>
        <v>179.60533808522456</v>
      </c>
      <c r="DW106" s="33">
        <f t="shared" si="13"/>
        <v>123.66802156182817</v>
      </c>
      <c r="DX106" s="33">
        <f t="shared" si="14"/>
        <v>55.741499105435736</v>
      </c>
      <c r="EA106" s="60">
        <f t="shared" si="15"/>
        <v>0.74686100000000011</v>
      </c>
      <c r="EC106" s="218">
        <f t="shared" si="25"/>
        <v>1686</v>
      </c>
      <c r="ED106" s="53">
        <f t="shared" si="16"/>
        <v>0.47523945427858499</v>
      </c>
      <c r="EE106" s="53">
        <f t="shared" si="17"/>
        <v>0.69019898417691705</v>
      </c>
      <c r="EF106" s="53">
        <f t="shared" si="18"/>
        <v>1.5312746199324816</v>
      </c>
      <c r="EG106" s="53">
        <f t="shared" si="20"/>
        <v>0.99621550053184771</v>
      </c>
    </row>
    <row r="107" spans="1:137" x14ac:dyDescent="0.15">
      <c r="A107" s="218">
        <f t="shared" si="19"/>
        <v>1687</v>
      </c>
      <c r="B107" s="4"/>
      <c r="C107" s="4"/>
      <c r="D107" s="4"/>
      <c r="E107" s="4"/>
      <c r="F107" s="32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36"/>
      <c r="T107" s="36"/>
      <c r="U107" s="28"/>
      <c r="V107" s="12"/>
      <c r="W107" s="4"/>
      <c r="X107" s="4"/>
      <c r="Y107" s="4"/>
      <c r="Z107" s="12"/>
      <c r="AA107" s="32"/>
      <c r="AB107" s="4"/>
      <c r="AC107" s="4"/>
      <c r="AD107" s="4"/>
      <c r="AE107" s="4"/>
      <c r="AF107" s="4"/>
      <c r="AG107" s="63"/>
      <c r="AH107" s="12"/>
      <c r="AI107" s="32"/>
      <c r="AJ107" s="4"/>
      <c r="AK107" s="4"/>
      <c r="AL107" s="4"/>
      <c r="AM107" s="4"/>
      <c r="AN107" s="4"/>
      <c r="AO107" s="4"/>
      <c r="AP107" s="4"/>
      <c r="AQ107" s="4"/>
      <c r="AR107" s="4">
        <v>0.49</v>
      </c>
      <c r="AS107" s="4">
        <f>(AR107*10.78)/37.3578</f>
        <v>0.14139483588434007</v>
      </c>
      <c r="AT107" s="4"/>
      <c r="AU107" s="4"/>
      <c r="BJ107" s="12"/>
      <c r="BK107" s="63"/>
      <c r="BL107" s="4"/>
      <c r="BM107" s="4"/>
      <c r="BN107" s="4"/>
      <c r="BO107" s="4"/>
      <c r="BP107" s="4"/>
      <c r="BQ107" s="4"/>
      <c r="BR107" s="4">
        <v>1.1399999999999999</v>
      </c>
      <c r="BS107" s="4">
        <f t="shared" si="30"/>
        <v>0.32895941409826057</v>
      </c>
      <c r="BT107" s="4"/>
      <c r="BU107" s="4"/>
      <c r="BV107" s="4"/>
      <c r="BW107" s="4"/>
      <c r="BX107" s="4"/>
      <c r="BY107" s="12"/>
      <c r="BZ107" s="63"/>
      <c r="CA107" s="4"/>
      <c r="CB107" s="4"/>
      <c r="CF107" s="12"/>
      <c r="CG107" s="32"/>
      <c r="CH107" s="4"/>
      <c r="CI107" s="4"/>
      <c r="CJ107" s="12"/>
      <c r="CK107" s="28"/>
      <c r="CM107" s="4"/>
      <c r="CN107" s="4">
        <v>4.5999999999999996</v>
      </c>
      <c r="CO107" s="4">
        <f t="shared" si="31"/>
        <v>1.3273800919754375</v>
      </c>
      <c r="CP107" s="4"/>
      <c r="CQ107" s="12"/>
      <c r="CR107" s="12"/>
      <c r="CS107" s="4">
        <v>3.77</v>
      </c>
      <c r="CT107" s="4">
        <f>(CS107*10.78)/37.3578</f>
        <v>1.087874553640739</v>
      </c>
      <c r="CU107" s="12"/>
      <c r="CV107" s="53"/>
      <c r="CW107" s="4"/>
      <c r="CX107" s="5"/>
      <c r="DA107" s="4"/>
      <c r="DB107" s="4"/>
      <c r="DC107" s="4"/>
      <c r="DD107" s="63"/>
      <c r="DE107" s="11"/>
      <c r="DF107" s="11"/>
      <c r="DG107" s="11"/>
      <c r="DH107" s="53">
        <f t="shared" si="32"/>
        <v>0.32895941409826057</v>
      </c>
      <c r="DI107" s="53">
        <f t="shared" si="3"/>
        <v>0.50030424168446741</v>
      </c>
      <c r="DJ107" s="53">
        <f t="shared" si="4"/>
        <v>0.29001251296917907</v>
      </c>
      <c r="DK107" s="53">
        <f>AS107</f>
        <v>0.14139483588434007</v>
      </c>
      <c r="DL107" s="53">
        <f t="shared" si="26"/>
        <v>0.54519762845849795</v>
      </c>
      <c r="DM107" s="53">
        <f t="shared" si="33"/>
        <v>1.3273800919754375</v>
      </c>
      <c r="DN107" s="53">
        <f t="shared" si="27"/>
        <v>0.58904914987128087</v>
      </c>
      <c r="DO107" s="53">
        <f>CT107</f>
        <v>1.087874553640739</v>
      </c>
      <c r="DP107" s="60">
        <f t="shared" si="28"/>
        <v>0.38857826378792926</v>
      </c>
      <c r="DQ107" s="53">
        <f t="shared" si="29"/>
        <v>3.6590943844739927</v>
      </c>
      <c r="DR107" s="60">
        <f>'west Allen-Studer'!DG108</f>
        <v>3.4270477488226061</v>
      </c>
      <c r="DS107" s="53">
        <f t="shared" si="10"/>
        <v>0.29452457493564044</v>
      </c>
      <c r="DT107" s="53">
        <f t="shared" si="11"/>
        <v>0.58904914987128087</v>
      </c>
      <c r="DV107" s="33">
        <f t="shared" si="12"/>
        <v>217.56358348681582</v>
      </c>
      <c r="DW107" s="33">
        <f t="shared" si="13"/>
        <v>113.94358734614895</v>
      </c>
      <c r="DX107" s="33">
        <f t="shared" si="14"/>
        <v>51.414683403472452</v>
      </c>
      <c r="EA107" s="60">
        <f t="shared" si="15"/>
        <v>0.74808200000000002</v>
      </c>
      <c r="EC107" s="218">
        <f t="shared" si="25"/>
        <v>1687</v>
      </c>
      <c r="ED107" s="53">
        <f t="shared" si="16"/>
        <v>0.3929659750225003</v>
      </c>
      <c r="EE107" s="53">
        <f t="shared" si="17"/>
        <v>0.75032819051554356</v>
      </c>
      <c r="EF107" s="53">
        <f t="shared" si="18"/>
        <v>1.6628534896027687</v>
      </c>
      <c r="EG107" s="53">
        <f t="shared" si="20"/>
        <v>1.0812368020828675</v>
      </c>
    </row>
    <row r="108" spans="1:137" x14ac:dyDescent="0.15">
      <c r="A108" s="218">
        <f t="shared" si="19"/>
        <v>1688</v>
      </c>
      <c r="B108" s="4"/>
      <c r="C108" s="4"/>
      <c r="D108" s="4"/>
      <c r="E108" s="4"/>
      <c r="F108" s="32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36"/>
      <c r="T108" s="36"/>
      <c r="U108" s="28"/>
      <c r="V108" s="12"/>
      <c r="W108" s="4"/>
      <c r="X108" s="4"/>
      <c r="Y108" s="4"/>
      <c r="Z108" s="12"/>
      <c r="AA108" s="32"/>
      <c r="AB108" s="4"/>
      <c r="AC108" s="4"/>
      <c r="AD108" s="4"/>
      <c r="AE108" s="4"/>
      <c r="AF108" s="4"/>
      <c r="AG108" s="63"/>
      <c r="AH108" s="12"/>
      <c r="AI108" s="32"/>
      <c r="AJ108" s="4"/>
      <c r="AK108" s="4"/>
      <c r="AL108" s="4"/>
      <c r="AM108" s="4"/>
      <c r="AN108" s="4"/>
      <c r="AO108" s="4"/>
      <c r="AP108" s="4"/>
      <c r="AQ108" s="4"/>
      <c r="AR108" s="4">
        <v>0.43</v>
      </c>
      <c r="AS108" s="4">
        <f>(AR108*10.78)/37.3578</f>
        <v>0.12408118251074743</v>
      </c>
      <c r="AT108" s="4"/>
      <c r="AU108" s="4"/>
      <c r="BJ108" s="12"/>
      <c r="BK108" s="63"/>
      <c r="BL108" s="4"/>
      <c r="BM108" s="4"/>
      <c r="BN108" s="4"/>
      <c r="BO108" s="4"/>
      <c r="BP108" s="4"/>
      <c r="BQ108" s="4"/>
      <c r="BR108" s="4">
        <v>0.71</v>
      </c>
      <c r="BS108" s="4">
        <f t="shared" si="30"/>
        <v>0.20487823158751317</v>
      </c>
      <c r="BT108" s="4"/>
      <c r="BU108" s="4"/>
      <c r="BV108" s="4"/>
      <c r="BW108" s="4"/>
      <c r="BX108" s="4"/>
      <c r="BY108" s="12"/>
      <c r="BZ108" s="63"/>
      <c r="CA108" s="4"/>
      <c r="CB108" s="4"/>
      <c r="CF108" s="12"/>
      <c r="CG108" s="32"/>
      <c r="CH108" s="4"/>
      <c r="CI108" s="4"/>
      <c r="CJ108" s="12"/>
      <c r="CK108" s="28"/>
      <c r="CM108" s="4"/>
      <c r="CN108" s="4">
        <v>5.22</v>
      </c>
      <c r="CO108" s="4">
        <f t="shared" si="31"/>
        <v>1.5062878435025615</v>
      </c>
      <c r="CP108" s="4"/>
      <c r="CQ108" s="12"/>
      <c r="CR108" s="12"/>
      <c r="CS108" s="4"/>
      <c r="CT108" s="5"/>
      <c r="CU108" s="12"/>
      <c r="CV108" s="53"/>
      <c r="CW108" s="4"/>
      <c r="CX108" s="5"/>
      <c r="DA108" s="4"/>
      <c r="DB108" s="4"/>
      <c r="DC108" s="4"/>
      <c r="DD108" s="63"/>
      <c r="DE108" s="11"/>
      <c r="DF108" s="11"/>
      <c r="DG108" s="11"/>
      <c r="DH108" s="53">
        <f t="shared" si="32"/>
        <v>0.20487823158751317</v>
      </c>
      <c r="DI108" s="53">
        <f t="shared" si="3"/>
        <v>0.34818071192629119</v>
      </c>
      <c r="DJ108" s="53">
        <f t="shared" si="4"/>
        <v>0.18300719667378698</v>
      </c>
      <c r="DK108" s="53">
        <f>AS108</f>
        <v>0.12408118251074743</v>
      </c>
      <c r="DL108" s="53">
        <f t="shared" si="26"/>
        <v>0.47843873517786567</v>
      </c>
      <c r="DM108" s="53">
        <f t="shared" si="33"/>
        <v>1.5062878435025615</v>
      </c>
      <c r="DN108" s="53">
        <f t="shared" si="27"/>
        <v>0.66844273094088824</v>
      </c>
      <c r="DO108" s="53">
        <v>1.1499999999999999</v>
      </c>
      <c r="DP108" s="60">
        <f t="shared" si="28"/>
        <v>0.34099725189552982</v>
      </c>
      <c r="DQ108" s="53">
        <f t="shared" si="29"/>
        <v>3.2110420108649329</v>
      </c>
      <c r="DR108" s="60">
        <f>'west Allen-Studer'!DG109</f>
        <v>3.4270477488226061</v>
      </c>
      <c r="DS108" s="53">
        <f t="shared" si="10"/>
        <v>0.33422136547044412</v>
      </c>
      <c r="DT108" s="53">
        <f t="shared" si="11"/>
        <v>0.66844273094088824</v>
      </c>
      <c r="DV108" s="33">
        <f t="shared" si="12"/>
        <v>166.23306317853499</v>
      </c>
      <c r="DW108" s="33">
        <f t="shared" si="13"/>
        <v>104.48939857717704</v>
      </c>
      <c r="DX108" s="33">
        <f t="shared" si="14"/>
        <v>47.792924802960492</v>
      </c>
      <c r="EA108" s="60">
        <f t="shared" si="15"/>
        <v>0.74930300000000016</v>
      </c>
      <c r="EC108" s="218">
        <f t="shared" si="25"/>
        <v>1688</v>
      </c>
      <c r="ED108" s="53">
        <f t="shared" si="16"/>
        <v>0.51514799122396393</v>
      </c>
      <c r="EE108" s="53">
        <f t="shared" si="17"/>
        <v>0.81955327274831513</v>
      </c>
      <c r="EF108" s="53">
        <f t="shared" si="18"/>
        <v>1.7917846401843149</v>
      </c>
      <c r="EG108" s="53">
        <f t="shared" si="20"/>
        <v>1.1790669836136829</v>
      </c>
    </row>
    <row r="109" spans="1:137" x14ac:dyDescent="0.15">
      <c r="A109" s="218">
        <f t="shared" si="19"/>
        <v>1689</v>
      </c>
      <c r="B109" s="4"/>
      <c r="C109" s="4"/>
      <c r="D109" s="4"/>
      <c r="E109" s="4"/>
      <c r="F109" s="32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36"/>
      <c r="T109" s="36"/>
      <c r="U109" s="28"/>
      <c r="V109" s="12"/>
      <c r="W109" s="4"/>
      <c r="X109" s="4"/>
      <c r="Y109" s="4"/>
      <c r="Z109" s="12"/>
      <c r="AA109" s="32"/>
      <c r="AB109" s="4"/>
      <c r="AC109" s="4"/>
      <c r="AD109" s="4"/>
      <c r="AE109" s="4"/>
      <c r="AF109" s="4"/>
      <c r="AG109" s="63"/>
      <c r="AH109" s="12"/>
      <c r="AI109" s="32"/>
      <c r="AJ109" s="4"/>
      <c r="AK109" s="4"/>
      <c r="AL109" s="4"/>
      <c r="AM109" s="4"/>
      <c r="AN109" s="4"/>
      <c r="AO109" s="4"/>
      <c r="AP109" s="4"/>
      <c r="AQ109" s="4"/>
      <c r="AR109" s="4">
        <v>0.33</v>
      </c>
      <c r="AS109" s="4">
        <f>(AR109*10.78)/37.3578</f>
        <v>9.5225093554759652E-2</v>
      </c>
      <c r="AT109" s="4"/>
      <c r="AU109" s="4"/>
      <c r="BJ109" s="12"/>
      <c r="BK109" s="63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12"/>
      <c r="BZ109" s="63"/>
      <c r="CA109" s="4"/>
      <c r="CB109" s="4"/>
      <c r="CF109" s="12"/>
      <c r="CG109" s="32"/>
      <c r="CH109" s="4"/>
      <c r="CI109" s="4"/>
      <c r="CJ109" s="12"/>
      <c r="CK109" s="28"/>
      <c r="CM109" s="4"/>
      <c r="CN109" s="4">
        <v>4.62</v>
      </c>
      <c r="CO109" s="4">
        <f t="shared" si="31"/>
        <v>1.333151309766635</v>
      </c>
      <c r="CP109" s="4"/>
      <c r="CQ109" s="12"/>
      <c r="CR109" s="12"/>
      <c r="CS109" s="4"/>
      <c r="CT109" s="5"/>
      <c r="CU109" s="12"/>
      <c r="CV109" s="53"/>
      <c r="CW109" s="4"/>
      <c r="CX109" s="5"/>
      <c r="DA109" s="4"/>
      <c r="DB109" s="4"/>
      <c r="DC109" s="4"/>
      <c r="DD109" s="63"/>
      <c r="DE109" s="11"/>
      <c r="DF109" s="11"/>
      <c r="DG109" s="11"/>
      <c r="DH109" s="53">
        <v>0.18</v>
      </c>
      <c r="DI109" s="53">
        <f t="shared" si="3"/>
        <v>0.31767999999999996</v>
      </c>
      <c r="DJ109" s="53">
        <f t="shared" si="4"/>
        <v>0.16155267000000001</v>
      </c>
      <c r="DK109" s="53">
        <f>AS109</f>
        <v>9.5225093554759652E-2</v>
      </c>
      <c r="DL109" s="53">
        <f t="shared" si="26"/>
        <v>0.36717391304347829</v>
      </c>
      <c r="DM109" s="53">
        <f t="shared" si="33"/>
        <v>1.333151309766635</v>
      </c>
      <c r="DN109" s="53">
        <f t="shared" si="27"/>
        <v>0.59161023313159078</v>
      </c>
      <c r="DO109" s="53">
        <v>1.1499999999999999</v>
      </c>
      <c r="DP109" s="60">
        <f t="shared" si="28"/>
        <v>0.26169556540819727</v>
      </c>
      <c r="DQ109" s="53">
        <f t="shared" si="29"/>
        <v>2.464288054849832</v>
      </c>
      <c r="DR109" s="60">
        <f>'west Allen-Studer'!DG110</f>
        <v>3.4270477488226061</v>
      </c>
      <c r="DS109" s="53">
        <f t="shared" si="10"/>
        <v>0.29580511656579539</v>
      </c>
      <c r="DT109" s="53">
        <f t="shared" si="11"/>
        <v>0.59161023313159078</v>
      </c>
      <c r="DV109" s="33">
        <f t="shared" si="12"/>
        <v>146.01840702309195</v>
      </c>
      <c r="DW109" s="33">
        <f t="shared" si="13"/>
        <v>85.751875751501728</v>
      </c>
      <c r="DX109" s="33">
        <f t="shared" si="14"/>
        <v>40.135627288732948</v>
      </c>
      <c r="EA109" s="60">
        <f t="shared" si="15"/>
        <v>0.75052400000000008</v>
      </c>
      <c r="EC109" s="218">
        <f t="shared" si="25"/>
        <v>1689</v>
      </c>
      <c r="ED109" s="53">
        <f t="shared" si="16"/>
        <v>0.58742026554916982</v>
      </c>
      <c r="EE109" s="53">
        <f t="shared" si="17"/>
        <v>1.0002600022083985</v>
      </c>
      <c r="EF109" s="53">
        <f t="shared" si="18"/>
        <v>2.1371080315131974</v>
      </c>
      <c r="EG109" s="53">
        <f t="shared" si="20"/>
        <v>1.4367032664920154</v>
      </c>
    </row>
    <row r="110" spans="1:137" x14ac:dyDescent="0.15">
      <c r="A110" s="218">
        <f t="shared" si="19"/>
        <v>1690</v>
      </c>
      <c r="B110" s="4"/>
      <c r="C110" s="4"/>
      <c r="D110" s="4"/>
      <c r="E110" s="4"/>
      <c r="F110" s="32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36"/>
      <c r="T110" s="36"/>
      <c r="U110" s="28"/>
      <c r="V110" s="12"/>
      <c r="W110" s="4"/>
      <c r="X110" s="4"/>
      <c r="Y110" s="4"/>
      <c r="Z110" s="12"/>
      <c r="AA110" s="32"/>
      <c r="AB110" s="4"/>
      <c r="AC110" s="4"/>
      <c r="AD110" s="4"/>
      <c r="AE110" s="4"/>
      <c r="AF110" s="4"/>
      <c r="AG110" s="63"/>
      <c r="AH110" s="12"/>
      <c r="AI110" s="32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BJ110" s="12"/>
      <c r="BK110" s="63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12"/>
      <c r="BZ110" s="63"/>
      <c r="CA110" s="4"/>
      <c r="CB110" s="4"/>
      <c r="CF110" s="12"/>
      <c r="CG110" s="32"/>
      <c r="CH110" s="4"/>
      <c r="CI110" s="4"/>
      <c r="CJ110" s="12"/>
      <c r="CK110" s="28"/>
      <c r="CM110" s="4"/>
      <c r="CN110" s="4">
        <v>4.7</v>
      </c>
      <c r="CO110" s="4">
        <f t="shared" si="31"/>
        <v>1.3562361809314254</v>
      </c>
      <c r="CP110" s="4"/>
      <c r="CQ110" s="12"/>
      <c r="CR110" s="12"/>
      <c r="CS110" s="4"/>
      <c r="CT110" s="5"/>
      <c r="CU110" s="12"/>
      <c r="CV110" s="53"/>
      <c r="CW110" s="4"/>
      <c r="CX110" s="5"/>
      <c r="DA110" s="4"/>
      <c r="DB110" s="4"/>
      <c r="DC110" s="4"/>
      <c r="DD110" s="63"/>
      <c r="DE110" s="11"/>
      <c r="DF110" s="11"/>
      <c r="DG110" s="11"/>
      <c r="DH110" s="53">
        <v>0.18</v>
      </c>
      <c r="DI110" s="53">
        <f t="shared" si="3"/>
        <v>0.31767999999999996</v>
      </c>
      <c r="DJ110" s="53">
        <f t="shared" si="4"/>
        <v>0.16155267000000001</v>
      </c>
      <c r="DK110" s="53">
        <v>0.15</v>
      </c>
      <c r="DL110" s="53">
        <f t="shared" si="26"/>
        <v>0.57837787184582778</v>
      </c>
      <c r="DM110" s="53">
        <f t="shared" si="33"/>
        <v>1.3562361809314254</v>
      </c>
      <c r="DN110" s="53">
        <f t="shared" si="27"/>
        <v>0.60185456617283051</v>
      </c>
      <c r="DO110" s="53">
        <v>1.1499999999999999</v>
      </c>
      <c r="DP110" s="60">
        <f t="shared" si="28"/>
        <v>0.41222679176110438</v>
      </c>
      <c r="DQ110" s="53">
        <f t="shared" si="29"/>
        <v>3.881783618463023</v>
      </c>
      <c r="DR110" s="60">
        <f>'west Allen-Studer'!DG111</f>
        <v>3.4270477488226061</v>
      </c>
      <c r="DS110" s="53">
        <f t="shared" si="10"/>
        <v>0.30092728308641525</v>
      </c>
      <c r="DT110" s="53">
        <f t="shared" si="11"/>
        <v>0.60185456617283051</v>
      </c>
      <c r="DV110" s="33">
        <f t="shared" si="12"/>
        <v>163.97053534905712</v>
      </c>
      <c r="DW110" s="33">
        <f t="shared" si="13"/>
        <v>119.52152958582323</v>
      </c>
      <c r="DX110" s="33">
        <f t="shared" si="14"/>
        <v>53.754089601461963</v>
      </c>
      <c r="EA110" s="60">
        <f t="shared" si="15"/>
        <v>0.751745</v>
      </c>
      <c r="EC110" s="218">
        <f t="shared" si="25"/>
        <v>1690</v>
      </c>
      <c r="ED110" s="53">
        <f t="shared" si="16"/>
        <v>0.52395824714984884</v>
      </c>
      <c r="EE110" s="53">
        <f t="shared" si="17"/>
        <v>0.7188137114997627</v>
      </c>
      <c r="EF110" s="53">
        <f t="shared" si="18"/>
        <v>1.5982730788054806</v>
      </c>
      <c r="EG110" s="53">
        <f t="shared" si="20"/>
        <v>1.0307766343597151</v>
      </c>
    </row>
    <row r="111" spans="1:137" x14ac:dyDescent="0.15">
      <c r="A111" s="218">
        <f t="shared" si="19"/>
        <v>1691</v>
      </c>
      <c r="B111" s="4"/>
      <c r="C111" s="4"/>
      <c r="D111" s="4"/>
      <c r="E111" s="4"/>
      <c r="F111" s="32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36"/>
      <c r="T111" s="36"/>
      <c r="U111" s="28"/>
      <c r="V111" s="12"/>
      <c r="W111" s="4"/>
      <c r="X111" s="4"/>
      <c r="Y111" s="4"/>
      <c r="Z111" s="12"/>
      <c r="AA111" s="32"/>
      <c r="AB111" s="4"/>
      <c r="AC111" s="4"/>
      <c r="AD111" s="4"/>
      <c r="AE111" s="4"/>
      <c r="AF111" s="4"/>
      <c r="AG111" s="63"/>
      <c r="AH111" s="12"/>
      <c r="AI111" s="32"/>
      <c r="AJ111" s="4"/>
      <c r="AK111" s="4"/>
      <c r="AL111" s="4"/>
      <c r="AM111" s="4"/>
      <c r="AN111" s="4"/>
      <c r="AO111" s="4"/>
      <c r="AP111" s="4"/>
      <c r="AQ111" s="4"/>
      <c r="AR111" s="4">
        <v>0.72</v>
      </c>
      <c r="AS111" s="4">
        <f>(AR111*10.78)/37.3578</f>
        <v>0.20776384048311197</v>
      </c>
      <c r="AT111" s="4"/>
      <c r="AU111" s="4"/>
      <c r="BJ111" s="12"/>
      <c r="BK111" s="63"/>
      <c r="BL111" s="4"/>
      <c r="BM111" s="4"/>
      <c r="BN111" s="4"/>
      <c r="BO111" s="4"/>
      <c r="BP111" s="4"/>
      <c r="BQ111" s="4"/>
      <c r="BR111" s="4">
        <v>0.56000000000000005</v>
      </c>
      <c r="BS111" s="4">
        <f>(BR111*10.78)/37.3578</f>
        <v>0.16159409815353154</v>
      </c>
      <c r="BT111" s="4"/>
      <c r="BU111" s="4"/>
      <c r="BV111" s="4"/>
      <c r="BW111" s="4"/>
      <c r="BX111" s="4"/>
      <c r="BY111" s="12"/>
      <c r="BZ111" s="63"/>
      <c r="CA111" s="4"/>
      <c r="CB111" s="4"/>
      <c r="CF111" s="12"/>
      <c r="CG111" s="32"/>
      <c r="CH111" s="4"/>
      <c r="CI111" s="4"/>
      <c r="CJ111" s="12"/>
      <c r="CK111" s="28"/>
      <c r="CM111" s="4"/>
      <c r="CN111" s="4">
        <v>5.71</v>
      </c>
      <c r="CO111" s="4">
        <f t="shared" si="31"/>
        <v>1.6476826793869017</v>
      </c>
      <c r="CP111" s="4"/>
      <c r="CQ111" s="12"/>
      <c r="CR111" s="12"/>
      <c r="CS111" s="4">
        <v>4.43</v>
      </c>
      <c r="CT111" s="4">
        <f>(CS111*10.78)/37.3578</f>
        <v>1.2783247407502583</v>
      </c>
      <c r="CU111" s="12"/>
      <c r="CV111" s="53"/>
      <c r="CW111" s="4"/>
      <c r="CX111" s="5"/>
      <c r="DA111" s="4"/>
      <c r="DB111" s="4"/>
      <c r="DC111" s="4"/>
      <c r="DD111" s="63"/>
      <c r="DE111" s="11"/>
      <c r="DF111" s="11"/>
      <c r="DG111" s="11"/>
      <c r="DH111" s="53">
        <f>BS111</f>
        <v>0.16159409815353154</v>
      </c>
      <c r="DI111" s="53">
        <f t="shared" si="3"/>
        <v>0.29511436433622973</v>
      </c>
      <c r="DJ111" s="53">
        <f t="shared" si="4"/>
        <v>0.14567976075678976</v>
      </c>
      <c r="DK111" s="53">
        <f>AS111</f>
        <v>0.20776384048311197</v>
      </c>
      <c r="DL111" s="53">
        <f t="shared" si="26"/>
        <v>0.80110671936758904</v>
      </c>
      <c r="DM111" s="53">
        <f t="shared" si="33"/>
        <v>1.6476826793869017</v>
      </c>
      <c r="DN111" s="53">
        <f t="shared" si="27"/>
        <v>0.73118927081848117</v>
      </c>
      <c r="DO111" s="53">
        <f>CT111</f>
        <v>1.2783247407502583</v>
      </c>
      <c r="DP111" s="60">
        <f t="shared" si="28"/>
        <v>0.57097214270879415</v>
      </c>
      <c r="DQ111" s="53">
        <f t="shared" si="29"/>
        <v>5.3766284833087248</v>
      </c>
      <c r="DR111" s="60">
        <f>'west Allen-Studer'!DG112</f>
        <v>3.4270477488226061</v>
      </c>
      <c r="DS111" s="53">
        <f t="shared" si="10"/>
        <v>0.36559463540924059</v>
      </c>
      <c r="DT111" s="53">
        <f t="shared" si="11"/>
        <v>0.73118927081848117</v>
      </c>
      <c r="DV111" s="33">
        <f t="shared" si="12"/>
        <v>178.06583664127371</v>
      </c>
      <c r="DW111" s="33">
        <f t="shared" si="13"/>
        <v>156.96232084278554</v>
      </c>
      <c r="DX111" s="33">
        <f t="shared" si="14"/>
        <v>69.173633739871349</v>
      </c>
      <c r="EA111" s="60">
        <f t="shared" si="15"/>
        <v>0.75296600000000014</v>
      </c>
      <c r="EC111" s="218">
        <f t="shared" si="25"/>
        <v>1691</v>
      </c>
      <c r="ED111" s="53">
        <f t="shared" si="16"/>
        <v>0.48326651965372541</v>
      </c>
      <c r="EE111" s="53">
        <f t="shared" si="17"/>
        <v>0.54824149312272619</v>
      </c>
      <c r="EF111" s="53">
        <f t="shared" si="18"/>
        <v>1.2440181683452098</v>
      </c>
      <c r="EG111" s="53">
        <f t="shared" si="20"/>
        <v>0.7849017480022985</v>
      </c>
    </row>
    <row r="112" spans="1:137" x14ac:dyDescent="0.15">
      <c r="A112" s="218">
        <f t="shared" si="19"/>
        <v>1692</v>
      </c>
      <c r="B112" s="4"/>
      <c r="C112" s="4"/>
      <c r="D112" s="4"/>
      <c r="E112" s="4"/>
      <c r="F112" s="32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36"/>
      <c r="T112" s="36"/>
      <c r="U112" s="28"/>
      <c r="V112" s="12"/>
      <c r="W112" s="4"/>
      <c r="X112" s="4"/>
      <c r="Y112" s="4"/>
      <c r="Z112" s="12"/>
      <c r="AA112" s="32"/>
      <c r="AB112" s="4"/>
      <c r="AC112" s="4"/>
      <c r="AD112" s="4"/>
      <c r="AE112" s="4"/>
      <c r="AF112" s="4"/>
      <c r="AG112" s="63"/>
      <c r="AH112" s="12"/>
      <c r="AI112" s="32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BJ112" s="12"/>
      <c r="BK112" s="63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12"/>
      <c r="BZ112" s="63"/>
      <c r="CA112" s="4"/>
      <c r="CB112" s="4"/>
      <c r="CF112" s="12"/>
      <c r="CG112" s="32"/>
      <c r="CH112" s="4"/>
      <c r="CI112" s="4"/>
      <c r="CJ112" s="12"/>
      <c r="CK112" s="28"/>
      <c r="CM112" s="4"/>
      <c r="CN112" s="4">
        <v>5.5</v>
      </c>
      <c r="CO112" s="4">
        <f t="shared" si="31"/>
        <v>1.5870848925793275</v>
      </c>
      <c r="CP112" s="4"/>
      <c r="CQ112" s="12"/>
      <c r="CR112" s="12"/>
      <c r="CS112" s="4"/>
      <c r="CT112" s="5"/>
      <c r="CU112" s="12"/>
      <c r="CV112" s="53"/>
      <c r="CW112" s="4"/>
      <c r="CX112" s="5"/>
      <c r="DA112" s="4"/>
      <c r="DB112" s="4"/>
      <c r="DC112" s="4"/>
      <c r="DD112" s="63"/>
      <c r="DE112" s="11"/>
      <c r="DF112" s="11"/>
      <c r="DG112" s="11"/>
      <c r="DH112" s="53">
        <v>0.16</v>
      </c>
      <c r="DI112" s="53">
        <f t="shared" si="3"/>
        <v>0.29315999999999998</v>
      </c>
      <c r="DJ112" s="53">
        <f t="shared" si="4"/>
        <v>0.14430504</v>
      </c>
      <c r="DK112" s="53">
        <v>0.16</v>
      </c>
      <c r="DL112" s="53">
        <f t="shared" si="26"/>
        <v>0.61693639663554967</v>
      </c>
      <c r="DM112" s="53">
        <f t="shared" si="33"/>
        <v>1.5870848925793275</v>
      </c>
      <c r="DN112" s="53">
        <f t="shared" si="27"/>
        <v>0.70429789658522712</v>
      </c>
      <c r="DO112" s="53">
        <v>1.1499999999999999</v>
      </c>
      <c r="DP112" s="60">
        <f t="shared" si="28"/>
        <v>0.43970857787851136</v>
      </c>
      <c r="DQ112" s="53">
        <f t="shared" si="29"/>
        <v>4.1405691930272246</v>
      </c>
      <c r="DR112" s="60">
        <f>'west Allen-Studer'!DG113</f>
        <v>3.4270477488226061</v>
      </c>
      <c r="DS112" s="53">
        <f t="shared" si="10"/>
        <v>0.35214894829261356</v>
      </c>
      <c r="DT112" s="53">
        <f t="shared" si="11"/>
        <v>0.70429789658522712</v>
      </c>
      <c r="DV112" s="33">
        <f t="shared" si="12"/>
        <v>161.47848616023859</v>
      </c>
      <c r="DW112" s="33">
        <f t="shared" si="13"/>
        <v>127.020325876367</v>
      </c>
      <c r="DX112" s="33">
        <f t="shared" si="14"/>
        <v>56.920251590552326</v>
      </c>
      <c r="EA112" s="60">
        <f t="shared" si="15"/>
        <v>0.75418700000000005</v>
      </c>
      <c r="EC112" s="218">
        <f t="shared" si="25"/>
        <v>1692</v>
      </c>
      <c r="ED112" s="53">
        <f t="shared" si="16"/>
        <v>0.53377265324663137</v>
      </c>
      <c r="EE112" s="53">
        <f t="shared" si="17"/>
        <v>0.67857486119106836</v>
      </c>
      <c r="EF112" s="53">
        <f t="shared" si="18"/>
        <v>1.5142729975969811</v>
      </c>
      <c r="EG112" s="53">
        <f t="shared" si="20"/>
        <v>0.9699235075173287</v>
      </c>
    </row>
    <row r="113" spans="1:142" x14ac:dyDescent="0.15">
      <c r="A113" s="218">
        <f t="shared" si="19"/>
        <v>1693</v>
      </c>
      <c r="B113" s="4"/>
      <c r="C113" s="4"/>
      <c r="D113" s="4"/>
      <c r="E113" s="4"/>
      <c r="F113" s="32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36"/>
      <c r="T113" s="36"/>
      <c r="U113" s="28"/>
      <c r="V113" s="12"/>
      <c r="W113" s="4"/>
      <c r="X113" s="4"/>
      <c r="Y113" s="4"/>
      <c r="Z113" s="12"/>
      <c r="AA113" s="32"/>
      <c r="AB113" s="4"/>
      <c r="AC113" s="4"/>
      <c r="AD113" s="4"/>
      <c r="AE113" s="4"/>
      <c r="AF113" s="4"/>
      <c r="AG113" s="63"/>
      <c r="AH113" s="12"/>
      <c r="AI113" s="32"/>
      <c r="AJ113" s="4"/>
      <c r="AK113" s="4"/>
      <c r="AL113" s="4"/>
      <c r="AM113" s="4"/>
      <c r="AN113" s="4"/>
      <c r="AO113" s="4"/>
      <c r="AP113" s="4"/>
      <c r="AQ113" s="4"/>
      <c r="AR113" s="4">
        <v>0.39</v>
      </c>
      <c r="AS113" s="4">
        <f>(AR113*10.78)/37.3578</f>
        <v>0.11253874692835232</v>
      </c>
      <c r="AT113" s="4"/>
      <c r="AU113" s="4"/>
      <c r="BJ113" s="12"/>
      <c r="BK113" s="63"/>
      <c r="BL113" s="4"/>
      <c r="BM113" s="4"/>
      <c r="BN113" s="4"/>
      <c r="BO113" s="4"/>
      <c r="BP113" s="4"/>
      <c r="BQ113" s="4"/>
      <c r="BR113" s="4">
        <v>0.56000000000000005</v>
      </c>
      <c r="BS113" s="4">
        <f>(BR113*10.78)/37.3578</f>
        <v>0.16159409815353154</v>
      </c>
      <c r="BT113" s="4"/>
      <c r="BU113" s="4"/>
      <c r="BV113" s="4"/>
      <c r="BW113" s="4"/>
      <c r="BX113" s="4"/>
      <c r="BY113" s="12"/>
      <c r="BZ113" s="63"/>
      <c r="CA113" s="4"/>
      <c r="CB113" s="4"/>
      <c r="CF113" s="12"/>
      <c r="CG113" s="32"/>
      <c r="CH113" s="4"/>
      <c r="CI113" s="4"/>
      <c r="CJ113" s="12"/>
      <c r="CK113" s="28"/>
      <c r="CM113" s="4"/>
      <c r="CN113" s="4">
        <v>5.38</v>
      </c>
      <c r="CO113" s="4">
        <f t="shared" si="31"/>
        <v>1.5524575858321421</v>
      </c>
      <c r="CP113" s="4"/>
      <c r="CQ113" s="12"/>
      <c r="CR113" s="12"/>
      <c r="CS113" s="4"/>
      <c r="CT113" s="5"/>
      <c r="CU113" s="12"/>
      <c r="CV113" s="53"/>
      <c r="CW113" s="4"/>
      <c r="CX113" s="5"/>
      <c r="DA113" s="4"/>
      <c r="DB113" s="4"/>
      <c r="DC113" s="4"/>
      <c r="DD113" s="63"/>
      <c r="DE113" s="11"/>
      <c r="DF113" s="11"/>
      <c r="DG113" s="11"/>
      <c r="DH113" s="53">
        <f>BS113</f>
        <v>0.16159409815353154</v>
      </c>
      <c r="DI113" s="53">
        <f t="shared" si="3"/>
        <v>0.29511436433622973</v>
      </c>
      <c r="DJ113" s="53">
        <f t="shared" si="4"/>
        <v>0.14567976075678976</v>
      </c>
      <c r="DK113" s="53">
        <f>AS113</f>
        <v>0.11253874692835232</v>
      </c>
      <c r="DL113" s="53">
        <f t="shared" si="26"/>
        <v>0.43393280632411074</v>
      </c>
      <c r="DM113" s="53">
        <f t="shared" si="33"/>
        <v>1.5524575858321421</v>
      </c>
      <c r="DN113" s="53">
        <f t="shared" si="27"/>
        <v>0.68893139702336759</v>
      </c>
      <c r="DO113" s="53">
        <v>1.1499999999999999</v>
      </c>
      <c r="DP113" s="60">
        <f t="shared" si="28"/>
        <v>0.30927657730059682</v>
      </c>
      <c r="DQ113" s="53">
        <f t="shared" si="29"/>
        <v>2.9123404284588927</v>
      </c>
      <c r="DR113" s="60">
        <f>'west Allen-Studer'!DG114</f>
        <v>3.4270477488226061</v>
      </c>
      <c r="DS113" s="53">
        <f t="shared" si="10"/>
        <v>0.34446569851168379</v>
      </c>
      <c r="DT113" s="53">
        <f t="shared" si="11"/>
        <v>0.68893139702336759</v>
      </c>
      <c r="DV113" s="33">
        <f t="shared" si="12"/>
        <v>146.4110209622836</v>
      </c>
      <c r="DW113" s="33">
        <f t="shared" si="13"/>
        <v>97.673603338219067</v>
      </c>
      <c r="DX113" s="33">
        <f t="shared" si="14"/>
        <v>45.076278864741319</v>
      </c>
      <c r="EA113" s="60">
        <f t="shared" si="15"/>
        <v>0.75540800000000019</v>
      </c>
      <c r="EC113" s="218">
        <f t="shared" si="25"/>
        <v>1693</v>
      </c>
      <c r="ED113" s="53">
        <f t="shared" si="16"/>
        <v>0.58965740618243923</v>
      </c>
      <c r="EE113" s="53">
        <f t="shared" si="17"/>
        <v>0.88388612589827098</v>
      </c>
      <c r="EF113" s="53">
        <f t="shared" si="18"/>
        <v>1.9152499947077948</v>
      </c>
      <c r="EG113" s="53">
        <f t="shared" si="20"/>
        <v>1.261343861487217</v>
      </c>
    </row>
    <row r="114" spans="1:142" x14ac:dyDescent="0.15">
      <c r="A114" s="218">
        <f t="shared" si="19"/>
        <v>1694</v>
      </c>
      <c r="B114" s="4"/>
      <c r="C114" s="4"/>
      <c r="D114" s="4"/>
      <c r="E114" s="4"/>
      <c r="F114" s="32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36"/>
      <c r="T114" s="36"/>
      <c r="U114" s="28"/>
      <c r="V114" s="12"/>
      <c r="W114" s="4"/>
      <c r="X114" s="4"/>
      <c r="Y114" s="4"/>
      <c r="Z114" s="12"/>
      <c r="AA114" s="32"/>
      <c r="AB114" s="4"/>
      <c r="AC114" s="4"/>
      <c r="AD114" s="4"/>
      <c r="AE114" s="4"/>
      <c r="AF114" s="4"/>
      <c r="AG114" s="63"/>
      <c r="AH114" s="12"/>
      <c r="AI114" s="32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BJ114" s="12"/>
      <c r="BK114" s="63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12"/>
      <c r="BZ114" s="63"/>
      <c r="CA114" s="4"/>
      <c r="CB114" s="4"/>
      <c r="CF114" s="12"/>
      <c r="CG114" s="32"/>
      <c r="CH114" s="4"/>
      <c r="CI114" s="4"/>
      <c r="CJ114" s="12"/>
      <c r="CK114" s="28"/>
      <c r="CM114" s="4"/>
      <c r="CN114" s="4">
        <v>5.79</v>
      </c>
      <c r="CO114" s="4">
        <f t="shared" si="31"/>
        <v>1.6707675505516921</v>
      </c>
      <c r="CP114" s="4"/>
      <c r="CQ114" s="12"/>
      <c r="CR114" s="12"/>
      <c r="CS114" s="4"/>
      <c r="CT114" s="5"/>
      <c r="CU114" s="12"/>
      <c r="CV114" s="53"/>
      <c r="CW114" s="4"/>
      <c r="CX114" s="5"/>
      <c r="DA114" s="4"/>
      <c r="DB114" s="4"/>
      <c r="DC114" s="4"/>
      <c r="DD114" s="63"/>
      <c r="DE114" s="11"/>
      <c r="DF114" s="11"/>
      <c r="DG114" s="11"/>
      <c r="DH114" s="53">
        <v>0.16</v>
      </c>
      <c r="DI114" s="53">
        <f t="shared" si="3"/>
        <v>0.29315999999999998</v>
      </c>
      <c r="DJ114" s="53">
        <f t="shared" si="4"/>
        <v>0.14430504</v>
      </c>
      <c r="DK114" s="53">
        <v>0.13</v>
      </c>
      <c r="DL114" s="53">
        <f t="shared" si="26"/>
        <v>0.50126082226638413</v>
      </c>
      <c r="DM114" s="53">
        <f t="shared" si="33"/>
        <v>1.6707675505516921</v>
      </c>
      <c r="DN114" s="53">
        <f t="shared" si="27"/>
        <v>0.74143360385972101</v>
      </c>
      <c r="DO114" s="53">
        <v>1.1499999999999999</v>
      </c>
      <c r="DP114" s="60">
        <f t="shared" si="28"/>
        <v>0.35726321952629053</v>
      </c>
      <c r="DQ114" s="53">
        <f t="shared" si="29"/>
        <v>3.3642124693346203</v>
      </c>
      <c r="DR114" s="60">
        <f>'west Allen-Studer'!DG115</f>
        <v>3.4270477488226061</v>
      </c>
      <c r="DS114" s="53">
        <f t="shared" si="10"/>
        <v>0.37071680192986051</v>
      </c>
      <c r="DT114" s="53">
        <f t="shared" si="11"/>
        <v>0.74143360385972101</v>
      </c>
      <c r="DV114" s="33">
        <f t="shared" si="12"/>
        <v>152.42492451018364</v>
      </c>
      <c r="DW114" s="33">
        <f t="shared" si="13"/>
        <v>109.0916504238098</v>
      </c>
      <c r="DX114" s="33">
        <f t="shared" si="14"/>
        <v>49.750452002029455</v>
      </c>
      <c r="EA114" s="60">
        <f t="shared" si="15"/>
        <v>0.75662900000000011</v>
      </c>
      <c r="EC114" s="218">
        <f t="shared" si="25"/>
        <v>1694</v>
      </c>
      <c r="ED114" s="53">
        <f t="shared" si="16"/>
        <v>0.56730804356415132</v>
      </c>
      <c r="EE114" s="53">
        <f t="shared" si="17"/>
        <v>0.79265356586275282</v>
      </c>
      <c r="EF114" s="53">
        <f t="shared" si="18"/>
        <v>1.7381125645000834</v>
      </c>
      <c r="EG114" s="53">
        <f t="shared" si="20"/>
        <v>1.129325658942556</v>
      </c>
    </row>
    <row r="115" spans="1:142" x14ac:dyDescent="0.15">
      <c r="A115" s="218">
        <f t="shared" si="19"/>
        <v>1695</v>
      </c>
      <c r="B115" s="4"/>
      <c r="C115" s="4"/>
      <c r="D115" s="4"/>
      <c r="E115" s="4"/>
      <c r="F115" s="32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36"/>
      <c r="T115" s="36"/>
      <c r="U115" s="28"/>
      <c r="V115" s="12"/>
      <c r="W115" s="4"/>
      <c r="X115" s="4"/>
      <c r="Y115" s="4"/>
      <c r="Z115" s="12"/>
      <c r="AA115" s="32"/>
      <c r="AB115" s="4"/>
      <c r="AC115" s="4"/>
      <c r="AD115" s="4"/>
      <c r="AE115" s="4"/>
      <c r="AF115" s="4"/>
      <c r="AG115" s="63"/>
      <c r="AH115" s="12"/>
      <c r="AI115" s="32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BJ115" s="12"/>
      <c r="BK115" s="63"/>
      <c r="BL115" s="4"/>
      <c r="BM115" s="4"/>
      <c r="BN115" s="4"/>
      <c r="BO115" s="4"/>
      <c r="BP115" s="4"/>
      <c r="BQ115" s="4"/>
      <c r="BR115" s="4">
        <v>0.59</v>
      </c>
      <c r="BS115" s="4">
        <f>(BR115*10.78)/37.3578</f>
        <v>0.17025092484032783</v>
      </c>
      <c r="BT115" s="4"/>
      <c r="BU115" s="4"/>
      <c r="BV115" s="4"/>
      <c r="BW115" s="4"/>
      <c r="BX115" s="4"/>
      <c r="BY115" s="12"/>
      <c r="BZ115" s="63"/>
      <c r="CA115" s="4"/>
      <c r="CB115" s="4"/>
      <c r="CF115" s="12"/>
      <c r="CG115" s="32"/>
      <c r="CH115" s="4"/>
      <c r="CI115" s="4"/>
      <c r="CJ115" s="12"/>
      <c r="CK115" s="28"/>
      <c r="CM115" s="4"/>
      <c r="CN115" s="4">
        <v>6.71</v>
      </c>
      <c r="CO115" s="4">
        <f t="shared" si="31"/>
        <v>1.9362435689467796</v>
      </c>
      <c r="CP115" s="4"/>
      <c r="CQ115" s="12"/>
      <c r="CR115" s="12"/>
      <c r="CS115" s="4"/>
      <c r="CT115" s="5"/>
      <c r="CU115" s="12"/>
      <c r="CV115" s="53"/>
      <c r="CW115" s="4"/>
      <c r="CX115" s="5"/>
      <c r="DA115" s="4"/>
      <c r="DB115" s="4"/>
      <c r="DC115" s="4"/>
      <c r="DD115" s="63"/>
      <c r="DE115" s="11"/>
      <c r="DF115" s="11"/>
      <c r="DG115" s="11"/>
      <c r="DH115" s="53">
        <f>BS115</f>
        <v>0.17025092484032783</v>
      </c>
      <c r="DI115" s="53">
        <f t="shared" si="3"/>
        <v>0.30572763385424195</v>
      </c>
      <c r="DJ115" s="53">
        <f t="shared" si="4"/>
        <v>0.15314524794018919</v>
      </c>
      <c r="DK115" s="53">
        <v>0.13</v>
      </c>
      <c r="DL115" s="53">
        <f t="shared" si="26"/>
        <v>0.50126082226638413</v>
      </c>
      <c r="DM115" s="53">
        <f t="shared" si="33"/>
        <v>1.9362435689467796</v>
      </c>
      <c r="DN115" s="53">
        <f t="shared" si="27"/>
        <v>0.85924343383397717</v>
      </c>
      <c r="DO115" s="53">
        <v>1.1499999999999999</v>
      </c>
      <c r="DP115" s="60">
        <f t="shared" si="28"/>
        <v>0.35726321952629053</v>
      </c>
      <c r="DQ115" s="53">
        <f t="shared" si="29"/>
        <v>3.3642124693346203</v>
      </c>
      <c r="DR115" s="60">
        <f>'west Allen-Studer'!DG116</f>
        <v>3.4270477488226061</v>
      </c>
      <c r="DS115" s="53">
        <f t="shared" si="10"/>
        <v>0.42962171691698858</v>
      </c>
      <c r="DT115" s="53">
        <f t="shared" si="11"/>
        <v>0.85924343383397717</v>
      </c>
      <c r="DV115" s="33">
        <f t="shared" si="12"/>
        <v>158.46739090725723</v>
      </c>
      <c r="DW115" s="33">
        <f t="shared" si="13"/>
        <v>110.65384237382774</v>
      </c>
      <c r="DX115" s="33">
        <f t="shared" si="14"/>
        <v>50.546880057214715</v>
      </c>
      <c r="EA115" s="60">
        <f t="shared" si="15"/>
        <v>0.75785000000000002</v>
      </c>
      <c r="EC115" s="218">
        <f t="shared" si="25"/>
        <v>1695</v>
      </c>
      <c r="ED115" s="53">
        <f t="shared" si="16"/>
        <v>0.54655679048895156</v>
      </c>
      <c r="EE115" s="53">
        <f t="shared" si="17"/>
        <v>0.78272409446772384</v>
      </c>
      <c r="EF115" s="53">
        <f t="shared" si="18"/>
        <v>1.7134871326062442</v>
      </c>
      <c r="EG115" s="53">
        <f t="shared" si="20"/>
        <v>1.1133820331677853</v>
      </c>
    </row>
    <row r="116" spans="1:142" x14ac:dyDescent="0.15">
      <c r="A116" s="218">
        <f t="shared" si="19"/>
        <v>1696</v>
      </c>
      <c r="B116" s="4"/>
      <c r="C116" s="4"/>
      <c r="D116" s="4"/>
      <c r="E116" s="4"/>
      <c r="F116" s="32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36"/>
      <c r="T116" s="36"/>
      <c r="U116" s="28"/>
      <c r="V116" s="12"/>
      <c r="W116" s="4"/>
      <c r="X116" s="4"/>
      <c r="Y116" s="4"/>
      <c r="Z116" s="12"/>
      <c r="AA116" s="32"/>
      <c r="AB116" s="4"/>
      <c r="AC116" s="4"/>
      <c r="AD116" s="4"/>
      <c r="AE116" s="4"/>
      <c r="AF116" s="4"/>
      <c r="AG116" s="63"/>
      <c r="AH116" s="12"/>
      <c r="AI116" s="32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BJ116" s="12"/>
      <c r="BK116" s="63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12"/>
      <c r="BZ116" s="63"/>
      <c r="CA116" s="4"/>
      <c r="CB116" s="4"/>
      <c r="CF116" s="12"/>
      <c r="CG116" s="32"/>
      <c r="CH116" s="4"/>
      <c r="CI116" s="4"/>
      <c r="CJ116" s="12"/>
      <c r="CK116" s="28"/>
      <c r="CM116" s="4"/>
      <c r="CN116" s="4"/>
      <c r="CO116" s="5"/>
      <c r="CP116" s="4"/>
      <c r="CQ116" s="12"/>
      <c r="CR116" s="12"/>
      <c r="CS116" s="4"/>
      <c r="CT116" s="5"/>
      <c r="CU116" s="12"/>
      <c r="CV116" s="53"/>
      <c r="CW116" s="4"/>
      <c r="CX116" s="5"/>
      <c r="DA116" s="4"/>
      <c r="DB116" s="4"/>
      <c r="DC116" s="4"/>
      <c r="DD116" s="63"/>
      <c r="DE116" s="11"/>
      <c r="DF116" s="11"/>
      <c r="DG116" s="11"/>
      <c r="DH116" s="53">
        <v>0.28000000000000003</v>
      </c>
      <c r="DI116" s="53">
        <f t="shared" si="3"/>
        <v>0.44028</v>
      </c>
      <c r="DJ116" s="53">
        <f t="shared" si="4"/>
        <v>0.24779082000000002</v>
      </c>
      <c r="DK116" s="53">
        <v>0.13</v>
      </c>
      <c r="DL116" s="53">
        <f t="shared" si="26"/>
        <v>0.50126082226638413</v>
      </c>
      <c r="DM116" s="53">
        <v>2.4</v>
      </c>
      <c r="DN116" s="53">
        <f t="shared" si="27"/>
        <v>1.0650438169425507</v>
      </c>
      <c r="DO116" s="53">
        <v>1.1499999999999999</v>
      </c>
      <c r="DP116" s="60">
        <f t="shared" si="28"/>
        <v>0.35726321952629053</v>
      </c>
      <c r="DQ116" s="53">
        <f t="shared" si="29"/>
        <v>3.3642124693346203</v>
      </c>
      <c r="DR116" s="60">
        <f>'west Allen-Studer'!DG117</f>
        <v>3.4270477488226061</v>
      </c>
      <c r="DS116" s="53">
        <f t="shared" si="10"/>
        <v>0.53252190847127534</v>
      </c>
      <c r="DT116" s="53">
        <f t="shared" si="11"/>
        <v>1.0650438169425507</v>
      </c>
      <c r="DV116" s="33">
        <f t="shared" si="12"/>
        <v>203.93065159235326</v>
      </c>
      <c r="DW116" s="33">
        <f t="shared" si="13"/>
        <v>113.38281415719312</v>
      </c>
      <c r="DX116" s="33">
        <f t="shared" si="14"/>
        <v>51.938149350374374</v>
      </c>
      <c r="EA116" s="60">
        <f t="shared" si="15"/>
        <v>0.75907100000000016</v>
      </c>
      <c r="EC116" s="218">
        <f t="shared" si="25"/>
        <v>1696</v>
      </c>
      <c r="ED116" s="53">
        <f t="shared" si="16"/>
        <v>0.42539446989058866</v>
      </c>
      <c r="EE116" s="53">
        <f t="shared" si="17"/>
        <v>0.76511570182321031</v>
      </c>
      <c r="EF116" s="53">
        <f t="shared" si="18"/>
        <v>1.6702745961037238</v>
      </c>
      <c r="EG116" s="53">
        <f t="shared" si="20"/>
        <v>1.0865844256537536</v>
      </c>
    </row>
    <row r="117" spans="1:142" x14ac:dyDescent="0.15">
      <c r="A117" s="218">
        <f t="shared" si="19"/>
        <v>1697</v>
      </c>
      <c r="B117" s="4"/>
      <c r="C117" s="4"/>
      <c r="D117" s="4"/>
      <c r="E117" s="4"/>
      <c r="F117" s="32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36"/>
      <c r="T117" s="36"/>
      <c r="U117" s="28"/>
      <c r="V117" s="12"/>
      <c r="W117" s="4"/>
      <c r="X117" s="4"/>
      <c r="Y117" s="4"/>
      <c r="Z117" s="12"/>
      <c r="AA117" s="32"/>
      <c r="AB117" s="4"/>
      <c r="AC117" s="4"/>
      <c r="AD117" s="4"/>
      <c r="AE117" s="4"/>
      <c r="AF117" s="4"/>
      <c r="AG117" s="63"/>
      <c r="AH117" s="12"/>
      <c r="AI117" s="32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BJ117" s="12"/>
      <c r="BK117" s="63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12"/>
      <c r="BZ117" s="63"/>
      <c r="CA117" s="4"/>
      <c r="CB117" s="4"/>
      <c r="CF117" s="12"/>
      <c r="CG117" s="32"/>
      <c r="CH117" s="4"/>
      <c r="CI117" s="4"/>
      <c r="CJ117" s="12"/>
      <c r="CK117" s="28"/>
      <c r="CM117" s="4"/>
      <c r="CN117" s="4"/>
      <c r="CO117" s="5"/>
      <c r="CP117" s="4"/>
      <c r="CQ117" s="12"/>
      <c r="CR117" s="12"/>
      <c r="CS117" s="4"/>
      <c r="CT117" s="5"/>
      <c r="CU117" s="12"/>
      <c r="CV117" s="53"/>
      <c r="CW117" s="4"/>
      <c r="CX117" s="5"/>
      <c r="DA117" s="4"/>
      <c r="DB117" s="4"/>
      <c r="DC117" s="4"/>
      <c r="DD117" s="63"/>
      <c r="DE117" s="11"/>
      <c r="DF117" s="11"/>
      <c r="DG117" s="11"/>
      <c r="DH117" s="53">
        <v>0.28000000000000003</v>
      </c>
      <c r="DI117" s="53">
        <f t="shared" si="3"/>
        <v>0.44028</v>
      </c>
      <c r="DJ117" s="53">
        <f t="shared" si="4"/>
        <v>0.24779082000000002</v>
      </c>
      <c r="DK117" s="53">
        <v>0.13</v>
      </c>
      <c r="DL117" s="53">
        <f t="shared" si="26"/>
        <v>0.50126082226638413</v>
      </c>
      <c r="DM117" s="53">
        <v>2.4</v>
      </c>
      <c r="DN117" s="53">
        <f t="shared" si="27"/>
        <v>1.0650438169425507</v>
      </c>
      <c r="DO117" s="53">
        <v>1.1499999999999999</v>
      </c>
      <c r="DP117" s="60">
        <f t="shared" si="28"/>
        <v>0.35726321952629053</v>
      </c>
      <c r="DQ117" s="53">
        <f t="shared" si="29"/>
        <v>3.3642124693346203</v>
      </c>
      <c r="DR117" s="60">
        <f>'west Allen-Studer'!DG118</f>
        <v>3.4270477488226061</v>
      </c>
      <c r="DS117" s="53">
        <f t="shared" si="10"/>
        <v>0.53252190847127534</v>
      </c>
      <c r="DT117" s="53">
        <f t="shared" si="11"/>
        <v>1.0650438169425507</v>
      </c>
      <c r="DV117" s="33">
        <f t="shared" si="12"/>
        <v>203.93065159235326</v>
      </c>
      <c r="DW117" s="33">
        <f t="shared" si="13"/>
        <v>113.38281415719312</v>
      </c>
      <c r="DX117" s="33">
        <f t="shared" si="14"/>
        <v>51.938149350374374</v>
      </c>
      <c r="EA117" s="60">
        <f t="shared" si="15"/>
        <v>0.76029200000000008</v>
      </c>
      <c r="EC117" s="218">
        <f t="shared" si="25"/>
        <v>1697</v>
      </c>
      <c r="ED117" s="53">
        <f t="shared" si="16"/>
        <v>0.42607873611566693</v>
      </c>
      <c r="EE117" s="53">
        <f t="shared" si="17"/>
        <v>0.7663464249992058</v>
      </c>
      <c r="EF117" s="53">
        <f t="shared" si="18"/>
        <v>1.6729613082582424</v>
      </c>
      <c r="EG117" s="53">
        <f t="shared" si="20"/>
        <v>1.0865844256537536</v>
      </c>
    </row>
    <row r="118" spans="1:142" x14ac:dyDescent="0.15">
      <c r="A118" s="218">
        <f t="shared" si="19"/>
        <v>1698</v>
      </c>
      <c r="B118" s="4"/>
      <c r="C118" s="4"/>
      <c r="D118" s="4"/>
      <c r="E118" s="4"/>
      <c r="F118" s="32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36"/>
      <c r="T118" s="36"/>
      <c r="U118" s="28"/>
      <c r="V118" s="12"/>
      <c r="W118" s="4"/>
      <c r="X118" s="4"/>
      <c r="Y118" s="4"/>
      <c r="Z118" s="12"/>
      <c r="AA118" s="32"/>
      <c r="AB118" s="4"/>
      <c r="AC118" s="4"/>
      <c r="AD118" s="4"/>
      <c r="AE118" s="4"/>
      <c r="AF118" s="4"/>
      <c r="AG118" s="63"/>
      <c r="AH118" s="12"/>
      <c r="AI118" s="32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BJ118" s="12"/>
      <c r="BK118" s="63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12"/>
      <c r="BZ118" s="63"/>
      <c r="CA118" s="4"/>
      <c r="CB118" s="4"/>
      <c r="CF118" s="12"/>
      <c r="CG118" s="32"/>
      <c r="CH118" s="4"/>
      <c r="CI118" s="4"/>
      <c r="CJ118" s="12"/>
      <c r="CK118" s="28"/>
      <c r="CM118" s="4"/>
      <c r="CN118" s="4"/>
      <c r="CO118" s="5"/>
      <c r="CP118" s="4"/>
      <c r="CQ118" s="12"/>
      <c r="CR118" s="12"/>
      <c r="CS118" s="4"/>
      <c r="CT118" s="5"/>
      <c r="CU118" s="12"/>
      <c r="CV118" s="53"/>
      <c r="CW118" s="4"/>
      <c r="CX118" s="5"/>
      <c r="DA118" s="4"/>
      <c r="DB118" s="4"/>
      <c r="DC118" s="4"/>
      <c r="DD118" s="63"/>
      <c r="DE118" s="11"/>
      <c r="DF118" s="11"/>
      <c r="DG118" s="11"/>
      <c r="DH118" s="53">
        <v>0.28000000000000003</v>
      </c>
      <c r="DI118" s="53">
        <f t="shared" si="3"/>
        <v>0.44028</v>
      </c>
      <c r="DJ118" s="53">
        <f t="shared" si="4"/>
        <v>0.24779082000000002</v>
      </c>
      <c r="DK118" s="53">
        <v>0.13</v>
      </c>
      <c r="DL118" s="53">
        <f t="shared" si="26"/>
        <v>0.50126082226638413</v>
      </c>
      <c r="DM118" s="53">
        <v>2.4</v>
      </c>
      <c r="DN118" s="53">
        <f t="shared" si="27"/>
        <v>1.0650438169425507</v>
      </c>
      <c r="DO118" s="53">
        <v>1.1499999999999999</v>
      </c>
      <c r="DP118" s="60">
        <f t="shared" si="28"/>
        <v>0.35726321952629053</v>
      </c>
      <c r="DQ118" s="53">
        <f t="shared" si="29"/>
        <v>3.3642124693346203</v>
      </c>
      <c r="DR118" s="60">
        <f>'west Allen-Studer'!DG119</f>
        <v>3.4270477488226061</v>
      </c>
      <c r="DS118" s="53">
        <f t="shared" si="10"/>
        <v>0.53252190847127534</v>
      </c>
      <c r="DT118" s="53">
        <f t="shared" si="11"/>
        <v>1.0650438169425507</v>
      </c>
      <c r="DV118" s="33">
        <f t="shared" si="12"/>
        <v>203.93065159235326</v>
      </c>
      <c r="DW118" s="33">
        <f t="shared" si="13"/>
        <v>113.38281415719312</v>
      </c>
      <c r="DX118" s="33">
        <f t="shared" si="14"/>
        <v>51.938149350374374</v>
      </c>
      <c r="EA118" s="60">
        <f t="shared" si="15"/>
        <v>0.761513</v>
      </c>
      <c r="EC118" s="218">
        <f t="shared" si="25"/>
        <v>1698</v>
      </c>
      <c r="ED118" s="53">
        <f t="shared" si="16"/>
        <v>0.42676300234074516</v>
      </c>
      <c r="EE118" s="53">
        <f t="shared" si="17"/>
        <v>0.76757714817520128</v>
      </c>
      <c r="EF118" s="53">
        <f t="shared" si="18"/>
        <v>1.6756480204127608</v>
      </c>
      <c r="EG118" s="53">
        <f t="shared" si="20"/>
        <v>1.0865844256537536</v>
      </c>
    </row>
    <row r="119" spans="1:142" x14ac:dyDescent="0.15">
      <c r="A119" s="218">
        <f t="shared" si="19"/>
        <v>1699</v>
      </c>
      <c r="B119" s="4"/>
      <c r="C119" s="4"/>
      <c r="D119" s="4"/>
      <c r="E119" s="4"/>
      <c r="F119" s="32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36"/>
      <c r="T119" s="36"/>
      <c r="U119" s="28"/>
      <c r="V119" s="12"/>
      <c r="W119" s="4"/>
      <c r="X119" s="4"/>
      <c r="Y119" s="4"/>
      <c r="Z119" s="12"/>
      <c r="AA119" s="32"/>
      <c r="AB119" s="4"/>
      <c r="AC119" s="4"/>
      <c r="AD119" s="4"/>
      <c r="AE119" s="4"/>
      <c r="AF119" s="4"/>
      <c r="AG119" s="63"/>
      <c r="AH119" s="12"/>
      <c r="AI119" s="32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BJ119" s="12"/>
      <c r="BK119" s="63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12"/>
      <c r="BZ119" s="63"/>
      <c r="CA119" s="4"/>
      <c r="CB119" s="4"/>
      <c r="CF119" s="12"/>
      <c r="CG119" s="32"/>
      <c r="CH119" s="4"/>
      <c r="CI119" s="4"/>
      <c r="CJ119" s="12"/>
      <c r="CK119" s="28"/>
      <c r="CM119" s="4"/>
      <c r="CN119" s="4"/>
      <c r="CO119" s="5"/>
      <c r="CP119" s="4"/>
      <c r="CQ119" s="12"/>
      <c r="CR119" s="12"/>
      <c r="CS119" s="4"/>
      <c r="CT119" s="5"/>
      <c r="CU119" s="12"/>
      <c r="CV119" s="53"/>
      <c r="CW119" s="4"/>
      <c r="CX119" s="5"/>
      <c r="DA119" s="4"/>
      <c r="DB119" s="4"/>
      <c r="DC119" s="4"/>
      <c r="DD119" s="63"/>
      <c r="DE119" s="11"/>
      <c r="DF119" s="11"/>
      <c r="DG119" s="11"/>
      <c r="DH119" s="53">
        <v>0.28000000000000003</v>
      </c>
      <c r="DI119" s="53">
        <f t="shared" si="3"/>
        <v>0.44028</v>
      </c>
      <c r="DJ119" s="53">
        <f t="shared" si="4"/>
        <v>0.24779082000000002</v>
      </c>
      <c r="DK119" s="53">
        <v>0.13</v>
      </c>
      <c r="DL119" s="53">
        <f t="shared" si="26"/>
        <v>0.50126082226638413</v>
      </c>
      <c r="DM119" s="53">
        <v>2.4</v>
      </c>
      <c r="DN119" s="53">
        <f t="shared" si="27"/>
        <v>1.0650438169425507</v>
      </c>
      <c r="DO119" s="53">
        <v>1.1499999999999999</v>
      </c>
      <c r="DP119" s="60">
        <f t="shared" si="28"/>
        <v>0.35726321952629053</v>
      </c>
      <c r="DQ119" s="53">
        <f t="shared" si="29"/>
        <v>3.3642124693346203</v>
      </c>
      <c r="DR119" s="60">
        <f>'west Allen-Studer'!DG120</f>
        <v>3.4270477488226061</v>
      </c>
      <c r="DS119" s="53">
        <f t="shared" si="10"/>
        <v>0.53252190847127534</v>
      </c>
      <c r="DT119" s="53">
        <f t="shared" si="11"/>
        <v>1.0650438169425507</v>
      </c>
      <c r="DV119" s="33">
        <f t="shared" si="12"/>
        <v>203.93065159235326</v>
      </c>
      <c r="DW119" s="33">
        <f t="shared" si="13"/>
        <v>113.38281415719312</v>
      </c>
      <c r="DX119" s="33">
        <f t="shared" si="14"/>
        <v>51.938149350374374</v>
      </c>
      <c r="EA119" s="60">
        <f t="shared" si="15"/>
        <v>0.76273400000000013</v>
      </c>
      <c r="EC119" s="218">
        <f t="shared" si="25"/>
        <v>1699</v>
      </c>
      <c r="ED119" s="53">
        <f t="shared" si="16"/>
        <v>0.42744726856582355</v>
      </c>
      <c r="EE119" s="53">
        <f t="shared" si="17"/>
        <v>0.76880787135119699</v>
      </c>
      <c r="EF119" s="53">
        <f t="shared" si="18"/>
        <v>1.6783347325672797</v>
      </c>
      <c r="EG119" s="53">
        <f t="shared" si="20"/>
        <v>1.0865844256537536</v>
      </c>
    </row>
    <row r="120" spans="1:142" x14ac:dyDescent="0.15">
      <c r="A120" s="218">
        <f t="shared" si="19"/>
        <v>1700</v>
      </c>
      <c r="B120" s="4"/>
      <c r="C120" s="4"/>
      <c r="D120" s="4"/>
      <c r="E120" s="4"/>
      <c r="F120" s="32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36"/>
      <c r="T120" s="36"/>
      <c r="U120" s="28"/>
      <c r="V120" s="12"/>
      <c r="W120" s="4"/>
      <c r="X120" s="4"/>
      <c r="Y120" s="4"/>
      <c r="Z120" s="12">
        <v>0.5</v>
      </c>
      <c r="AA120" s="32">
        <f t="shared" ref="AA120:AA151" si="34">(Z120*10.78)/37.3578</f>
        <v>0.14428044477993887</v>
      </c>
      <c r="AB120" s="4">
        <v>0.56999999999999995</v>
      </c>
      <c r="AC120" s="4">
        <f t="shared" ref="AC120:AC151" si="35">(AB120*10.78)/37.3678</f>
        <v>0.16443569062133703</v>
      </c>
      <c r="AD120" s="4">
        <v>1</v>
      </c>
      <c r="AE120" s="4">
        <f t="shared" ref="AE120:AE151" si="36">(AD120*10.78)/37.3578</f>
        <v>0.28856088955987774</v>
      </c>
      <c r="AF120" s="4"/>
      <c r="AG120" s="63"/>
      <c r="AH120" s="12"/>
      <c r="AI120" s="32"/>
      <c r="AJ120" s="4"/>
      <c r="AK120" s="4"/>
      <c r="AL120" s="4"/>
      <c r="AM120" s="4"/>
      <c r="AN120" s="4"/>
      <c r="AO120" s="4"/>
      <c r="AP120" s="4"/>
      <c r="AQ120" s="4"/>
      <c r="AR120" s="4">
        <v>1.6</v>
      </c>
      <c r="AS120" s="4">
        <f>(AR120*10.78)/37.3578</f>
        <v>0.46169742329580443</v>
      </c>
      <c r="AT120" s="4"/>
      <c r="AU120" s="4"/>
      <c r="BJ120" s="12">
        <v>1.33</v>
      </c>
      <c r="BK120" s="63">
        <f t="shared" ref="BK120:BK151" si="37">(BJ120*10.78)/37.3578</f>
        <v>0.38378598311463741</v>
      </c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12">
        <v>0.56999999999999995</v>
      </c>
      <c r="BZ120" s="63">
        <f t="shared" ref="BZ120:BZ151" si="38">(BY120*10.78)/37.3578</f>
        <v>0.16447970704913029</v>
      </c>
      <c r="CA120" s="4"/>
      <c r="CB120" s="4"/>
      <c r="CF120" s="12">
        <v>4</v>
      </c>
      <c r="CG120" s="32">
        <f t="shared" ref="CG120:CG151" si="39">(CF120*10.78)/37.3578</f>
        <v>1.154243558239511</v>
      </c>
      <c r="CH120" s="4"/>
      <c r="CI120" s="4"/>
      <c r="CJ120" s="12">
        <v>10</v>
      </c>
      <c r="CK120" s="32">
        <f t="shared" ref="CK120:CK151" si="40">(CJ120*10.78)/37.3578</f>
        <v>2.8856088955987773</v>
      </c>
      <c r="CM120" s="4"/>
      <c r="CN120" s="4"/>
      <c r="CO120" s="5"/>
      <c r="CP120" s="4"/>
      <c r="CQ120" s="12">
        <v>0.67</v>
      </c>
      <c r="CR120" s="12">
        <v>0.67</v>
      </c>
      <c r="CS120" s="4"/>
      <c r="CT120" s="5"/>
      <c r="CU120" s="12">
        <v>3.67</v>
      </c>
      <c r="CV120" s="63">
        <f t="shared" ref="CV120:CV151" si="41">(CU120*10.78)/37.3578</f>
        <v>1.0590184646847511</v>
      </c>
      <c r="CW120" s="4"/>
      <c r="CX120" s="5"/>
      <c r="DA120" s="4"/>
      <c r="DB120" s="4"/>
      <c r="DC120" s="4"/>
      <c r="DD120" s="63"/>
      <c r="DE120" s="11"/>
      <c r="DF120" s="11"/>
      <c r="DG120" s="11"/>
      <c r="DH120" s="53">
        <f t="shared" ref="DH120:DH151" si="42">BK120</f>
        <v>0.38378598311463741</v>
      </c>
      <c r="DI120" s="53">
        <f t="shared" si="3"/>
        <v>0.5675216152985455</v>
      </c>
      <c r="DJ120" s="53">
        <f t="shared" si="4"/>
        <v>0.33729393179737566</v>
      </c>
      <c r="DK120" s="53">
        <f t="shared" ref="DK120:DK151" si="43">AA120</f>
        <v>0.14428044477993887</v>
      </c>
      <c r="DL120" s="53">
        <f t="shared" ref="DL120:DL151" si="44">BY120</f>
        <v>0.56999999999999995</v>
      </c>
      <c r="DM120" s="53">
        <f t="shared" ref="DM120:DM151" si="45">CK120</f>
        <v>2.8856088955987773</v>
      </c>
      <c r="DN120" s="53">
        <f t="shared" ref="DN120:DN151" si="46">CG120</f>
        <v>1.154243558239511</v>
      </c>
      <c r="DO120" s="53">
        <f t="shared" ref="DO120:DO151" si="47">CV120</f>
        <v>1.0590184646847511</v>
      </c>
      <c r="DP120" s="60">
        <f t="shared" si="28"/>
        <v>0.39650843243666256</v>
      </c>
      <c r="DQ120" s="53">
        <f t="shared" si="29"/>
        <v>3.7337697800755034</v>
      </c>
      <c r="DR120" s="60">
        <f>'west Allen-Studer'!DG121</f>
        <v>3.3395744552590254</v>
      </c>
      <c r="DS120" s="53">
        <f t="shared" si="10"/>
        <v>0.57712177911975548</v>
      </c>
      <c r="DT120" s="53">
        <f t="shared" si="11"/>
        <v>1.154243558239511</v>
      </c>
      <c r="DV120" s="33">
        <f t="shared" si="12"/>
        <v>251.21792997487603</v>
      </c>
      <c r="DW120" s="33">
        <f t="shared" si="13"/>
        <v>125.1415562372806</v>
      </c>
      <c r="DX120" s="33">
        <f t="shared" si="14"/>
        <v>56.756544333602996</v>
      </c>
      <c r="EA120" s="60">
        <f t="shared" si="15"/>
        <v>0.76395500000000005</v>
      </c>
      <c r="EC120" s="218">
        <f t="shared" si="25"/>
        <v>1700</v>
      </c>
      <c r="ED120" s="53">
        <f t="shared" si="16"/>
        <v>0.34754343714986635</v>
      </c>
      <c r="EE120" s="53">
        <f t="shared" si="17"/>
        <v>0.69768305175617451</v>
      </c>
      <c r="EF120" s="53">
        <f t="shared" si="18"/>
        <v>1.5383097030002062</v>
      </c>
      <c r="EG120" s="53">
        <f t="shared" si="20"/>
        <v>0.98448511992611609</v>
      </c>
    </row>
    <row r="121" spans="1:142" x14ac:dyDescent="0.15">
      <c r="A121" s="218">
        <f t="shared" si="19"/>
        <v>1701</v>
      </c>
      <c r="B121" s="4"/>
      <c r="C121" s="4"/>
      <c r="D121" s="4"/>
      <c r="E121" s="4"/>
      <c r="F121" s="32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36"/>
      <c r="T121" s="36"/>
      <c r="U121" s="28"/>
      <c r="V121" s="12"/>
      <c r="W121" s="4"/>
      <c r="X121" s="4"/>
      <c r="Y121" s="4"/>
      <c r="Z121" s="12">
        <v>0.52</v>
      </c>
      <c r="AA121" s="32">
        <f t="shared" si="34"/>
        <v>0.15005166257113642</v>
      </c>
      <c r="AB121" s="4">
        <v>1</v>
      </c>
      <c r="AC121" s="4">
        <f t="shared" si="35"/>
        <v>0.28848366775673168</v>
      </c>
      <c r="AD121" s="4">
        <v>1.33</v>
      </c>
      <c r="AE121" s="4">
        <f t="shared" si="36"/>
        <v>0.38378598311463741</v>
      </c>
      <c r="AF121" s="4"/>
      <c r="AG121" s="63"/>
      <c r="AH121" s="12"/>
      <c r="AI121" s="32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BJ121" s="12">
        <v>1.33</v>
      </c>
      <c r="BK121" s="63">
        <f t="shared" si="37"/>
        <v>0.38378598311463741</v>
      </c>
      <c r="BL121" s="4"/>
      <c r="BM121" s="4"/>
      <c r="BN121" s="4"/>
      <c r="BO121" s="4"/>
      <c r="BP121" s="4"/>
      <c r="BQ121" s="4"/>
      <c r="BR121" s="4">
        <v>1.34</v>
      </c>
      <c r="BS121" s="4">
        <f>(BR121*10.78)/37.3578</f>
        <v>0.38667159201023615</v>
      </c>
      <c r="BT121" s="4"/>
      <c r="BU121" s="4"/>
      <c r="BV121" s="4"/>
      <c r="BW121" s="4"/>
      <c r="BX121" s="4"/>
      <c r="BY121" s="12">
        <v>0.8</v>
      </c>
      <c r="BZ121" s="63">
        <f t="shared" si="38"/>
        <v>0.23084871164790222</v>
      </c>
      <c r="CA121" s="4"/>
      <c r="CB121" s="4"/>
      <c r="CF121" s="12">
        <v>3.25</v>
      </c>
      <c r="CG121" s="32">
        <f t="shared" si="39"/>
        <v>0.93782289106960259</v>
      </c>
      <c r="CH121" s="4"/>
      <c r="CI121" s="4"/>
      <c r="CJ121" s="12">
        <v>8.5</v>
      </c>
      <c r="CK121" s="32">
        <f t="shared" si="40"/>
        <v>2.4527675612589608</v>
      </c>
      <c r="CM121" s="4"/>
      <c r="CN121" s="4">
        <v>9.49</v>
      </c>
      <c r="CO121" s="4">
        <f>(CN121*10.78)/37.3578</f>
        <v>2.7384428419232396</v>
      </c>
      <c r="CP121" s="4"/>
      <c r="CQ121" s="12">
        <v>0.67</v>
      </c>
      <c r="CR121" s="12">
        <v>0.8</v>
      </c>
      <c r="CS121" s="4"/>
      <c r="CT121" s="5"/>
      <c r="CU121" s="12">
        <v>3.73</v>
      </c>
      <c r="CV121" s="63">
        <f t="shared" si="41"/>
        <v>1.0763321180583438</v>
      </c>
      <c r="CW121" s="4"/>
      <c r="CX121" s="5"/>
      <c r="DA121" s="4"/>
      <c r="DB121" s="4"/>
      <c r="DC121" s="4"/>
      <c r="DD121" s="63"/>
      <c r="DE121" s="11"/>
      <c r="DF121" s="11"/>
      <c r="DG121" s="11"/>
      <c r="DH121" s="53">
        <f t="shared" si="42"/>
        <v>0.38378598311463741</v>
      </c>
      <c r="DI121" s="53">
        <f t="shared" si="3"/>
        <v>0.5675216152985455</v>
      </c>
      <c r="DJ121" s="53">
        <f t="shared" si="4"/>
        <v>0.33729393179737566</v>
      </c>
      <c r="DK121" s="53">
        <f t="shared" si="43"/>
        <v>0.15005166257113642</v>
      </c>
      <c r="DL121" s="53">
        <f t="shared" si="44"/>
        <v>0.8</v>
      </c>
      <c r="DM121" s="53">
        <f t="shared" si="45"/>
        <v>2.4527675612589608</v>
      </c>
      <c r="DN121" s="53">
        <f t="shared" si="46"/>
        <v>0.93782289106960259</v>
      </c>
      <c r="DO121" s="53">
        <f t="shared" si="47"/>
        <v>1.0763321180583438</v>
      </c>
      <c r="DP121" s="60">
        <f t="shared" si="28"/>
        <v>0.41236876973412906</v>
      </c>
      <c r="DQ121" s="53">
        <f t="shared" si="29"/>
        <v>3.8831205712785235</v>
      </c>
      <c r="DR121" s="60">
        <f>'west Allen-Studer'!DG122</f>
        <v>3.3395744552590254</v>
      </c>
      <c r="DS121" s="53">
        <f t="shared" si="10"/>
        <v>0.4689114455348013</v>
      </c>
      <c r="DT121" s="53">
        <f t="shared" si="11"/>
        <v>0.93782289106960259</v>
      </c>
      <c r="DV121" s="33">
        <f t="shared" si="12"/>
        <v>257.64239984936268</v>
      </c>
      <c r="DW121" s="33">
        <f t="shared" si="13"/>
        <v>149.9055746930544</v>
      </c>
      <c r="DX121" s="33">
        <f t="shared" si="14"/>
        <v>61.07516593139713</v>
      </c>
      <c r="EA121" s="60">
        <f t="shared" si="15"/>
        <v>0.76517600000000019</v>
      </c>
      <c r="EC121" s="218">
        <f t="shared" si="25"/>
        <v>1701</v>
      </c>
      <c r="ED121" s="53">
        <f t="shared" si="16"/>
        <v>0.33941884474533263</v>
      </c>
      <c r="EE121" s="53">
        <f t="shared" si="17"/>
        <v>0.5833584634417035</v>
      </c>
      <c r="EF121" s="53">
        <f t="shared" si="18"/>
        <v>1.4318206816255359</v>
      </c>
      <c r="EG121" s="53">
        <f t="shared" si="20"/>
        <v>0.82185069002445987</v>
      </c>
    </row>
    <row r="122" spans="1:142" x14ac:dyDescent="0.15">
      <c r="A122" s="218">
        <f t="shared" si="19"/>
        <v>1702</v>
      </c>
      <c r="B122" s="4"/>
      <c r="C122" s="4"/>
      <c r="D122" s="4"/>
      <c r="E122" s="4"/>
      <c r="F122" s="32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36"/>
      <c r="T122" s="36"/>
      <c r="U122" s="28"/>
      <c r="V122" s="12"/>
      <c r="W122" s="4"/>
      <c r="X122" s="4"/>
      <c r="Y122" s="4"/>
      <c r="Z122" s="12">
        <v>0.53</v>
      </c>
      <c r="AA122" s="32">
        <f t="shared" si="34"/>
        <v>0.15293727146673519</v>
      </c>
      <c r="AB122" s="4">
        <v>0.67</v>
      </c>
      <c r="AC122" s="4">
        <f t="shared" si="35"/>
        <v>0.19328405739701024</v>
      </c>
      <c r="AD122" s="4">
        <v>1</v>
      </c>
      <c r="AE122" s="4">
        <f t="shared" si="36"/>
        <v>0.28856088955987774</v>
      </c>
      <c r="AF122" s="4"/>
      <c r="AG122" s="63"/>
      <c r="AH122" s="12"/>
      <c r="AI122" s="32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BJ122" s="12">
        <v>0.8</v>
      </c>
      <c r="BK122" s="63">
        <f t="shared" si="37"/>
        <v>0.23084871164790222</v>
      </c>
      <c r="BL122" s="4"/>
      <c r="BM122" s="4"/>
      <c r="BN122" s="4"/>
      <c r="BO122" s="4"/>
      <c r="BP122" s="4"/>
      <c r="BQ122" s="4"/>
      <c r="BR122" s="4">
        <v>1</v>
      </c>
      <c r="BS122" s="4">
        <f>(BR122*10.78)/37.3578</f>
        <v>0.28856088955987774</v>
      </c>
      <c r="BT122" s="4"/>
      <c r="BU122" s="4"/>
      <c r="BV122" s="4"/>
      <c r="BW122" s="4"/>
      <c r="BX122" s="4"/>
      <c r="BY122" s="12">
        <v>0.56999999999999995</v>
      </c>
      <c r="BZ122" s="63">
        <f t="shared" si="38"/>
        <v>0.16447970704913029</v>
      </c>
      <c r="CA122" s="4"/>
      <c r="CB122" s="4"/>
      <c r="CF122" s="12">
        <v>3</v>
      </c>
      <c r="CG122" s="32">
        <f t="shared" si="39"/>
        <v>0.86568266867963317</v>
      </c>
      <c r="CH122" s="4"/>
      <c r="CI122" s="4"/>
      <c r="CJ122" s="12">
        <v>7</v>
      </c>
      <c r="CK122" s="32">
        <f t="shared" si="40"/>
        <v>2.0199262269191443</v>
      </c>
      <c r="CM122" s="4"/>
      <c r="CN122" s="4">
        <v>8.6999999999999993</v>
      </c>
      <c r="CO122" s="4">
        <f>(CN122*10.78)/37.3578</f>
        <v>2.5104797391709361</v>
      </c>
      <c r="CP122" s="4"/>
      <c r="CQ122" s="12">
        <v>0.56999999999999995</v>
      </c>
      <c r="CR122" s="12">
        <v>0.8</v>
      </c>
      <c r="CS122" s="4"/>
      <c r="CT122" s="5"/>
      <c r="CU122" s="12">
        <v>3.78</v>
      </c>
      <c r="CV122" s="63">
        <f t="shared" si="41"/>
        <v>1.0907601625363377</v>
      </c>
      <c r="CW122" s="4"/>
      <c r="CX122" s="5"/>
      <c r="DA122" s="4"/>
      <c r="DB122" s="4"/>
      <c r="DC122" s="4"/>
      <c r="DD122" s="63"/>
      <c r="DE122" s="11"/>
      <c r="DF122" s="11"/>
      <c r="DG122" s="11"/>
      <c r="DH122" s="53">
        <f t="shared" si="42"/>
        <v>0.23084871164790222</v>
      </c>
      <c r="DI122" s="53">
        <f t="shared" si="3"/>
        <v>0.38002052048032808</v>
      </c>
      <c r="DJ122" s="53">
        <f t="shared" si="4"/>
        <v>0.20540365822398537</v>
      </c>
      <c r="DK122" s="53">
        <f t="shared" si="43"/>
        <v>0.15293727146673519</v>
      </c>
      <c r="DL122" s="53">
        <f t="shared" si="44"/>
        <v>0.56999999999999995</v>
      </c>
      <c r="DM122" s="53">
        <f t="shared" si="45"/>
        <v>2.0199262269191443</v>
      </c>
      <c r="DN122" s="53">
        <f t="shared" si="46"/>
        <v>0.86568266867963317</v>
      </c>
      <c r="DO122" s="53">
        <f t="shared" si="47"/>
        <v>1.0907601625363377</v>
      </c>
      <c r="DP122" s="60">
        <f t="shared" si="28"/>
        <v>0.42029893838286231</v>
      </c>
      <c r="DQ122" s="53">
        <f t="shared" si="29"/>
        <v>3.9577959668800333</v>
      </c>
      <c r="DR122" s="60">
        <f>'west Allen-Studer'!DG123</f>
        <v>3.3395744552590254</v>
      </c>
      <c r="DS122" s="53">
        <f t="shared" si="10"/>
        <v>0.43284133433981659</v>
      </c>
      <c r="DT122" s="53">
        <f t="shared" si="11"/>
        <v>0.86568266867963317</v>
      </c>
      <c r="DV122" s="33">
        <f t="shared" si="12"/>
        <v>188.20007399281727</v>
      </c>
      <c r="DW122" s="33">
        <f t="shared" si="13"/>
        <v>122.20932007778143</v>
      </c>
      <c r="DX122" s="33">
        <f t="shared" si="14"/>
        <v>55.696757164366865</v>
      </c>
      <c r="EA122" s="60">
        <f t="shared" si="15"/>
        <v>0.76639700000000011</v>
      </c>
      <c r="EC122" s="218">
        <f t="shared" si="25"/>
        <v>1702</v>
      </c>
      <c r="ED122" s="53">
        <f t="shared" si="16"/>
        <v>0.46539954375773218</v>
      </c>
      <c r="EE122" s="53">
        <f t="shared" si="17"/>
        <v>0.71670661873973385</v>
      </c>
      <c r="EF122" s="53">
        <f t="shared" si="18"/>
        <v>1.5725911710253921</v>
      </c>
      <c r="EG122" s="53">
        <f t="shared" si="20"/>
        <v>1.008106418737851</v>
      </c>
    </row>
    <row r="123" spans="1:142" x14ac:dyDescent="0.15">
      <c r="A123" s="218">
        <f t="shared" si="19"/>
        <v>1703</v>
      </c>
      <c r="B123" s="4"/>
      <c r="C123" s="4"/>
      <c r="D123" s="4"/>
      <c r="E123" s="4"/>
      <c r="F123" s="32"/>
      <c r="G123" s="4">
        <v>1.6875</v>
      </c>
      <c r="H123" s="4">
        <f t="shared" ref="H123:H131" si="48">(G123*10.78)/$H$2</f>
        <v>0.606375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36"/>
      <c r="T123" s="36"/>
      <c r="U123" s="28"/>
      <c r="V123" s="12"/>
      <c r="W123" s="4"/>
      <c r="X123" s="4"/>
      <c r="Y123" s="4"/>
      <c r="Z123" s="12">
        <v>0.54</v>
      </c>
      <c r="AA123" s="32">
        <f t="shared" si="34"/>
        <v>0.15582288036233399</v>
      </c>
      <c r="AB123" s="4">
        <v>0.67</v>
      </c>
      <c r="AC123" s="4">
        <f t="shared" si="35"/>
        <v>0.19328405739701024</v>
      </c>
      <c r="AD123" s="4">
        <v>1</v>
      </c>
      <c r="AE123" s="4">
        <f t="shared" si="36"/>
        <v>0.28856088955987774</v>
      </c>
      <c r="AF123" s="4"/>
      <c r="AG123" s="63"/>
      <c r="AH123" s="12"/>
      <c r="AI123" s="32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BJ123" s="12">
        <v>0.8</v>
      </c>
      <c r="BK123" s="63">
        <f t="shared" si="37"/>
        <v>0.23084871164790222</v>
      </c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12">
        <v>0.67</v>
      </c>
      <c r="BZ123" s="63">
        <f t="shared" si="38"/>
        <v>0.19333579600511808</v>
      </c>
      <c r="CA123" s="4"/>
      <c r="CB123" s="4"/>
      <c r="CF123" s="12">
        <v>5.5</v>
      </c>
      <c r="CG123" s="32">
        <f t="shared" si="39"/>
        <v>1.5870848925793275</v>
      </c>
      <c r="CH123" s="4"/>
      <c r="CI123" s="4"/>
      <c r="CJ123" s="12">
        <v>13</v>
      </c>
      <c r="CK123" s="32">
        <f t="shared" si="40"/>
        <v>3.7512915642784104</v>
      </c>
      <c r="CM123" s="4"/>
      <c r="CN123" s="4">
        <v>6.59</v>
      </c>
      <c r="CO123" s="4">
        <f>(CN123*10.78)/37.3578</f>
        <v>1.9016162621995942</v>
      </c>
      <c r="CP123" s="4"/>
      <c r="CQ123" s="12">
        <v>0.5</v>
      </c>
      <c r="CR123" s="12">
        <v>0.67</v>
      </c>
      <c r="CS123" s="4"/>
      <c r="CT123" s="5"/>
      <c r="CU123" s="12">
        <v>3.84</v>
      </c>
      <c r="CV123" s="63">
        <f t="shared" si="41"/>
        <v>1.1080738159099304</v>
      </c>
      <c r="CW123" s="4"/>
      <c r="CX123" s="5"/>
      <c r="DA123" s="4"/>
      <c r="DB123" s="4"/>
      <c r="DC123" s="4"/>
      <c r="DD123" s="63"/>
      <c r="DE123" s="11"/>
      <c r="DF123" s="11"/>
      <c r="DG123" s="11"/>
      <c r="DH123" s="53">
        <f t="shared" si="42"/>
        <v>0.23084871164790222</v>
      </c>
      <c r="DI123" s="53">
        <f t="shared" si="3"/>
        <v>0.38002052048032808</v>
      </c>
      <c r="DJ123" s="53">
        <f t="shared" si="4"/>
        <v>0.20540365822398537</v>
      </c>
      <c r="DK123" s="53">
        <f t="shared" si="43"/>
        <v>0.15582288036233399</v>
      </c>
      <c r="DL123" s="53">
        <f t="shared" si="44"/>
        <v>0.67</v>
      </c>
      <c r="DM123" s="53">
        <f t="shared" si="45"/>
        <v>3.7512915642784104</v>
      </c>
      <c r="DN123" s="53">
        <f t="shared" si="46"/>
        <v>1.5870848925793275</v>
      </c>
      <c r="DO123" s="53">
        <f t="shared" si="47"/>
        <v>1.1080738159099304</v>
      </c>
      <c r="DP123" s="60">
        <f t="shared" si="28"/>
        <v>0.42822910703159561</v>
      </c>
      <c r="DQ123" s="53">
        <f t="shared" si="29"/>
        <v>4.0324713624815436</v>
      </c>
      <c r="DR123" s="60">
        <f>'west Allen-Studer'!DG124</f>
        <v>3.3395744552590254</v>
      </c>
      <c r="DS123" s="53">
        <f t="shared" si="10"/>
        <v>0.79354244628966375</v>
      </c>
      <c r="DT123" s="53">
        <f t="shared" si="11"/>
        <v>1.5870848925793275</v>
      </c>
      <c r="DV123" s="33">
        <f t="shared" si="12"/>
        <v>206.34047777726255</v>
      </c>
      <c r="DW123" s="33">
        <f t="shared" si="13"/>
        <v>144.11948259627968</v>
      </c>
      <c r="DX123" s="33">
        <f t="shared" si="14"/>
        <v>63.416739630225059</v>
      </c>
      <c r="DZ123" s="60">
        <f t="shared" ref="DZ123:DZ131" si="49">H123</f>
        <v>0.606375</v>
      </c>
      <c r="EA123" s="60">
        <f t="shared" si="15"/>
        <v>0.76761800000000002</v>
      </c>
      <c r="EC123" s="218">
        <f t="shared" si="25"/>
        <v>1703</v>
      </c>
      <c r="ED123" s="53">
        <f t="shared" si="16"/>
        <v>0.42516026120318745</v>
      </c>
      <c r="EE123" s="53">
        <f t="shared" si="17"/>
        <v>0.60871555911925024</v>
      </c>
      <c r="EF123" s="53">
        <f t="shared" si="18"/>
        <v>1.3833535426151029</v>
      </c>
      <c r="EG123" s="53">
        <f t="shared" si="20"/>
        <v>0.85484625520838686</v>
      </c>
      <c r="EH123" s="53">
        <f>$DZ123*360/(3.15*DV123)</f>
        <v>0.33585266810716108</v>
      </c>
      <c r="EI123" s="53">
        <f>$DZ123*360/(3.15*DW123)</f>
        <v>0.48085101855471768</v>
      </c>
      <c r="EJ123" s="53">
        <f>$DZ123*360/(3.15*DX123)</f>
        <v>1.0927714102629602</v>
      </c>
      <c r="EL123" s="5">
        <v>10.78</v>
      </c>
    </row>
    <row r="124" spans="1:142" x14ac:dyDescent="0.15">
      <c r="A124" s="218">
        <f t="shared" si="19"/>
        <v>1704</v>
      </c>
      <c r="B124" s="4"/>
      <c r="C124" s="4"/>
      <c r="D124" s="4"/>
      <c r="E124" s="4"/>
      <c r="F124" s="32"/>
      <c r="G124" s="4">
        <v>1.6875</v>
      </c>
      <c r="H124" s="4">
        <f t="shared" si="48"/>
        <v>0.606375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36"/>
      <c r="T124" s="36"/>
      <c r="U124" s="28"/>
      <c r="V124" s="12"/>
      <c r="W124" s="4"/>
      <c r="X124" s="4"/>
      <c r="Y124" s="4"/>
      <c r="Z124" s="12">
        <v>0.45</v>
      </c>
      <c r="AA124" s="32">
        <f t="shared" si="34"/>
        <v>0.12985240030194498</v>
      </c>
      <c r="AB124" s="4">
        <v>0.62</v>
      </c>
      <c r="AC124" s="4">
        <f t="shared" si="35"/>
        <v>0.17885987400917364</v>
      </c>
      <c r="AD124" s="4">
        <v>0.93</v>
      </c>
      <c r="AE124" s="4">
        <f t="shared" si="36"/>
        <v>0.2683616272906863</v>
      </c>
      <c r="AF124" s="4"/>
      <c r="AG124" s="63"/>
      <c r="AH124" s="12"/>
      <c r="AI124" s="32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BJ124" s="12">
        <v>0.88</v>
      </c>
      <c r="BK124" s="63">
        <f t="shared" si="37"/>
        <v>0.2539335828126924</v>
      </c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12">
        <v>0.56999999999999995</v>
      </c>
      <c r="BZ124" s="63">
        <f t="shared" si="38"/>
        <v>0.16447970704913029</v>
      </c>
      <c r="CA124" s="4"/>
      <c r="CB124" s="4"/>
      <c r="CF124" s="12">
        <v>3.67</v>
      </c>
      <c r="CG124" s="32">
        <f t="shared" si="39"/>
        <v>1.0590184646847511</v>
      </c>
      <c r="CH124" s="4"/>
      <c r="CI124" s="4"/>
      <c r="CJ124" s="12">
        <v>8.4</v>
      </c>
      <c r="CK124" s="32">
        <f t="shared" si="40"/>
        <v>2.4239114723029727</v>
      </c>
      <c r="CM124" s="4"/>
      <c r="CN124" s="4"/>
      <c r="CO124" s="5"/>
      <c r="CP124" s="4"/>
      <c r="CQ124" s="12">
        <v>0.54</v>
      </c>
      <c r="CR124" s="12">
        <v>0.66</v>
      </c>
      <c r="CS124" s="4"/>
      <c r="CT124" s="5"/>
      <c r="CU124" s="12">
        <v>3.5</v>
      </c>
      <c r="CV124" s="63">
        <f t="shared" si="41"/>
        <v>1.0099631134595721</v>
      </c>
      <c r="CW124" s="4"/>
      <c r="CX124" s="5"/>
      <c r="DA124" s="4"/>
      <c r="DB124" s="4"/>
      <c r="DC124" s="4"/>
      <c r="DD124" s="63"/>
      <c r="DE124" s="11"/>
      <c r="DF124" s="11"/>
      <c r="DG124" s="11"/>
      <c r="DH124" s="53">
        <f t="shared" si="42"/>
        <v>0.2539335828126924</v>
      </c>
      <c r="DI124" s="53">
        <f t="shared" si="3"/>
        <v>0.40832257252836091</v>
      </c>
      <c r="DJ124" s="53">
        <f t="shared" si="4"/>
        <v>0.22531162404638388</v>
      </c>
      <c r="DK124" s="53">
        <f t="shared" si="43"/>
        <v>0.12985240030194498</v>
      </c>
      <c r="DL124" s="53">
        <f t="shared" si="44"/>
        <v>0.56999999999999995</v>
      </c>
      <c r="DM124" s="53">
        <f t="shared" si="45"/>
        <v>2.4239114723029727</v>
      </c>
      <c r="DN124" s="53">
        <f t="shared" si="46"/>
        <v>1.0590184646847511</v>
      </c>
      <c r="DO124" s="53">
        <f t="shared" si="47"/>
        <v>1.0099631134595721</v>
      </c>
      <c r="DP124" s="60">
        <f t="shared" si="28"/>
        <v>0.35685758919299632</v>
      </c>
      <c r="DQ124" s="53">
        <f t="shared" si="29"/>
        <v>3.360392802067953</v>
      </c>
      <c r="DR124" s="60">
        <f>'west Allen-Studer'!DG125</f>
        <v>3.3395744552590254</v>
      </c>
      <c r="DS124" s="53">
        <f t="shared" si="10"/>
        <v>0.52950923234237557</v>
      </c>
      <c r="DT124" s="53">
        <f t="shared" si="11"/>
        <v>1.0590184646847511</v>
      </c>
      <c r="DV124" s="33">
        <f t="shared" si="12"/>
        <v>196.36218659663251</v>
      </c>
      <c r="DW124" s="33">
        <f t="shared" si="13"/>
        <v>120.57776643521058</v>
      </c>
      <c r="DX124" s="33">
        <f t="shared" si="14"/>
        <v>52.817045626099215</v>
      </c>
      <c r="DZ124" s="60">
        <f t="shared" si="49"/>
        <v>0.606375</v>
      </c>
      <c r="EA124" s="60">
        <f t="shared" si="15"/>
        <v>0.76883900000000016</v>
      </c>
      <c r="EC124" s="218">
        <f t="shared" si="25"/>
        <v>1704</v>
      </c>
      <c r="ED124" s="53">
        <f t="shared" si="16"/>
        <v>0.44747573760833836</v>
      </c>
      <c r="EE124" s="53">
        <f t="shared" si="17"/>
        <v>0.72871904069418625</v>
      </c>
      <c r="EF124" s="53">
        <f t="shared" si="18"/>
        <v>1.6636166079364201</v>
      </c>
      <c r="EG124" s="53">
        <f t="shared" si="20"/>
        <v>1.0217472394979086</v>
      </c>
      <c r="EH124" s="53">
        <f t="shared" ref="EH124:EH131" si="50">$DZ124*360/(3.15*DV124)</f>
        <v>0.35291927229531295</v>
      </c>
      <c r="EI124" s="53">
        <f t="shared" ref="EI124:EI131" si="51">DZ124*360/(3.15*DW124)</f>
        <v>0.5747328222175736</v>
      </c>
      <c r="EJ124" s="53">
        <f t="shared" ref="EJ124:EJ131" si="52">$DZ124*360/(3.15*DX124)</f>
        <v>1.3120764173480357</v>
      </c>
      <c r="EL124" s="5">
        <v>10.78</v>
      </c>
    </row>
    <row r="125" spans="1:142" x14ac:dyDescent="0.15">
      <c r="A125" s="218">
        <f t="shared" si="19"/>
        <v>1705</v>
      </c>
      <c r="B125" s="4"/>
      <c r="C125" s="4"/>
      <c r="D125" s="4"/>
      <c r="E125" s="4"/>
      <c r="F125" s="32"/>
      <c r="G125" s="4">
        <v>1.6875</v>
      </c>
      <c r="H125" s="4">
        <f t="shared" si="48"/>
        <v>0.606375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36"/>
      <c r="T125" s="36"/>
      <c r="U125" s="28"/>
      <c r="V125" s="12"/>
      <c r="W125" s="4"/>
      <c r="X125" s="4"/>
      <c r="Y125" s="4"/>
      <c r="Z125" s="12">
        <v>0.62</v>
      </c>
      <c r="AA125" s="32">
        <f t="shared" si="34"/>
        <v>0.17890775152712418</v>
      </c>
      <c r="AB125" s="4">
        <v>0.59</v>
      </c>
      <c r="AC125" s="4">
        <f t="shared" si="35"/>
        <v>0.17020536397647168</v>
      </c>
      <c r="AD125" s="4">
        <v>0.88</v>
      </c>
      <c r="AE125" s="4">
        <f t="shared" si="36"/>
        <v>0.2539335828126924</v>
      </c>
      <c r="AF125" s="4"/>
      <c r="AG125" s="63"/>
      <c r="AH125" s="12"/>
      <c r="AI125" s="32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BJ125" s="12">
        <v>0.82</v>
      </c>
      <c r="BK125" s="63">
        <f t="shared" si="37"/>
        <v>0.23661992943909974</v>
      </c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12">
        <v>0.55000000000000004</v>
      </c>
      <c r="BZ125" s="63">
        <f t="shared" si="38"/>
        <v>0.15870848925793277</v>
      </c>
      <c r="CA125" s="4"/>
      <c r="CB125" s="4"/>
      <c r="CF125" s="12">
        <v>3.64</v>
      </c>
      <c r="CG125" s="32">
        <f t="shared" si="39"/>
        <v>1.0503616379979548</v>
      </c>
      <c r="CH125" s="4"/>
      <c r="CI125" s="4"/>
      <c r="CJ125" s="12">
        <v>8.06</v>
      </c>
      <c r="CK125" s="32">
        <f t="shared" si="40"/>
        <v>2.3258007698526146</v>
      </c>
      <c r="CM125" s="4"/>
      <c r="CN125" s="4"/>
      <c r="CO125" s="5"/>
      <c r="CP125" s="4"/>
      <c r="CQ125" s="12">
        <v>0.52</v>
      </c>
      <c r="CR125" s="12">
        <v>0.64</v>
      </c>
      <c r="CS125" s="4"/>
      <c r="CT125" s="5"/>
      <c r="CU125" s="12">
        <v>4.8</v>
      </c>
      <c r="CV125" s="63">
        <f t="shared" si="41"/>
        <v>1.3850922698874131</v>
      </c>
      <c r="CW125" s="4"/>
      <c r="CX125" s="5"/>
      <c r="DA125" s="4"/>
      <c r="DB125" s="4"/>
      <c r="DC125" s="4"/>
      <c r="DD125" s="63"/>
      <c r="DE125" s="11"/>
      <c r="DF125" s="11"/>
      <c r="DG125" s="11"/>
      <c r="DH125" s="53">
        <f t="shared" si="42"/>
        <v>0.23661992943909974</v>
      </c>
      <c r="DI125" s="53">
        <f t="shared" ref="DI125:DI188" si="53">0.063+1.226*(DH125)+0.017*2</f>
        <v>0.38709603349233623</v>
      </c>
      <c r="DJ125" s="53">
        <f t="shared" ref="DJ125:DJ188" si="54">1.149842*DH125*(3/4)+0.003162*2</f>
        <v>0.21038064967958497</v>
      </c>
      <c r="DK125" s="53">
        <f t="shared" si="43"/>
        <v>0.17890775152712418</v>
      </c>
      <c r="DL125" s="53">
        <f t="shared" si="44"/>
        <v>0.55000000000000004</v>
      </c>
      <c r="DM125" s="53">
        <f t="shared" si="45"/>
        <v>2.3258007698526146</v>
      </c>
      <c r="DN125" s="53">
        <f t="shared" si="46"/>
        <v>1.0503616379979548</v>
      </c>
      <c r="DO125" s="53">
        <f t="shared" si="47"/>
        <v>1.3850922698874131</v>
      </c>
      <c r="DP125" s="60">
        <f t="shared" si="28"/>
        <v>0.49167045622146155</v>
      </c>
      <c r="DQ125" s="53">
        <f t="shared" si="29"/>
        <v>4.6298745272936239</v>
      </c>
      <c r="DR125" s="60">
        <f>'west Allen-Studer'!DG126</f>
        <v>3.3395744552590254</v>
      </c>
      <c r="DS125" s="53">
        <f t="shared" si="10"/>
        <v>0.52518081899897739</v>
      </c>
      <c r="DT125" s="53">
        <f t="shared" si="11"/>
        <v>1.0503616379979548</v>
      </c>
      <c r="DV125" s="33">
        <f t="shared" si="12"/>
        <v>196.85989690320653</v>
      </c>
      <c r="DW125" s="33">
        <f t="shared" si="13"/>
        <v>127.04694392078039</v>
      </c>
      <c r="DX125" s="33">
        <f t="shared" si="14"/>
        <v>61.224377331168249</v>
      </c>
      <c r="DZ125" s="60">
        <f t="shared" si="49"/>
        <v>0.606375</v>
      </c>
      <c r="EA125" s="60">
        <f t="shared" si="15"/>
        <v>0.77006000000000008</v>
      </c>
      <c r="EC125" s="218">
        <f t="shared" si="25"/>
        <v>1705</v>
      </c>
      <c r="ED125" s="53">
        <f t="shared" si="16"/>
        <v>0.44705325222297043</v>
      </c>
      <c r="EE125" s="53">
        <f t="shared" si="17"/>
        <v>0.69271132722195561</v>
      </c>
      <c r="EF125" s="53">
        <f t="shared" si="18"/>
        <v>1.4374479738163775</v>
      </c>
      <c r="EG125" s="53">
        <f t="shared" si="20"/>
        <v>0.9697202954903098</v>
      </c>
      <c r="EH125" s="53">
        <f t="shared" si="50"/>
        <v>0.35202700544983984</v>
      </c>
      <c r="EI125" s="53">
        <f t="shared" si="51"/>
        <v>0.54546766621329934</v>
      </c>
      <c r="EJ125" s="53">
        <f t="shared" si="52"/>
        <v>1.13190207921838</v>
      </c>
      <c r="EL125" s="5">
        <v>10.78</v>
      </c>
    </row>
    <row r="126" spans="1:142" x14ac:dyDescent="0.15">
      <c r="A126" s="218">
        <f t="shared" si="19"/>
        <v>1706</v>
      </c>
      <c r="B126" s="4"/>
      <c r="C126" s="4"/>
      <c r="D126" s="4"/>
      <c r="E126" s="4"/>
      <c r="F126" s="32"/>
      <c r="G126" s="4">
        <v>1.6875</v>
      </c>
      <c r="H126" s="4">
        <f t="shared" si="48"/>
        <v>0.606375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36"/>
      <c r="T126" s="36"/>
      <c r="U126" s="28"/>
      <c r="V126" s="12"/>
      <c r="W126" s="4"/>
      <c r="X126" s="4"/>
      <c r="Y126" s="4"/>
      <c r="Z126" s="12">
        <v>0.44</v>
      </c>
      <c r="AA126" s="32">
        <f t="shared" si="34"/>
        <v>0.1269667914063462</v>
      </c>
      <c r="AB126" s="4">
        <v>0.44</v>
      </c>
      <c r="AC126" s="4">
        <f t="shared" si="35"/>
        <v>0.12693281381296195</v>
      </c>
      <c r="AD126" s="4">
        <v>0.67</v>
      </c>
      <c r="AE126" s="4">
        <f t="shared" si="36"/>
        <v>0.19333579600511808</v>
      </c>
      <c r="AF126" s="4"/>
      <c r="AG126" s="63"/>
      <c r="AH126" s="12"/>
      <c r="AI126" s="32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BJ126" s="12">
        <v>0.5</v>
      </c>
      <c r="BK126" s="63">
        <f t="shared" si="37"/>
        <v>0.14428044477993887</v>
      </c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12">
        <v>0.5</v>
      </c>
      <c r="BZ126" s="63">
        <f t="shared" si="38"/>
        <v>0.14428044477993887</v>
      </c>
      <c r="CA126" s="4"/>
      <c r="CB126" s="4"/>
      <c r="CF126" s="12">
        <v>2.75</v>
      </c>
      <c r="CG126" s="32">
        <f t="shared" si="39"/>
        <v>0.79354244628966375</v>
      </c>
      <c r="CH126" s="4"/>
      <c r="CI126" s="4"/>
      <c r="CJ126" s="12">
        <v>6</v>
      </c>
      <c r="CK126" s="32">
        <f t="shared" si="40"/>
        <v>1.7313653373592663</v>
      </c>
      <c r="CM126" s="4"/>
      <c r="CN126" s="4"/>
      <c r="CO126" s="5"/>
      <c r="CP126" s="4"/>
      <c r="CQ126" s="12">
        <v>0.5</v>
      </c>
      <c r="CR126" s="12">
        <v>0.5</v>
      </c>
      <c r="CS126" s="4"/>
      <c r="CT126" s="5"/>
      <c r="CU126" s="12">
        <v>4.25</v>
      </c>
      <c r="CV126" s="63">
        <f t="shared" si="41"/>
        <v>1.2263837806294804</v>
      </c>
      <c r="CW126" s="4"/>
      <c r="CX126" s="5"/>
      <c r="DA126" s="4"/>
      <c r="DB126" s="4"/>
      <c r="DC126" s="4"/>
      <c r="DD126" s="63"/>
      <c r="DE126" s="11"/>
      <c r="DF126" s="11"/>
      <c r="DG126" s="11"/>
      <c r="DH126" s="53">
        <f t="shared" si="42"/>
        <v>0.14428044477993887</v>
      </c>
      <c r="DI126" s="53">
        <f t="shared" si="53"/>
        <v>0.27388782530020506</v>
      </c>
      <c r="DJ126" s="53">
        <f t="shared" si="54"/>
        <v>0.13074878638999085</v>
      </c>
      <c r="DK126" s="53">
        <f t="shared" si="43"/>
        <v>0.1269667914063462</v>
      </c>
      <c r="DL126" s="53">
        <f t="shared" si="44"/>
        <v>0.5</v>
      </c>
      <c r="DM126" s="53">
        <f t="shared" si="45"/>
        <v>1.7313653373592663</v>
      </c>
      <c r="DN126" s="53">
        <f t="shared" si="46"/>
        <v>0.79354244628966375</v>
      </c>
      <c r="DO126" s="53">
        <f t="shared" si="47"/>
        <v>1.2263837806294804</v>
      </c>
      <c r="DP126" s="60">
        <f t="shared" si="28"/>
        <v>0.34892742054426307</v>
      </c>
      <c r="DQ126" s="53">
        <f t="shared" si="29"/>
        <v>3.2857174064664427</v>
      </c>
      <c r="DR126" s="60">
        <f>'west Allen-Studer'!DG127</f>
        <v>3.3395744552590254</v>
      </c>
      <c r="DS126" s="53">
        <f t="shared" si="10"/>
        <v>0.39677122314483187</v>
      </c>
      <c r="DT126" s="53">
        <f t="shared" si="11"/>
        <v>0.79354244628966375</v>
      </c>
      <c r="DV126" s="33">
        <f t="shared" si="12"/>
        <v>146.09520255154024</v>
      </c>
      <c r="DW126" s="33">
        <f t="shared" si="13"/>
        <v>108.66505050082596</v>
      </c>
      <c r="DX126" s="33">
        <f t="shared" si="14"/>
        <v>49.280989408574712</v>
      </c>
      <c r="DZ126" s="60">
        <f t="shared" si="49"/>
        <v>0.606375</v>
      </c>
      <c r="EA126" s="60">
        <f t="shared" si="15"/>
        <v>0.77128099999999999</v>
      </c>
      <c r="EC126" s="218">
        <f t="shared" si="25"/>
        <v>1706</v>
      </c>
      <c r="ED126" s="53">
        <f t="shared" si="16"/>
        <v>0.6033490385757414</v>
      </c>
      <c r="EE126" s="53">
        <f t="shared" si="17"/>
        <v>0.81117525454359407</v>
      </c>
      <c r="EF126" s="53">
        <f t="shared" si="18"/>
        <v>1.7886491537173328</v>
      </c>
      <c r="EG126" s="53">
        <f t="shared" si="20"/>
        <v>1.1337591933393851</v>
      </c>
      <c r="EH126" s="53">
        <f t="shared" si="50"/>
        <v>0.47434822492238904</v>
      </c>
      <c r="EI126" s="53">
        <f t="shared" si="51"/>
        <v>0.63773954625340423</v>
      </c>
      <c r="EJ126" s="53">
        <f t="shared" si="52"/>
        <v>1.4062217668856714</v>
      </c>
      <c r="EL126" s="5">
        <v>10.78</v>
      </c>
    </row>
    <row r="127" spans="1:142" x14ac:dyDescent="0.15">
      <c r="A127" s="218">
        <f t="shared" si="19"/>
        <v>1707</v>
      </c>
      <c r="B127" s="4"/>
      <c r="C127" s="4"/>
      <c r="D127" s="4"/>
      <c r="E127" s="4"/>
      <c r="F127" s="32"/>
      <c r="G127" s="4">
        <v>1.6875</v>
      </c>
      <c r="H127" s="4">
        <f t="shared" si="48"/>
        <v>0.606375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36"/>
      <c r="T127" s="36"/>
      <c r="U127" s="28"/>
      <c r="V127" s="12"/>
      <c r="W127" s="4"/>
      <c r="X127" s="4"/>
      <c r="Y127" s="4"/>
      <c r="Z127" s="12">
        <v>0.44</v>
      </c>
      <c r="AA127" s="32">
        <f t="shared" si="34"/>
        <v>0.1269667914063462</v>
      </c>
      <c r="AB127" s="4">
        <v>0.52</v>
      </c>
      <c r="AC127" s="4">
        <f t="shared" si="35"/>
        <v>0.15001150723350049</v>
      </c>
      <c r="AD127" s="4">
        <v>0.78</v>
      </c>
      <c r="AE127" s="4">
        <f t="shared" si="36"/>
        <v>0.22507749385670464</v>
      </c>
      <c r="AF127" s="4"/>
      <c r="AG127" s="63"/>
      <c r="AH127" s="12"/>
      <c r="AI127" s="32"/>
      <c r="AJ127" s="4"/>
      <c r="AK127" s="4"/>
      <c r="AL127" s="4"/>
      <c r="AM127" s="4"/>
      <c r="AN127" s="4"/>
      <c r="AO127" s="4"/>
      <c r="AP127" s="4"/>
      <c r="AQ127" s="4"/>
      <c r="AR127" s="4">
        <v>0.48</v>
      </c>
      <c r="AS127" s="4">
        <f>(AR127*10.78)/37.3578</f>
        <v>0.1385092269887413</v>
      </c>
      <c r="AT127" s="4"/>
      <c r="AU127" s="4"/>
      <c r="BJ127" s="12">
        <v>0.7</v>
      </c>
      <c r="BK127" s="63">
        <f t="shared" si="37"/>
        <v>0.2019926226919144</v>
      </c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12">
        <v>0.49</v>
      </c>
      <c r="BZ127" s="63">
        <f t="shared" si="38"/>
        <v>0.14139483588434007</v>
      </c>
      <c r="CA127" s="4"/>
      <c r="CB127" s="4"/>
      <c r="CF127" s="12">
        <v>3.58</v>
      </c>
      <c r="CG127" s="32">
        <f t="shared" si="39"/>
        <v>1.0330479846243623</v>
      </c>
      <c r="CH127" s="4"/>
      <c r="CI127" s="4"/>
      <c r="CJ127" s="12">
        <v>7.4</v>
      </c>
      <c r="CK127" s="32">
        <f t="shared" si="40"/>
        <v>2.1353505827430954</v>
      </c>
      <c r="CM127" s="4"/>
      <c r="CN127" s="4"/>
      <c r="CO127" s="5"/>
      <c r="CP127" s="4"/>
      <c r="CQ127" s="12">
        <v>0.47</v>
      </c>
      <c r="CR127" s="12">
        <v>0.6</v>
      </c>
      <c r="CS127" s="4">
        <v>4.54</v>
      </c>
      <c r="CT127" s="4">
        <f>(CS127*10.78)/37.3578</f>
        <v>1.3100664386018448</v>
      </c>
      <c r="CU127" s="12">
        <v>4.25</v>
      </c>
      <c r="CV127" s="63">
        <f t="shared" si="41"/>
        <v>1.2263837806294804</v>
      </c>
      <c r="CW127" s="4"/>
      <c r="CX127" s="5"/>
      <c r="DA127" s="4"/>
      <c r="DB127" s="4"/>
      <c r="DC127" s="4"/>
      <c r="DD127" s="63"/>
      <c r="DE127" s="11"/>
      <c r="DF127" s="11"/>
      <c r="DG127" s="11"/>
      <c r="DH127" s="53">
        <f t="shared" si="42"/>
        <v>0.2019926226919144</v>
      </c>
      <c r="DI127" s="53">
        <f t="shared" si="53"/>
        <v>0.34464295542028711</v>
      </c>
      <c r="DJ127" s="53">
        <f t="shared" si="54"/>
        <v>0.18051870094598715</v>
      </c>
      <c r="DK127" s="53">
        <f t="shared" si="43"/>
        <v>0.1269667914063462</v>
      </c>
      <c r="DL127" s="53">
        <f t="shared" si="44"/>
        <v>0.49</v>
      </c>
      <c r="DM127" s="53">
        <f t="shared" si="45"/>
        <v>2.1353505827430954</v>
      </c>
      <c r="DN127" s="53">
        <f t="shared" si="46"/>
        <v>1.0330479846243623</v>
      </c>
      <c r="DO127" s="53">
        <f t="shared" si="47"/>
        <v>1.2263837806294804</v>
      </c>
      <c r="DP127" s="60">
        <f t="shared" si="28"/>
        <v>0.34892742054426307</v>
      </c>
      <c r="DQ127" s="53">
        <f t="shared" si="29"/>
        <v>3.2857174064664427</v>
      </c>
      <c r="DR127" s="60">
        <f>'west Allen-Studer'!DG128</f>
        <v>2.7748953720565148</v>
      </c>
      <c r="DS127" s="53">
        <f t="shared" si="10"/>
        <v>0.51652399231218116</v>
      </c>
      <c r="DT127" s="53">
        <f t="shared" si="11"/>
        <v>1.0330479846243623</v>
      </c>
      <c r="DV127" s="33">
        <f t="shared" si="12"/>
        <v>168.46967454174541</v>
      </c>
      <c r="DW127" s="33">
        <f t="shared" si="13"/>
        <v>107.46039682014043</v>
      </c>
      <c r="DX127" s="33">
        <f t="shared" si="14"/>
        <v>48.598907895118671</v>
      </c>
      <c r="DZ127" s="60">
        <f t="shared" si="49"/>
        <v>0.606375</v>
      </c>
      <c r="EA127" s="60">
        <f t="shared" si="15"/>
        <v>0.77250200000000013</v>
      </c>
      <c r="EC127" s="218">
        <f t="shared" si="25"/>
        <v>1707</v>
      </c>
      <c r="ED127" s="53">
        <f t="shared" si="16"/>
        <v>0.52404649737283338</v>
      </c>
      <c r="EE127" s="53">
        <f t="shared" si="17"/>
        <v>0.82156725146762299</v>
      </c>
      <c r="EF127" s="53">
        <f t="shared" si="18"/>
        <v>1.8166240082528768</v>
      </c>
      <c r="EG127" s="53">
        <f t="shared" si="20"/>
        <v>1.1464688726787728</v>
      </c>
      <c r="EH127" s="53">
        <f t="shared" si="50"/>
        <v>0.41134999630350699</v>
      </c>
      <c r="EI127" s="53">
        <f t="shared" si="51"/>
        <v>0.64488874088180981</v>
      </c>
      <c r="EJ127" s="53">
        <f t="shared" si="52"/>
        <v>1.4259579690464725</v>
      </c>
      <c r="EL127" s="5">
        <v>10.78</v>
      </c>
    </row>
    <row r="128" spans="1:142" x14ac:dyDescent="0.15">
      <c r="A128" s="218">
        <f t="shared" si="19"/>
        <v>1708</v>
      </c>
      <c r="B128" s="4"/>
      <c r="C128" s="4"/>
      <c r="D128" s="4"/>
      <c r="E128" s="4"/>
      <c r="F128" s="32"/>
      <c r="G128" s="4">
        <v>1.6875</v>
      </c>
      <c r="H128" s="4">
        <f t="shared" si="48"/>
        <v>0.606375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36"/>
      <c r="T128" s="36"/>
      <c r="U128" s="28"/>
      <c r="V128" s="12"/>
      <c r="W128" s="4"/>
      <c r="X128" s="4"/>
      <c r="Y128" s="4"/>
      <c r="Z128" s="12">
        <v>0.55000000000000004</v>
      </c>
      <c r="AA128" s="32">
        <f t="shared" si="34"/>
        <v>0.15870848925793277</v>
      </c>
      <c r="AB128" s="4">
        <v>0.49</v>
      </c>
      <c r="AC128" s="4">
        <f t="shared" si="35"/>
        <v>0.14135699720079853</v>
      </c>
      <c r="AD128" s="4">
        <v>0.73</v>
      </c>
      <c r="AE128" s="4">
        <f t="shared" si="36"/>
        <v>0.21064944937871075</v>
      </c>
      <c r="AF128" s="4"/>
      <c r="AG128" s="63"/>
      <c r="AH128" s="12"/>
      <c r="AI128" s="32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BJ128" s="12">
        <v>0.66</v>
      </c>
      <c r="BK128" s="63">
        <f t="shared" si="37"/>
        <v>0.1904501871095193</v>
      </c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12">
        <v>0.47</v>
      </c>
      <c r="BZ128" s="63">
        <f t="shared" si="38"/>
        <v>0.13562361809314252</v>
      </c>
      <c r="CA128" s="4"/>
      <c r="CB128" s="4"/>
      <c r="CF128" s="12">
        <v>3.55</v>
      </c>
      <c r="CG128" s="32">
        <f t="shared" si="39"/>
        <v>1.024391157937566</v>
      </c>
      <c r="CH128" s="4"/>
      <c r="CI128" s="4"/>
      <c r="CJ128" s="12">
        <v>7.06</v>
      </c>
      <c r="CK128" s="32">
        <f t="shared" si="40"/>
        <v>2.0372398802927365</v>
      </c>
      <c r="CM128" s="4"/>
      <c r="CN128" s="4"/>
      <c r="CO128" s="5"/>
      <c r="CP128" s="4"/>
      <c r="CQ128" s="12">
        <v>0.45</v>
      </c>
      <c r="CR128" s="12">
        <v>0.57999999999999996</v>
      </c>
      <c r="CS128" s="4"/>
      <c r="CT128" s="5"/>
      <c r="CU128" s="12">
        <v>6.1</v>
      </c>
      <c r="CV128" s="63">
        <f t="shared" si="41"/>
        <v>1.760221426315254</v>
      </c>
      <c r="CW128" s="4"/>
      <c r="CX128" s="5"/>
      <c r="DA128" s="4"/>
      <c r="DB128" s="4"/>
      <c r="DC128" s="4"/>
      <c r="DD128" s="63"/>
      <c r="DE128" s="11"/>
      <c r="DF128" s="11"/>
      <c r="DG128" s="11"/>
      <c r="DH128" s="53">
        <f t="shared" si="42"/>
        <v>0.1904501871095193</v>
      </c>
      <c r="DI128" s="53">
        <f t="shared" si="53"/>
        <v>0.3304919293962707</v>
      </c>
      <c r="DJ128" s="53">
        <f t="shared" si="54"/>
        <v>0.1705647180347879</v>
      </c>
      <c r="DK128" s="53">
        <f t="shared" si="43"/>
        <v>0.15870848925793277</v>
      </c>
      <c r="DL128" s="53">
        <f t="shared" si="44"/>
        <v>0.47</v>
      </c>
      <c r="DM128" s="53">
        <f t="shared" si="45"/>
        <v>2.0372398802927365</v>
      </c>
      <c r="DN128" s="53">
        <f t="shared" si="46"/>
        <v>1.024391157937566</v>
      </c>
      <c r="DO128" s="53">
        <f t="shared" si="47"/>
        <v>1.760221426315254</v>
      </c>
      <c r="DP128" s="60">
        <f t="shared" si="28"/>
        <v>0.43615927568032886</v>
      </c>
      <c r="DQ128" s="53">
        <f t="shared" si="29"/>
        <v>4.1071467580830543</v>
      </c>
      <c r="DR128" s="60">
        <f>'west Allen-Studer'!DG129</f>
        <v>2.7748953720565148</v>
      </c>
      <c r="DS128" s="53">
        <f t="shared" si="10"/>
        <v>0.51219557896878298</v>
      </c>
      <c r="DT128" s="53">
        <f t="shared" si="11"/>
        <v>1.024391157937566</v>
      </c>
      <c r="DV128" s="33">
        <f t="shared" si="12"/>
        <v>168.1838032124497</v>
      </c>
      <c r="DW128" s="33">
        <f t="shared" si="13"/>
        <v>111.29304281827456</v>
      </c>
      <c r="DX128" s="33">
        <f t="shared" si="14"/>
        <v>54.376101696504364</v>
      </c>
      <c r="DZ128" s="60">
        <f t="shared" si="49"/>
        <v>0.606375</v>
      </c>
      <c r="EA128" s="60">
        <f t="shared" si="15"/>
        <v>0.77372300000000005</v>
      </c>
      <c r="EC128" s="218">
        <f t="shared" si="25"/>
        <v>1708</v>
      </c>
      <c r="ED128" s="53">
        <f t="shared" si="16"/>
        <v>0.52576695273436458</v>
      </c>
      <c r="EE128" s="53">
        <f t="shared" si="17"/>
        <v>0.79452842221837483</v>
      </c>
      <c r="EF128" s="53">
        <f t="shared" si="18"/>
        <v>1.6261828809984415</v>
      </c>
      <c r="EG128" s="53">
        <f t="shared" si="20"/>
        <v>1.1069874349753179</v>
      </c>
      <c r="EH128" s="53">
        <f t="shared" si="50"/>
        <v>0.41204919068490964</v>
      </c>
      <c r="EI128" s="53">
        <f t="shared" si="51"/>
        <v>0.62268043217361646</v>
      </c>
      <c r="EJ128" s="53">
        <f t="shared" si="52"/>
        <v>1.2744569367401899</v>
      </c>
      <c r="EL128" s="5">
        <v>10.78</v>
      </c>
    </row>
    <row r="129" spans="1:142" x14ac:dyDescent="0.15">
      <c r="A129" s="218">
        <f t="shared" si="19"/>
        <v>1709</v>
      </c>
      <c r="B129" s="4"/>
      <c r="C129" s="4"/>
      <c r="D129" s="4"/>
      <c r="E129" s="4"/>
      <c r="F129" s="32"/>
      <c r="G129" s="4">
        <v>1.6875</v>
      </c>
      <c r="H129" s="4">
        <f t="shared" si="48"/>
        <v>0.606375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36"/>
      <c r="T129" s="36"/>
      <c r="U129" s="28"/>
      <c r="V129" s="12"/>
      <c r="W129" s="4"/>
      <c r="X129" s="4"/>
      <c r="Y129" s="4"/>
      <c r="Z129" s="12">
        <v>0.47</v>
      </c>
      <c r="AA129" s="32">
        <f t="shared" si="34"/>
        <v>0.13562361809314252</v>
      </c>
      <c r="AB129" s="4">
        <v>0.46</v>
      </c>
      <c r="AC129" s="4">
        <f t="shared" si="35"/>
        <v>0.1327024871680966</v>
      </c>
      <c r="AD129" s="4">
        <v>0.68</v>
      </c>
      <c r="AE129" s="4">
        <f t="shared" si="36"/>
        <v>0.19622140490071688</v>
      </c>
      <c r="AF129" s="4"/>
      <c r="AG129" s="63"/>
      <c r="AH129" s="12"/>
      <c r="AI129" s="32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BJ129" s="12">
        <v>0.57999999999999996</v>
      </c>
      <c r="BK129" s="63">
        <f t="shared" si="37"/>
        <v>0.16736531594472906</v>
      </c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12">
        <v>0.44</v>
      </c>
      <c r="BZ129" s="63">
        <f t="shared" si="38"/>
        <v>0.1269667914063462</v>
      </c>
      <c r="CA129" s="4"/>
      <c r="CB129" s="4"/>
      <c r="CF129" s="12">
        <v>3.52</v>
      </c>
      <c r="CG129" s="32">
        <f t="shared" si="39"/>
        <v>1.0157343312507696</v>
      </c>
      <c r="CH129" s="4"/>
      <c r="CI129" s="4"/>
      <c r="CJ129" s="12">
        <v>6.74</v>
      </c>
      <c r="CK129" s="32">
        <f t="shared" si="40"/>
        <v>1.944900395633576</v>
      </c>
      <c r="CM129" s="4"/>
      <c r="CN129" s="4"/>
      <c r="CO129" s="5"/>
      <c r="CP129" s="4"/>
      <c r="CQ129" s="12">
        <v>0.43</v>
      </c>
      <c r="CR129" s="12">
        <v>0.56000000000000005</v>
      </c>
      <c r="CS129" s="4"/>
      <c r="CT129" s="5"/>
      <c r="CU129" s="12">
        <v>4.24</v>
      </c>
      <c r="CV129" s="63">
        <f t="shared" si="41"/>
        <v>1.2234981717338815</v>
      </c>
      <c r="CW129" s="4"/>
      <c r="CX129" s="5"/>
      <c r="DA129" s="4"/>
      <c r="DB129" s="4"/>
      <c r="DC129" s="4"/>
      <c r="DD129" s="63"/>
      <c r="DE129" s="11"/>
      <c r="DF129" s="11"/>
      <c r="DG129" s="11"/>
      <c r="DH129" s="53">
        <f t="shared" si="42"/>
        <v>0.16736531594472906</v>
      </c>
      <c r="DI129" s="53">
        <f t="shared" si="53"/>
        <v>0.30218987734823788</v>
      </c>
      <c r="DJ129" s="53">
        <f t="shared" si="54"/>
        <v>0.15065675221238936</v>
      </c>
      <c r="DK129" s="53">
        <f t="shared" si="43"/>
        <v>0.13562361809314252</v>
      </c>
      <c r="DL129" s="53">
        <f t="shared" si="44"/>
        <v>0.44</v>
      </c>
      <c r="DM129" s="53">
        <f t="shared" si="45"/>
        <v>1.944900395633576</v>
      </c>
      <c r="DN129" s="53">
        <f t="shared" si="46"/>
        <v>1.0157343312507696</v>
      </c>
      <c r="DO129" s="53">
        <f t="shared" si="47"/>
        <v>1.2234981717338815</v>
      </c>
      <c r="DP129" s="60">
        <f t="shared" si="28"/>
        <v>0.37271792649046276</v>
      </c>
      <c r="DQ129" s="53">
        <f t="shared" si="29"/>
        <v>3.5097435932709726</v>
      </c>
      <c r="DR129" s="60">
        <f>'west Allen-Studer'!DG130</f>
        <v>2.7748953720565148</v>
      </c>
      <c r="DS129" s="53">
        <f t="shared" si="10"/>
        <v>0.50786716562538481</v>
      </c>
      <c r="DT129" s="53">
        <f t="shared" si="11"/>
        <v>1.0157343312507696</v>
      </c>
      <c r="DV129" s="33">
        <f t="shared" si="12"/>
        <v>153.71802866770693</v>
      </c>
      <c r="DW129" s="33">
        <f t="shared" si="13"/>
        <v>102.49771052706809</v>
      </c>
      <c r="DX129" s="33">
        <f t="shared" si="14"/>
        <v>48.495563557098507</v>
      </c>
      <c r="DZ129" s="60">
        <f t="shared" si="49"/>
        <v>0.606375</v>
      </c>
      <c r="EA129" s="60">
        <f t="shared" si="15"/>
        <v>0.77494400000000019</v>
      </c>
      <c r="EC129" s="218">
        <f t="shared" si="25"/>
        <v>1709</v>
      </c>
      <c r="ED129" s="53">
        <f t="shared" si="16"/>
        <v>0.57615251339763207</v>
      </c>
      <c r="EE129" s="53">
        <f t="shared" si="17"/>
        <v>0.86406835934193793</v>
      </c>
      <c r="EF129" s="53">
        <f t="shared" si="18"/>
        <v>1.8262501159957125</v>
      </c>
      <c r="EG129" s="53">
        <f t="shared" si="20"/>
        <v>1.2019780672804856</v>
      </c>
      <c r="EH129" s="53">
        <f t="shared" si="50"/>
        <v>0.45082545359598758</v>
      </c>
      <c r="EI129" s="53">
        <f t="shared" si="51"/>
        <v>0.67611266284527327</v>
      </c>
      <c r="EJ129" s="53">
        <f t="shared" si="52"/>
        <v>1.4289966940667969</v>
      </c>
      <c r="EL129" s="5">
        <v>10.78</v>
      </c>
    </row>
    <row r="130" spans="1:142" x14ac:dyDescent="0.15">
      <c r="A130" s="218">
        <f t="shared" si="19"/>
        <v>1710</v>
      </c>
      <c r="B130" s="4"/>
      <c r="C130" s="4"/>
      <c r="D130" s="4"/>
      <c r="E130" s="4"/>
      <c r="F130" s="32"/>
      <c r="G130" s="4">
        <v>1.6875</v>
      </c>
      <c r="H130" s="4">
        <f t="shared" si="48"/>
        <v>0.606375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36"/>
      <c r="T130" s="36"/>
      <c r="U130" s="28"/>
      <c r="V130" s="12"/>
      <c r="W130" s="4"/>
      <c r="X130" s="4"/>
      <c r="Y130" s="4"/>
      <c r="Z130" s="12">
        <v>0.68</v>
      </c>
      <c r="AA130" s="32">
        <f t="shared" si="34"/>
        <v>0.19622140490071688</v>
      </c>
      <c r="AB130" s="4">
        <v>0.42</v>
      </c>
      <c r="AC130" s="4">
        <f t="shared" si="35"/>
        <v>0.12116314045782731</v>
      </c>
      <c r="AD130" s="4">
        <v>0.64</v>
      </c>
      <c r="AE130" s="4">
        <f t="shared" si="36"/>
        <v>0.18467896931832176</v>
      </c>
      <c r="AF130" s="4"/>
      <c r="AG130" s="63"/>
      <c r="AH130" s="12"/>
      <c r="AI130" s="32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BJ130" s="12">
        <v>0.52</v>
      </c>
      <c r="BK130" s="63">
        <f t="shared" si="37"/>
        <v>0.15005166257113642</v>
      </c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12">
        <v>0.41</v>
      </c>
      <c r="BZ130" s="63">
        <f t="shared" si="38"/>
        <v>0.11830996471954987</v>
      </c>
      <c r="CA130" s="4"/>
      <c r="CB130" s="4"/>
      <c r="CF130" s="12">
        <v>3.49</v>
      </c>
      <c r="CG130" s="32">
        <f t="shared" si="39"/>
        <v>1.0070775045639733</v>
      </c>
      <c r="CH130" s="4"/>
      <c r="CI130" s="4"/>
      <c r="CJ130" s="12">
        <v>6.39</v>
      </c>
      <c r="CK130" s="32">
        <f t="shared" si="40"/>
        <v>1.8439040842876186</v>
      </c>
      <c r="CM130" s="4"/>
      <c r="CN130" s="4"/>
      <c r="CO130" s="5"/>
      <c r="CP130" s="4"/>
      <c r="CQ130" s="12">
        <v>0.4</v>
      </c>
      <c r="CR130" s="12">
        <v>0.54</v>
      </c>
      <c r="CS130" s="4"/>
      <c r="CT130" s="5"/>
      <c r="CU130" s="12">
        <v>3.69</v>
      </c>
      <c r="CV130" s="63">
        <f t="shared" si="41"/>
        <v>1.0647896824759489</v>
      </c>
      <c r="CW130" s="4"/>
      <c r="CX130" s="5"/>
      <c r="DA130" s="4"/>
      <c r="DB130" s="4"/>
      <c r="DC130" s="4"/>
      <c r="DD130" s="63"/>
      <c r="DE130" s="11"/>
      <c r="DF130" s="11"/>
      <c r="DG130" s="11"/>
      <c r="DH130" s="53">
        <f t="shared" si="42"/>
        <v>0.15005166257113642</v>
      </c>
      <c r="DI130" s="53">
        <f t="shared" si="53"/>
        <v>0.28096333831221326</v>
      </c>
      <c r="DJ130" s="53">
        <f t="shared" si="54"/>
        <v>0.13572577784559048</v>
      </c>
      <c r="DK130" s="53">
        <f t="shared" si="43"/>
        <v>0.19622140490071688</v>
      </c>
      <c r="DL130" s="53">
        <f t="shared" si="44"/>
        <v>0.41</v>
      </c>
      <c r="DM130" s="53">
        <f t="shared" si="45"/>
        <v>1.8439040842876186</v>
      </c>
      <c r="DN130" s="53">
        <f t="shared" si="46"/>
        <v>1.0070775045639733</v>
      </c>
      <c r="DO130" s="53">
        <f t="shared" si="47"/>
        <v>1.0647896824759489</v>
      </c>
      <c r="DP130" s="60">
        <f t="shared" si="28"/>
        <v>0.53925146811386115</v>
      </c>
      <c r="DQ130" s="53">
        <f t="shared" si="29"/>
        <v>5.0779269009026846</v>
      </c>
      <c r="DR130" s="60">
        <f>'west Allen-Studer'!DG131</f>
        <v>2.7748953720565148</v>
      </c>
      <c r="DS130" s="53">
        <f t="shared" si="10"/>
        <v>0.50353875228198663</v>
      </c>
      <c r="DT130" s="53">
        <f t="shared" si="11"/>
        <v>1.0070775045639733</v>
      </c>
      <c r="DV130" s="33">
        <f t="shared" si="12"/>
        <v>155.79029210734006</v>
      </c>
      <c r="DW130" s="33">
        <f t="shared" si="13"/>
        <v>108.70985487188054</v>
      </c>
      <c r="DX130" s="33">
        <f t="shared" si="14"/>
        <v>57.591599732242017</v>
      </c>
      <c r="DZ130" s="60">
        <f t="shared" si="49"/>
        <v>0.606375</v>
      </c>
      <c r="EA130" s="60">
        <f t="shared" si="15"/>
        <v>0.7761650000000001</v>
      </c>
      <c r="EC130" s="218">
        <f t="shared" si="25"/>
        <v>1710</v>
      </c>
      <c r="ED130" s="53">
        <f t="shared" si="16"/>
        <v>0.56938446053784708</v>
      </c>
      <c r="EE130" s="53">
        <f t="shared" si="17"/>
        <v>0.81597543785808369</v>
      </c>
      <c r="EF130" s="53">
        <f t="shared" si="18"/>
        <v>1.5402345453326796</v>
      </c>
      <c r="EG130" s="53">
        <f t="shared" si="20"/>
        <v>1.1332919186139723</v>
      </c>
      <c r="EH130" s="53">
        <f t="shared" si="50"/>
        <v>0.44482874422144386</v>
      </c>
      <c r="EI130" s="53">
        <f t="shared" si="51"/>
        <v>0.63747670422035951</v>
      </c>
      <c r="EJ130" s="53">
        <f t="shared" si="52"/>
        <v>1.2033004869146422</v>
      </c>
      <c r="EL130" s="5">
        <v>10.78</v>
      </c>
    </row>
    <row r="131" spans="1:142" x14ac:dyDescent="0.15">
      <c r="A131" s="218">
        <f t="shared" si="19"/>
        <v>1711</v>
      </c>
      <c r="B131" s="4"/>
      <c r="C131" s="4"/>
      <c r="D131" s="4"/>
      <c r="E131" s="4"/>
      <c r="F131" s="32"/>
      <c r="G131" s="4">
        <v>1.6875</v>
      </c>
      <c r="H131" s="4">
        <f t="shared" si="48"/>
        <v>0.606375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36"/>
      <c r="T131" s="36"/>
      <c r="U131" s="28"/>
      <c r="V131" s="12"/>
      <c r="W131" s="4"/>
      <c r="X131" s="4"/>
      <c r="Y131" s="4"/>
      <c r="Z131" s="12">
        <v>0.89</v>
      </c>
      <c r="AA131" s="32">
        <f t="shared" si="34"/>
        <v>0.25681919170829115</v>
      </c>
      <c r="AB131" s="4">
        <v>0.39</v>
      </c>
      <c r="AC131" s="4">
        <f t="shared" si="35"/>
        <v>0.11250863042512538</v>
      </c>
      <c r="AD131" s="4">
        <v>0.59</v>
      </c>
      <c r="AE131" s="4">
        <f t="shared" si="36"/>
        <v>0.17025092484032783</v>
      </c>
      <c r="AF131" s="4"/>
      <c r="AG131" s="63"/>
      <c r="AH131" s="12"/>
      <c r="AI131" s="32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BJ131" s="12">
        <v>0.46</v>
      </c>
      <c r="BK131" s="63">
        <f t="shared" si="37"/>
        <v>0.13273800919754378</v>
      </c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12">
        <v>0.39</v>
      </c>
      <c r="BZ131" s="63">
        <f t="shared" si="38"/>
        <v>0.11253874692835232</v>
      </c>
      <c r="CA131" s="4"/>
      <c r="CB131" s="4"/>
      <c r="CF131" s="12">
        <v>3.46</v>
      </c>
      <c r="CG131" s="32">
        <f t="shared" si="39"/>
        <v>0.99842067787717703</v>
      </c>
      <c r="CH131" s="4"/>
      <c r="CI131" s="4"/>
      <c r="CJ131" s="12">
        <v>6.06</v>
      </c>
      <c r="CK131" s="32">
        <f t="shared" si="40"/>
        <v>1.7486789907328588</v>
      </c>
      <c r="CM131" s="4"/>
      <c r="CN131" s="4"/>
      <c r="CO131" s="5"/>
      <c r="CP131" s="4"/>
      <c r="CQ131" s="12">
        <v>0.38</v>
      </c>
      <c r="CR131" s="12">
        <v>0.52</v>
      </c>
      <c r="CS131" s="4"/>
      <c r="CT131" s="5"/>
      <c r="CU131" s="12">
        <v>4.3</v>
      </c>
      <c r="CV131" s="63">
        <f t="shared" si="41"/>
        <v>1.240811825107474</v>
      </c>
      <c r="CW131" s="4"/>
      <c r="CX131" s="5"/>
      <c r="DA131" s="4"/>
      <c r="DB131" s="4"/>
      <c r="DC131" s="4"/>
      <c r="DD131" s="63"/>
      <c r="DE131" s="11"/>
      <c r="DF131" s="11"/>
      <c r="DG131" s="11"/>
      <c r="DH131" s="53">
        <f t="shared" si="42"/>
        <v>0.13273800919754378</v>
      </c>
      <c r="DI131" s="53">
        <f t="shared" si="53"/>
        <v>0.25973679927618865</v>
      </c>
      <c r="DJ131" s="53">
        <f t="shared" si="54"/>
        <v>0.1207948034787916</v>
      </c>
      <c r="DK131" s="53">
        <f t="shared" si="43"/>
        <v>0.25681919170829115</v>
      </c>
      <c r="DL131" s="53">
        <f t="shared" si="44"/>
        <v>0.39</v>
      </c>
      <c r="DM131" s="53">
        <f t="shared" si="45"/>
        <v>1.7486789907328588</v>
      </c>
      <c r="DN131" s="53">
        <f t="shared" si="46"/>
        <v>0.99842067787717703</v>
      </c>
      <c r="DO131" s="53">
        <f t="shared" si="47"/>
        <v>1.240811825107474</v>
      </c>
      <c r="DP131" s="60">
        <f t="shared" si="28"/>
        <v>0.70578500973725922</v>
      </c>
      <c r="DQ131" s="53">
        <f t="shared" si="29"/>
        <v>6.6461102085343953</v>
      </c>
      <c r="DR131" s="60">
        <f>'west Allen-Studer'!DG132</f>
        <v>2.7748953720565148</v>
      </c>
      <c r="DS131" s="53">
        <f t="shared" si="10"/>
        <v>0.49921033893858852</v>
      </c>
      <c r="DT131" s="53">
        <f t="shared" si="11"/>
        <v>0.99842067787717703</v>
      </c>
      <c r="DV131" s="33">
        <f t="shared" si="12"/>
        <v>158.28776587948744</v>
      </c>
      <c r="DW131" s="33">
        <f t="shared" si="13"/>
        <v>116.75877413384552</v>
      </c>
      <c r="DX131" s="33">
        <f t="shared" si="14"/>
        <v>67.57441082453802</v>
      </c>
      <c r="DZ131" s="60">
        <f t="shared" si="49"/>
        <v>0.606375</v>
      </c>
      <c r="EA131" s="60">
        <f t="shared" si="15"/>
        <v>0.77738600000000002</v>
      </c>
      <c r="EC131" s="218">
        <f t="shared" si="25"/>
        <v>1711</v>
      </c>
      <c r="ED131" s="53">
        <f t="shared" si="16"/>
        <v>0.56128225571997681</v>
      </c>
      <c r="EE131" s="53">
        <f t="shared" si="17"/>
        <v>0.76092023871258307</v>
      </c>
      <c r="EF131" s="53">
        <f t="shared" si="18"/>
        <v>1.3147597322957745</v>
      </c>
      <c r="EG131" s="53">
        <f t="shared" si="20"/>
        <v>1.0551669535239434</v>
      </c>
      <c r="EH131" s="53">
        <f t="shared" si="50"/>
        <v>0.43781020987283137</v>
      </c>
      <c r="EI131" s="53">
        <f t="shared" si="51"/>
        <v>0.59353141135721832</v>
      </c>
      <c r="EJ131" s="53">
        <f t="shared" si="52"/>
        <v>1.0255361334920492</v>
      </c>
      <c r="EL131" s="5">
        <v>10.78</v>
      </c>
    </row>
    <row r="132" spans="1:142" x14ac:dyDescent="0.15">
      <c r="A132" s="218">
        <f t="shared" si="19"/>
        <v>1712</v>
      </c>
      <c r="B132" s="4"/>
      <c r="C132" s="4"/>
      <c r="D132" s="4"/>
      <c r="E132" s="4"/>
      <c r="F132" s="32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36"/>
      <c r="T132" s="36"/>
      <c r="U132" s="28"/>
      <c r="V132" s="12"/>
      <c r="W132" s="4"/>
      <c r="X132" s="4"/>
      <c r="Y132" s="4"/>
      <c r="Z132" s="12">
        <v>1.19</v>
      </c>
      <c r="AA132" s="32">
        <f t="shared" si="34"/>
        <v>0.34338745857625447</v>
      </c>
      <c r="AB132" s="4">
        <v>0.36</v>
      </c>
      <c r="AC132" s="4">
        <f t="shared" si="35"/>
        <v>0.10385412039242341</v>
      </c>
      <c r="AD132" s="4">
        <v>0.54</v>
      </c>
      <c r="AE132" s="4">
        <f t="shared" si="36"/>
        <v>0.15582288036233399</v>
      </c>
      <c r="AF132" s="4"/>
      <c r="AG132" s="63"/>
      <c r="AH132" s="12"/>
      <c r="AI132" s="32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BJ132" s="12">
        <v>0.4</v>
      </c>
      <c r="BK132" s="63">
        <f t="shared" si="37"/>
        <v>0.11542435582395111</v>
      </c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12">
        <v>0.36</v>
      </c>
      <c r="BZ132" s="63">
        <f t="shared" si="38"/>
        <v>0.10388192024155599</v>
      </c>
      <c r="CA132" s="4"/>
      <c r="CB132" s="4"/>
      <c r="CF132" s="12">
        <v>3.43</v>
      </c>
      <c r="CG132" s="32">
        <f t="shared" si="39"/>
        <v>0.98976385119038068</v>
      </c>
      <c r="CH132" s="4"/>
      <c r="CI132" s="4"/>
      <c r="CJ132" s="12">
        <v>5.72</v>
      </c>
      <c r="CK132" s="32">
        <f t="shared" si="40"/>
        <v>1.6505682882825006</v>
      </c>
      <c r="CM132" s="4"/>
      <c r="CN132" s="4"/>
      <c r="CO132" s="5"/>
      <c r="CP132" s="4"/>
      <c r="CQ132" s="12">
        <v>0.36</v>
      </c>
      <c r="CR132" s="12">
        <v>0.5</v>
      </c>
      <c r="CS132" s="4"/>
      <c r="CT132" s="5"/>
      <c r="CU132" s="12">
        <v>4.1100000000000003</v>
      </c>
      <c r="CV132" s="63">
        <f t="shared" si="41"/>
        <v>1.1859852560910975</v>
      </c>
      <c r="CW132" s="4"/>
      <c r="CX132" s="5"/>
      <c r="DA132" s="4"/>
      <c r="DB132" s="4"/>
      <c r="DC132" s="4"/>
      <c r="DD132" s="63"/>
      <c r="DE132" s="11"/>
      <c r="DF132" s="11"/>
      <c r="DG132" s="11"/>
      <c r="DH132" s="53">
        <f t="shared" si="42"/>
        <v>0.11542435582395111</v>
      </c>
      <c r="DI132" s="53">
        <f t="shared" si="53"/>
        <v>0.23851026024016406</v>
      </c>
      <c r="DJ132" s="53">
        <f t="shared" si="54"/>
        <v>0.10586382911199269</v>
      </c>
      <c r="DK132" s="53">
        <f t="shared" si="43"/>
        <v>0.34338745857625447</v>
      </c>
      <c r="DL132" s="53">
        <f t="shared" si="44"/>
        <v>0.36</v>
      </c>
      <c r="DM132" s="53">
        <f t="shared" si="45"/>
        <v>1.6505682882825006</v>
      </c>
      <c r="DN132" s="53">
        <f t="shared" si="46"/>
        <v>0.98976385119038068</v>
      </c>
      <c r="DO132" s="53">
        <f t="shared" si="47"/>
        <v>1.1859852560910975</v>
      </c>
      <c r="DP132" s="60">
        <f t="shared" si="28"/>
        <v>0.9436900691992568</v>
      </c>
      <c r="DQ132" s="53">
        <f t="shared" si="29"/>
        <v>8.886372076579697</v>
      </c>
      <c r="DR132" s="60">
        <f>'west Allen-Studer'!DG133</f>
        <v>2.7748953720565148</v>
      </c>
      <c r="DS132" s="53">
        <f t="shared" si="10"/>
        <v>0.49488192559519034</v>
      </c>
      <c r="DT132" s="53">
        <f t="shared" si="11"/>
        <v>0.98976385119038068</v>
      </c>
      <c r="DV132" s="33">
        <f t="shared" si="12"/>
        <v>164.84074065883917</v>
      </c>
      <c r="DW132" s="33">
        <f t="shared" si="13"/>
        <v>127.61826184475517</v>
      </c>
      <c r="DX132" s="33">
        <f t="shared" si="14"/>
        <v>81.308199990150243</v>
      </c>
      <c r="EA132" s="60">
        <f t="shared" si="15"/>
        <v>0.77860700000000016</v>
      </c>
      <c r="EC132" s="218">
        <f t="shared" si="25"/>
        <v>1712</v>
      </c>
      <c r="ED132" s="53">
        <f t="shared" si="16"/>
        <v>0.53981592649490229</v>
      </c>
      <c r="EE132" s="53">
        <f t="shared" si="17"/>
        <v>0.69726429318637673</v>
      </c>
      <c r="EF132" s="53">
        <f t="shared" si="18"/>
        <v>1.0943995458469959</v>
      </c>
      <c r="EG132" s="53">
        <f t="shared" si="20"/>
        <v>0.96537907834750247</v>
      </c>
    </row>
    <row r="133" spans="1:142" x14ac:dyDescent="0.15">
      <c r="A133" s="218">
        <f t="shared" si="19"/>
        <v>1713</v>
      </c>
      <c r="B133" s="4"/>
      <c r="C133" s="4"/>
      <c r="D133" s="4"/>
      <c r="E133" s="4"/>
      <c r="F133" s="32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36"/>
      <c r="T133" s="36"/>
      <c r="U133" s="28"/>
      <c r="V133" s="12"/>
      <c r="W133" s="4"/>
      <c r="X133" s="4"/>
      <c r="Y133" s="4"/>
      <c r="Z133" s="12">
        <v>0.89</v>
      </c>
      <c r="AA133" s="32">
        <f t="shared" si="34"/>
        <v>0.25681919170829115</v>
      </c>
      <c r="AB133" s="4">
        <v>0.33</v>
      </c>
      <c r="AC133" s="4">
        <f t="shared" si="35"/>
        <v>9.5199610359721465E-2</v>
      </c>
      <c r="AD133" s="4">
        <v>0.49</v>
      </c>
      <c r="AE133" s="4">
        <f t="shared" si="36"/>
        <v>0.14139483588434007</v>
      </c>
      <c r="AF133" s="4"/>
      <c r="AG133" s="63"/>
      <c r="AH133" s="12"/>
      <c r="AI133" s="32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BJ133" s="12">
        <v>0.34</v>
      </c>
      <c r="BK133" s="63">
        <f t="shared" si="37"/>
        <v>9.8110702450358439E-2</v>
      </c>
      <c r="BL133" s="4"/>
      <c r="BM133" s="4"/>
      <c r="BN133" s="4"/>
      <c r="BO133" s="4"/>
      <c r="BP133" s="4"/>
      <c r="BQ133" s="4"/>
      <c r="BR133" s="4">
        <v>0.85</v>
      </c>
      <c r="BS133" s="4">
        <f>(BR133*10.78)/37.3578</f>
        <v>0.24527675612589603</v>
      </c>
      <c r="BT133" s="4"/>
      <c r="BU133" s="4"/>
      <c r="BV133" s="4"/>
      <c r="BW133" s="4"/>
      <c r="BX133" s="4"/>
      <c r="BY133" s="12">
        <v>0.34</v>
      </c>
      <c r="BZ133" s="63">
        <f t="shared" si="38"/>
        <v>9.8110702450358439E-2</v>
      </c>
      <c r="CA133" s="4"/>
      <c r="CB133" s="4"/>
      <c r="CF133" s="12">
        <v>3.4</v>
      </c>
      <c r="CG133" s="32">
        <f t="shared" si="39"/>
        <v>0.98110702450358411</v>
      </c>
      <c r="CH133" s="4"/>
      <c r="CI133" s="4"/>
      <c r="CJ133" s="12">
        <v>5.38</v>
      </c>
      <c r="CK133" s="32">
        <f t="shared" si="40"/>
        <v>1.5524575858321421</v>
      </c>
      <c r="CM133" s="4"/>
      <c r="CN133" s="4"/>
      <c r="CO133" s="5"/>
      <c r="CP133" s="4"/>
      <c r="CQ133" s="12">
        <v>0.33</v>
      </c>
      <c r="CR133" s="12">
        <v>0.48</v>
      </c>
      <c r="CS133" s="4"/>
      <c r="CT133" s="5"/>
      <c r="CU133" s="12">
        <v>4.5599999999999996</v>
      </c>
      <c r="CV133" s="63">
        <f t="shared" si="41"/>
        <v>1.3158376563930423</v>
      </c>
      <c r="CW133" s="4"/>
      <c r="CX133" s="5"/>
      <c r="DA133" s="4"/>
      <c r="DB133" s="4"/>
      <c r="DC133" s="4"/>
      <c r="DD133" s="63"/>
      <c r="DE133" s="11"/>
      <c r="DF133" s="11"/>
      <c r="DG133" s="11"/>
      <c r="DH133" s="53">
        <f t="shared" si="42"/>
        <v>9.8110702450358439E-2</v>
      </c>
      <c r="DI133" s="53">
        <f t="shared" si="53"/>
        <v>0.21728372120413944</v>
      </c>
      <c r="DJ133" s="53">
        <f t="shared" si="54"/>
        <v>9.0932854745193789E-2</v>
      </c>
      <c r="DK133" s="53">
        <f t="shared" si="43"/>
        <v>0.25681919170829115</v>
      </c>
      <c r="DL133" s="53">
        <f t="shared" si="44"/>
        <v>0.34</v>
      </c>
      <c r="DM133" s="53">
        <f t="shared" si="45"/>
        <v>1.5524575858321421</v>
      </c>
      <c r="DN133" s="53">
        <f t="shared" si="46"/>
        <v>0.98110702450358411</v>
      </c>
      <c r="DO133" s="53">
        <f t="shared" si="47"/>
        <v>1.3158376563930423</v>
      </c>
      <c r="DP133" s="60">
        <f t="shared" si="28"/>
        <v>0.70578500973725922</v>
      </c>
      <c r="DQ133" s="53">
        <f t="shared" si="29"/>
        <v>6.6461102085343953</v>
      </c>
      <c r="DR133" s="60">
        <f>'west Allen-Studer'!DG134</f>
        <v>2.7748953720565148</v>
      </c>
      <c r="DS133" s="53">
        <f t="shared" si="10"/>
        <v>0.49055351225179206</v>
      </c>
      <c r="DT133" s="53">
        <f t="shared" si="11"/>
        <v>0.98110702450358411</v>
      </c>
      <c r="DV133" s="33">
        <f t="shared" si="12"/>
        <v>142.01754094844756</v>
      </c>
      <c r="DW133" s="33">
        <f t="shared" si="13"/>
        <v>110.45762283478615</v>
      </c>
      <c r="DX133" s="33">
        <f t="shared" si="14"/>
        <v>66.135798272407015</v>
      </c>
      <c r="EA133" s="60">
        <f t="shared" si="15"/>
        <v>0.77982800000000008</v>
      </c>
      <c r="EC133" s="218">
        <f t="shared" si="25"/>
        <v>1713</v>
      </c>
      <c r="ED133" s="53">
        <f t="shared" si="16"/>
        <v>0.62755064905927205</v>
      </c>
      <c r="EE133" s="53">
        <f t="shared" si="17"/>
        <v>0.80685422800836037</v>
      </c>
      <c r="EF133" s="53">
        <f t="shared" si="18"/>
        <v>1.3475788049447908</v>
      </c>
      <c r="EG133" s="53">
        <f t="shared" si="20"/>
        <v>1.1153598713985806</v>
      </c>
    </row>
    <row r="134" spans="1:142" x14ac:dyDescent="0.15">
      <c r="A134" s="218">
        <f t="shared" si="19"/>
        <v>1714</v>
      </c>
      <c r="B134" s="4"/>
      <c r="C134" s="4"/>
      <c r="D134" s="4"/>
      <c r="E134" s="4"/>
      <c r="F134" s="32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36"/>
      <c r="T134" s="36"/>
      <c r="U134" s="28"/>
      <c r="V134" s="12"/>
      <c r="W134" s="4"/>
      <c r="X134" s="4"/>
      <c r="Y134" s="4"/>
      <c r="Z134" s="12">
        <v>0.31</v>
      </c>
      <c r="AA134" s="32">
        <f t="shared" si="34"/>
        <v>8.9453875763562091E-2</v>
      </c>
      <c r="AB134" s="4">
        <v>0.33</v>
      </c>
      <c r="AC134" s="4">
        <f t="shared" si="35"/>
        <v>9.5199610359721465E-2</v>
      </c>
      <c r="AD134" s="4">
        <v>0.5</v>
      </c>
      <c r="AE134" s="4">
        <f t="shared" si="36"/>
        <v>0.14428044477993887</v>
      </c>
      <c r="AF134" s="4"/>
      <c r="AG134" s="63"/>
      <c r="AH134" s="12"/>
      <c r="AI134" s="32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BJ134" s="12">
        <v>0.44</v>
      </c>
      <c r="BK134" s="63">
        <f t="shared" si="37"/>
        <v>0.1269667914063462</v>
      </c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12">
        <v>0.31</v>
      </c>
      <c r="BZ134" s="63">
        <f t="shared" si="38"/>
        <v>8.9453875763562091E-2</v>
      </c>
      <c r="CA134" s="4"/>
      <c r="CB134" s="4"/>
      <c r="CF134" s="12">
        <v>3.5</v>
      </c>
      <c r="CG134" s="32">
        <f t="shared" si="39"/>
        <v>1.0099631134595721</v>
      </c>
      <c r="CH134" s="4"/>
      <c r="CI134" s="4"/>
      <c r="CJ134" s="12">
        <v>5.25</v>
      </c>
      <c r="CK134" s="32">
        <f t="shared" si="40"/>
        <v>1.5149446701893581</v>
      </c>
      <c r="CM134" s="4"/>
      <c r="CN134" s="4"/>
      <c r="CO134" s="5"/>
      <c r="CP134" s="4"/>
      <c r="CQ134" s="12">
        <v>0.33</v>
      </c>
      <c r="CR134" s="12">
        <v>0.5</v>
      </c>
      <c r="CS134" s="4"/>
      <c r="CT134" s="5"/>
      <c r="CU134" s="12">
        <v>3.79</v>
      </c>
      <c r="CV134" s="63">
        <f t="shared" si="41"/>
        <v>1.0936457714319368</v>
      </c>
      <c r="CW134" s="4"/>
      <c r="CX134" s="5"/>
      <c r="DA134" s="4"/>
      <c r="DB134" s="4"/>
      <c r="DC134" s="4"/>
      <c r="DD134" s="63"/>
      <c r="DE134" s="11"/>
      <c r="DF134" s="11"/>
      <c r="DG134" s="11"/>
      <c r="DH134" s="53">
        <f t="shared" si="42"/>
        <v>0.1269667914063462</v>
      </c>
      <c r="DI134" s="53">
        <f t="shared" si="53"/>
        <v>0.25266128626418044</v>
      </c>
      <c r="DJ134" s="53">
        <f t="shared" si="54"/>
        <v>0.11581781202319194</v>
      </c>
      <c r="DK134" s="53">
        <f t="shared" si="43"/>
        <v>8.9453875763562091E-2</v>
      </c>
      <c r="DL134" s="53">
        <f t="shared" si="44"/>
        <v>0.31</v>
      </c>
      <c r="DM134" s="53">
        <f t="shared" si="45"/>
        <v>1.5149446701893581</v>
      </c>
      <c r="DN134" s="53">
        <f t="shared" si="46"/>
        <v>1.0099631134595721</v>
      </c>
      <c r="DO134" s="53">
        <f t="shared" si="47"/>
        <v>1.0936457714319368</v>
      </c>
      <c r="DP134" s="60">
        <f t="shared" ref="DP134:DP165" si="55">DK134*(AVERAGE(DP$244:DP$253)/AVERAGE(DK$244:DK$253))</f>
        <v>0.24583522811073077</v>
      </c>
      <c r="DQ134" s="53">
        <f t="shared" ref="DQ134:DQ165" si="56">DK134*(AVERAGE(DQ$181:DQ$190)/AVERAGE(DK$181/DK$190))</f>
        <v>2.314937263646812</v>
      </c>
      <c r="DR134" s="60">
        <f>'west Allen-Studer'!DG135</f>
        <v>2.7748953720565148</v>
      </c>
      <c r="DS134" s="53">
        <f t="shared" ref="DS134:DS197" si="57">0.5*DN134</f>
        <v>0.50498155672978606</v>
      </c>
      <c r="DT134" s="53">
        <f t="shared" ref="DT134:DT197" si="58">DN134</f>
        <v>1.0099631134595721</v>
      </c>
      <c r="DV134" s="33">
        <f t="shared" ref="DV134:DV197" si="59">$DI$10*$DI134+$DJ$10*$DJ134+$DK$10*$DK134+$DL$10*$DL134+$DM$10*$DM134+$DN$10*$DN134+$DO$10*$DO134+$DP$10*$DP134+$DQ$10*$DQ134+$DR$10*$DR134+$DS$10*$DS134+$DT$10*$DT134</f>
        <v>123.01322209075697</v>
      </c>
      <c r="DW134" s="33">
        <f t="shared" ref="DW134:DW197" si="60">$DK$14*$DK134+$DL$14*$DL134+$DM$14*$DM134+$DN$14*$DN134+$DO$14*$DO134+$DP$14*$DP134+$DQ$14*$DQ134+$DR$14*$DR134+$DS$14*$DS134+$DT$14*$DT134</f>
        <v>78.083429725284674</v>
      </c>
      <c r="DX134" s="33">
        <f t="shared" ref="DX134:DX197" si="61">$DK$11*$DK134+$DL$11*$DL134+$DM$11*$DM134+$DN$11*$DN134+$DO$11*$DO134+$DP$11*$DP134+$DQ$11*$DQ134+$DR$11*$DR134+$DS$11*$DS134+$DT$11*$DT134</f>
        <v>36.485845227630747</v>
      </c>
      <c r="EA134" s="60">
        <f t="shared" ref="EA134:EA197" si="62">1.360408+0.001221*(A134-1750)-0.535403</f>
        <v>0.78104899999999999</v>
      </c>
      <c r="EC134" s="218">
        <f t="shared" si="25"/>
        <v>1714</v>
      </c>
      <c r="ED134" s="53">
        <f t="shared" ref="ED134:ED197" si="63">EA134*360/(3.15*$DV134)</f>
        <v>0.72563535317598948</v>
      </c>
      <c r="EE134" s="53">
        <f t="shared" ref="EE134:EE197" si="64">EA134*360/(3.15*$DW134)</f>
        <v>1.1431713895149016</v>
      </c>
      <c r="EF134" s="53">
        <f t="shared" ref="EF134:EF197" si="65">EA134*360/(3.15*DX134)</f>
        <v>2.4465033576786688</v>
      </c>
      <c r="EG134" s="53">
        <f t="shared" si="20"/>
        <v>1.5777995463755332</v>
      </c>
    </row>
    <row r="135" spans="1:142" x14ac:dyDescent="0.15">
      <c r="A135" s="218">
        <f t="shared" ref="A135:A198" si="66">A134+1</f>
        <v>1715</v>
      </c>
      <c r="B135" s="4"/>
      <c r="C135" s="4"/>
      <c r="D135" s="4"/>
      <c r="E135" s="4"/>
      <c r="F135" s="32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36"/>
      <c r="T135" s="36"/>
      <c r="U135" s="28"/>
      <c r="V135" s="12"/>
      <c r="W135" s="4"/>
      <c r="X135" s="4"/>
      <c r="Y135" s="4"/>
      <c r="Z135" s="12">
        <v>0.56000000000000005</v>
      </c>
      <c r="AA135" s="32">
        <f t="shared" si="34"/>
        <v>0.16159409815353154</v>
      </c>
      <c r="AB135" s="4">
        <v>0.8</v>
      </c>
      <c r="AC135" s="4">
        <f t="shared" si="35"/>
        <v>0.23078693420538537</v>
      </c>
      <c r="AD135" s="4">
        <v>1</v>
      </c>
      <c r="AE135" s="4">
        <f t="shared" si="36"/>
        <v>0.28856088955987774</v>
      </c>
      <c r="AF135" s="4"/>
      <c r="AG135" s="63"/>
      <c r="AH135" s="12"/>
      <c r="AI135" s="32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BJ135" s="12">
        <v>0.89</v>
      </c>
      <c r="BK135" s="63">
        <f t="shared" si="37"/>
        <v>0.25681919170829115</v>
      </c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12">
        <v>0.56999999999999995</v>
      </c>
      <c r="BZ135" s="63">
        <f t="shared" si="38"/>
        <v>0.16447970704913029</v>
      </c>
      <c r="CA135" s="4"/>
      <c r="CB135" s="4"/>
      <c r="CF135" s="12">
        <v>2.5</v>
      </c>
      <c r="CG135" s="32">
        <f t="shared" si="39"/>
        <v>0.72140222389969433</v>
      </c>
      <c r="CH135" s="4"/>
      <c r="CI135" s="4"/>
      <c r="CJ135" s="12">
        <v>6.5</v>
      </c>
      <c r="CK135" s="32">
        <f t="shared" si="40"/>
        <v>1.8756457821392052</v>
      </c>
      <c r="CM135" s="4"/>
      <c r="CN135" s="4"/>
      <c r="CO135" s="5"/>
      <c r="CP135" s="4"/>
      <c r="CQ135" s="12">
        <v>0.8</v>
      </c>
      <c r="CR135" s="12">
        <v>1</v>
      </c>
      <c r="CS135" s="4"/>
      <c r="CT135" s="5"/>
      <c r="CU135" s="12">
        <v>4.42</v>
      </c>
      <c r="CV135" s="63">
        <f t="shared" si="41"/>
        <v>1.2754391318546596</v>
      </c>
      <c r="CW135" s="4"/>
      <c r="CX135" s="5"/>
      <c r="DA135" s="4"/>
      <c r="DB135" s="4"/>
      <c r="DC135" s="4"/>
      <c r="DD135" s="63"/>
      <c r="DE135" s="11"/>
      <c r="DF135" s="11"/>
      <c r="DG135" s="11"/>
      <c r="DH135" s="53">
        <f t="shared" si="42"/>
        <v>0.25681919170829115</v>
      </c>
      <c r="DI135" s="53">
        <f t="shared" si="53"/>
        <v>0.41186032903436498</v>
      </c>
      <c r="DJ135" s="53">
        <f t="shared" si="54"/>
        <v>0.22780011977418368</v>
      </c>
      <c r="DK135" s="53">
        <f t="shared" si="43"/>
        <v>0.16159409815353154</v>
      </c>
      <c r="DL135" s="53">
        <f t="shared" si="44"/>
        <v>0.56999999999999995</v>
      </c>
      <c r="DM135" s="53">
        <f t="shared" si="45"/>
        <v>1.8756457821392052</v>
      </c>
      <c r="DN135" s="53">
        <f t="shared" si="46"/>
        <v>0.72140222389969433</v>
      </c>
      <c r="DO135" s="53">
        <f t="shared" si="47"/>
        <v>1.2754391318546596</v>
      </c>
      <c r="DP135" s="60">
        <f t="shared" si="55"/>
        <v>0.44408944432906211</v>
      </c>
      <c r="DQ135" s="53">
        <f t="shared" si="56"/>
        <v>4.1818221536845641</v>
      </c>
      <c r="DR135" s="60">
        <f>'west Allen-Studer'!DG136</f>
        <v>2.7748953720565148</v>
      </c>
      <c r="DS135" s="53">
        <f t="shared" si="57"/>
        <v>0.36070111194984716</v>
      </c>
      <c r="DT135" s="53">
        <f t="shared" si="58"/>
        <v>0.72140222389969433</v>
      </c>
      <c r="DV135" s="33">
        <f t="shared" si="59"/>
        <v>195.04816725633739</v>
      </c>
      <c r="DW135" s="33">
        <f t="shared" si="60"/>
        <v>119.86159260797184</v>
      </c>
      <c r="DX135" s="33">
        <f t="shared" si="61"/>
        <v>55.413013960155773</v>
      </c>
      <c r="EA135" s="60">
        <f t="shared" si="62"/>
        <v>0.78227000000000013</v>
      </c>
      <c r="EC135" s="218">
        <f t="shared" si="25"/>
        <v>1715</v>
      </c>
      <c r="ED135" s="53">
        <f t="shared" si="63"/>
        <v>0.45836003983975354</v>
      </c>
      <c r="EE135" s="53">
        <f t="shared" si="64"/>
        <v>0.7458793410720933</v>
      </c>
      <c r="EF135" s="53">
        <f t="shared" si="65"/>
        <v>1.6133806722473107</v>
      </c>
      <c r="EG135" s="53">
        <f t="shared" si="20"/>
        <v>1.0278521861706524</v>
      </c>
    </row>
    <row r="136" spans="1:142" x14ac:dyDescent="0.15">
      <c r="A136" s="218">
        <f t="shared" si="66"/>
        <v>1716</v>
      </c>
      <c r="B136" s="4"/>
      <c r="C136" s="4"/>
      <c r="D136" s="4"/>
      <c r="E136" s="4"/>
      <c r="F136" s="32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36"/>
      <c r="T136" s="36"/>
      <c r="U136" s="28"/>
      <c r="V136" s="12"/>
      <c r="W136" s="4"/>
      <c r="X136" s="4"/>
      <c r="Y136" s="4"/>
      <c r="Z136" s="12">
        <v>0.56000000000000005</v>
      </c>
      <c r="AA136" s="32">
        <f t="shared" si="34"/>
        <v>0.16159409815353154</v>
      </c>
      <c r="AB136" s="4">
        <v>0.73</v>
      </c>
      <c r="AC136" s="4">
        <f t="shared" si="35"/>
        <v>0.21059307746241415</v>
      </c>
      <c r="AD136" s="4">
        <v>0.89</v>
      </c>
      <c r="AE136" s="4">
        <f t="shared" si="36"/>
        <v>0.25681919170829115</v>
      </c>
      <c r="AF136" s="4"/>
      <c r="AG136" s="63"/>
      <c r="AH136" s="12"/>
      <c r="AI136" s="32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BJ136" s="12">
        <v>0.89</v>
      </c>
      <c r="BK136" s="63">
        <f t="shared" si="37"/>
        <v>0.25681919170829115</v>
      </c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12">
        <v>0.56999999999999995</v>
      </c>
      <c r="BZ136" s="63">
        <f t="shared" si="38"/>
        <v>0.16447970704913029</v>
      </c>
      <c r="CA136" s="4"/>
      <c r="CB136" s="4"/>
      <c r="CF136" s="12">
        <v>2.5</v>
      </c>
      <c r="CG136" s="32">
        <f t="shared" si="39"/>
        <v>0.72140222389969433</v>
      </c>
      <c r="CH136" s="4"/>
      <c r="CI136" s="4"/>
      <c r="CJ136" s="12">
        <v>8</v>
      </c>
      <c r="CK136" s="32">
        <f t="shared" si="40"/>
        <v>2.3084871164790219</v>
      </c>
      <c r="CM136" s="4"/>
      <c r="CN136" s="4"/>
      <c r="CO136" s="5"/>
      <c r="CP136" s="4"/>
      <c r="CQ136" s="12">
        <v>0.67</v>
      </c>
      <c r="CR136" s="12">
        <v>0.89</v>
      </c>
      <c r="CS136" s="4"/>
      <c r="CT136" s="5"/>
      <c r="CU136" s="12">
        <v>4.12</v>
      </c>
      <c r="CV136" s="63">
        <f t="shared" si="41"/>
        <v>1.1888708649866961</v>
      </c>
      <c r="CW136" s="4"/>
      <c r="CX136" s="5"/>
      <c r="DA136" s="4"/>
      <c r="DB136" s="4"/>
      <c r="DC136" s="4"/>
      <c r="DD136" s="63"/>
      <c r="DE136" s="11"/>
      <c r="DF136" s="11"/>
      <c r="DG136" s="11"/>
      <c r="DH136" s="53">
        <f t="shared" si="42"/>
        <v>0.25681919170829115</v>
      </c>
      <c r="DI136" s="53">
        <f t="shared" si="53"/>
        <v>0.41186032903436498</v>
      </c>
      <c r="DJ136" s="53">
        <f t="shared" si="54"/>
        <v>0.22780011977418368</v>
      </c>
      <c r="DK136" s="53">
        <f t="shared" si="43"/>
        <v>0.16159409815353154</v>
      </c>
      <c r="DL136" s="53">
        <f t="shared" si="44"/>
        <v>0.56999999999999995</v>
      </c>
      <c r="DM136" s="53">
        <f t="shared" si="45"/>
        <v>2.3084871164790219</v>
      </c>
      <c r="DN136" s="53">
        <f t="shared" si="46"/>
        <v>0.72140222389969433</v>
      </c>
      <c r="DO136" s="53">
        <f t="shared" si="47"/>
        <v>1.1888708649866961</v>
      </c>
      <c r="DP136" s="60">
        <f t="shared" si="55"/>
        <v>0.44408944432906211</v>
      </c>
      <c r="DQ136" s="53">
        <f t="shared" si="56"/>
        <v>4.1818221536845641</v>
      </c>
      <c r="DR136" s="60">
        <f>'west Allen-Studer'!DG137</f>
        <v>2.7748953720565148</v>
      </c>
      <c r="DS136" s="53">
        <f t="shared" si="57"/>
        <v>0.36070111194984716</v>
      </c>
      <c r="DT136" s="53">
        <f t="shared" si="58"/>
        <v>0.72140222389969433</v>
      </c>
      <c r="DV136" s="33">
        <f t="shared" si="59"/>
        <v>197.29894219490441</v>
      </c>
      <c r="DW136" s="33">
        <f t="shared" si="60"/>
        <v>120.98698007725537</v>
      </c>
      <c r="DX136" s="33">
        <f t="shared" si="61"/>
        <v>56.538401429439297</v>
      </c>
      <c r="EA136" s="60">
        <f t="shared" si="62"/>
        <v>0.78349100000000005</v>
      </c>
      <c r="EC136" s="218">
        <f t="shared" si="25"/>
        <v>1716</v>
      </c>
      <c r="ED136" s="53">
        <f t="shared" si="63"/>
        <v>0.45383836109457432</v>
      </c>
      <c r="EE136" s="53">
        <f t="shared" si="64"/>
        <v>0.7400947483295498</v>
      </c>
      <c r="EF136" s="53">
        <f t="shared" si="65"/>
        <v>1.5837347061037446</v>
      </c>
      <c r="EG136" s="53">
        <f t="shared" si="20"/>
        <v>1.0182913890513796</v>
      </c>
    </row>
    <row r="137" spans="1:142" x14ac:dyDescent="0.15">
      <c r="A137" s="218">
        <f t="shared" si="66"/>
        <v>1717</v>
      </c>
      <c r="B137" s="4"/>
      <c r="C137" s="4"/>
      <c r="D137" s="4"/>
      <c r="E137" s="4"/>
      <c r="F137" s="32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36"/>
      <c r="T137" s="36"/>
      <c r="U137" s="28"/>
      <c r="V137" s="12"/>
      <c r="W137" s="4"/>
      <c r="X137" s="4"/>
      <c r="Y137" s="4"/>
      <c r="Z137" s="12">
        <v>0.48</v>
      </c>
      <c r="AA137" s="32">
        <f t="shared" si="34"/>
        <v>0.1385092269887413</v>
      </c>
      <c r="AB137" s="4">
        <v>0.8</v>
      </c>
      <c r="AC137" s="4">
        <f t="shared" si="35"/>
        <v>0.23078693420538537</v>
      </c>
      <c r="AD137" s="4">
        <v>1</v>
      </c>
      <c r="AE137" s="4">
        <f t="shared" si="36"/>
        <v>0.28856088955987774</v>
      </c>
      <c r="AF137" s="4"/>
      <c r="AG137" s="63"/>
      <c r="AH137" s="12"/>
      <c r="AI137" s="32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BJ137" s="12">
        <v>0.89</v>
      </c>
      <c r="BK137" s="63">
        <f t="shared" si="37"/>
        <v>0.25681919170829115</v>
      </c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12">
        <v>0.8</v>
      </c>
      <c r="BZ137" s="63">
        <f t="shared" si="38"/>
        <v>0.23084871164790222</v>
      </c>
      <c r="CA137" s="4"/>
      <c r="CB137" s="4"/>
      <c r="CF137" s="12">
        <v>4.25</v>
      </c>
      <c r="CG137" s="32">
        <f t="shared" si="39"/>
        <v>1.2263837806294804</v>
      </c>
      <c r="CH137" s="4"/>
      <c r="CI137" s="4"/>
      <c r="CJ137" s="12">
        <v>7.75</v>
      </c>
      <c r="CK137" s="32">
        <f t="shared" si="40"/>
        <v>2.2363468940890527</v>
      </c>
      <c r="CM137" s="4"/>
      <c r="CN137" s="4"/>
      <c r="CO137" s="5"/>
      <c r="CP137" s="4"/>
      <c r="CQ137" s="12">
        <v>1</v>
      </c>
      <c r="CR137" s="12">
        <v>1</v>
      </c>
      <c r="CS137" s="4"/>
      <c r="CT137" s="5"/>
      <c r="CU137" s="12">
        <v>3.68</v>
      </c>
      <c r="CV137" s="63">
        <f t="shared" si="41"/>
        <v>1.0619040735803502</v>
      </c>
      <c r="CW137" s="4"/>
      <c r="CX137" s="5"/>
      <c r="DA137" s="4"/>
      <c r="DB137" s="4"/>
      <c r="DC137" s="4"/>
      <c r="DD137" s="63"/>
      <c r="DE137" s="11"/>
      <c r="DF137" s="11"/>
      <c r="DG137" s="11"/>
      <c r="DH137" s="53">
        <f t="shared" si="42"/>
        <v>0.25681919170829115</v>
      </c>
      <c r="DI137" s="53">
        <f t="shared" si="53"/>
        <v>0.41186032903436498</v>
      </c>
      <c r="DJ137" s="53">
        <f t="shared" si="54"/>
        <v>0.22780011977418368</v>
      </c>
      <c r="DK137" s="53">
        <f t="shared" si="43"/>
        <v>0.1385092269887413</v>
      </c>
      <c r="DL137" s="53">
        <f t="shared" si="44"/>
        <v>0.8</v>
      </c>
      <c r="DM137" s="53">
        <f t="shared" si="45"/>
        <v>2.2363468940890527</v>
      </c>
      <c r="DN137" s="53">
        <f t="shared" si="46"/>
        <v>1.2263837806294804</v>
      </c>
      <c r="DO137" s="53">
        <f t="shared" si="47"/>
        <v>1.0619040735803502</v>
      </c>
      <c r="DP137" s="60">
        <f t="shared" si="55"/>
        <v>0.38064809513919601</v>
      </c>
      <c r="DQ137" s="53">
        <f t="shared" si="56"/>
        <v>3.5844189888724829</v>
      </c>
      <c r="DR137" s="60">
        <f>'west Allen-Studer'!DG138</f>
        <v>2.7748953720565148</v>
      </c>
      <c r="DS137" s="53">
        <f t="shared" si="57"/>
        <v>0.6131918903147402</v>
      </c>
      <c r="DT137" s="53">
        <f t="shared" si="58"/>
        <v>1.2263837806294804</v>
      </c>
      <c r="DV137" s="33">
        <f t="shared" si="59"/>
        <v>205.32627655858781</v>
      </c>
      <c r="DW137" s="33">
        <f t="shared" si="60"/>
        <v>146.31040799141434</v>
      </c>
      <c r="DX137" s="33">
        <f t="shared" si="61"/>
        <v>56.737974003191077</v>
      </c>
      <c r="EA137" s="60">
        <f t="shared" si="62"/>
        <v>0.78471200000000019</v>
      </c>
      <c r="EC137" s="218">
        <f t="shared" si="25"/>
        <v>1717</v>
      </c>
      <c r="ED137" s="53">
        <f t="shared" si="63"/>
        <v>0.43677493661159228</v>
      </c>
      <c r="EE137" s="53">
        <f t="shared" si="64"/>
        <v>0.61295278073337112</v>
      </c>
      <c r="EF137" s="53">
        <f t="shared" si="65"/>
        <v>1.580623436140451</v>
      </c>
      <c r="EG137" s="53">
        <f t="shared" si="20"/>
        <v>0.8420453588457596</v>
      </c>
    </row>
    <row r="138" spans="1:142" x14ac:dyDescent="0.15">
      <c r="A138" s="218">
        <f t="shared" si="66"/>
        <v>1718</v>
      </c>
      <c r="B138" s="4"/>
      <c r="C138" s="4"/>
      <c r="D138" s="4"/>
      <c r="E138" s="4"/>
      <c r="F138" s="32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36"/>
      <c r="T138" s="36"/>
      <c r="U138" s="28"/>
      <c r="V138" s="12"/>
      <c r="W138" s="4"/>
      <c r="X138" s="4"/>
      <c r="Y138" s="4"/>
      <c r="Z138" s="12">
        <v>0.65</v>
      </c>
      <c r="AA138" s="32">
        <f t="shared" si="34"/>
        <v>0.18756457821392053</v>
      </c>
      <c r="AB138" s="4">
        <v>1</v>
      </c>
      <c r="AC138" s="4">
        <f t="shared" si="35"/>
        <v>0.28848366775673168</v>
      </c>
      <c r="AD138" s="4">
        <v>1.1399999999999999</v>
      </c>
      <c r="AE138" s="4">
        <f t="shared" si="36"/>
        <v>0.32895941409826057</v>
      </c>
      <c r="AF138" s="4"/>
      <c r="AG138" s="63"/>
      <c r="AH138" s="12"/>
      <c r="AI138" s="32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BJ138" s="12">
        <v>1.1399999999999999</v>
      </c>
      <c r="BK138" s="63">
        <f t="shared" si="37"/>
        <v>0.32895941409826057</v>
      </c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12">
        <v>0.89</v>
      </c>
      <c r="BZ138" s="63">
        <f t="shared" si="38"/>
        <v>0.25681919170829115</v>
      </c>
      <c r="CA138" s="4"/>
      <c r="CB138" s="4"/>
      <c r="CF138" s="12">
        <v>6</v>
      </c>
      <c r="CG138" s="32">
        <f t="shared" si="39"/>
        <v>1.7313653373592663</v>
      </c>
      <c r="CH138" s="4"/>
      <c r="CI138" s="4"/>
      <c r="CJ138" s="12">
        <v>8.75</v>
      </c>
      <c r="CK138" s="32">
        <f t="shared" si="40"/>
        <v>2.52490778364893</v>
      </c>
      <c r="CM138" s="4"/>
      <c r="CN138" s="4"/>
      <c r="CO138" s="5"/>
      <c r="CP138" s="4"/>
      <c r="CQ138" s="12">
        <v>1.1399999999999999</v>
      </c>
      <c r="CR138" s="12">
        <v>1.1399999999999999</v>
      </c>
      <c r="CS138" s="4"/>
      <c r="CT138" s="5"/>
      <c r="CU138" s="12">
        <v>4.6900000000000004</v>
      </c>
      <c r="CV138" s="63">
        <f t="shared" si="41"/>
        <v>1.3533505720358265</v>
      </c>
      <c r="CW138" s="4"/>
      <c r="CX138" s="5"/>
      <c r="DA138" s="4"/>
      <c r="DB138" s="4"/>
      <c r="DC138" s="4"/>
      <c r="DD138" s="63"/>
      <c r="DE138" s="11"/>
      <c r="DF138" s="11"/>
      <c r="DG138" s="11"/>
      <c r="DH138" s="53">
        <f t="shared" si="42"/>
        <v>0.32895941409826057</v>
      </c>
      <c r="DI138" s="53">
        <f t="shared" si="53"/>
        <v>0.50030424168446741</v>
      </c>
      <c r="DJ138" s="53">
        <f t="shared" si="54"/>
        <v>0.29001251296917907</v>
      </c>
      <c r="DK138" s="53">
        <f t="shared" si="43"/>
        <v>0.18756457821392053</v>
      </c>
      <c r="DL138" s="53">
        <f t="shared" si="44"/>
        <v>0.89</v>
      </c>
      <c r="DM138" s="53">
        <f t="shared" si="45"/>
        <v>2.52490778364893</v>
      </c>
      <c r="DN138" s="53">
        <f t="shared" si="46"/>
        <v>1.7313653373592663</v>
      </c>
      <c r="DO138" s="53">
        <f t="shared" si="47"/>
        <v>1.3533505720358265</v>
      </c>
      <c r="DP138" s="60">
        <f t="shared" si="55"/>
        <v>0.51546096216766135</v>
      </c>
      <c r="DQ138" s="53">
        <f t="shared" si="56"/>
        <v>4.8539007140981543</v>
      </c>
      <c r="DR138" s="60">
        <f>'west Allen-Studer'!DG139</f>
        <v>2.7748953720565148</v>
      </c>
      <c r="DS138" s="53">
        <f t="shared" si="57"/>
        <v>0.86568266867963317</v>
      </c>
      <c r="DT138" s="53">
        <f t="shared" si="58"/>
        <v>1.7313653373592663</v>
      </c>
      <c r="DV138" s="33">
        <f t="shared" si="59"/>
        <v>249.5206437389445</v>
      </c>
      <c r="DW138" s="33">
        <f t="shared" si="60"/>
        <v>169.76088442927787</v>
      </c>
      <c r="DX138" s="33">
        <f t="shared" si="61"/>
        <v>68.337955168346099</v>
      </c>
      <c r="EA138" s="60">
        <f t="shared" si="62"/>
        <v>0.7859330000000001</v>
      </c>
      <c r="EC138" s="218">
        <f t="shared" si="25"/>
        <v>1718</v>
      </c>
      <c r="ED138" s="53">
        <f t="shared" si="63"/>
        <v>0.35997388007578024</v>
      </c>
      <c r="EE138" s="53">
        <f t="shared" si="64"/>
        <v>0.52910253494310444</v>
      </c>
      <c r="EF138" s="53">
        <f t="shared" si="65"/>
        <v>1.314363505089468</v>
      </c>
      <c r="EG138" s="53">
        <f t="shared" si="20"/>
        <v>0.72572666202929048</v>
      </c>
    </row>
    <row r="139" spans="1:142" x14ac:dyDescent="0.15">
      <c r="A139" s="218">
        <f t="shared" si="66"/>
        <v>1719</v>
      </c>
      <c r="B139" s="4"/>
      <c r="C139" s="4"/>
      <c r="D139" s="4"/>
      <c r="E139" s="4"/>
      <c r="F139" s="32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36"/>
      <c r="T139" s="36"/>
      <c r="U139" s="28"/>
      <c r="V139" s="12"/>
      <c r="W139" s="4"/>
      <c r="X139" s="4"/>
      <c r="Y139" s="4"/>
      <c r="Z139" s="12">
        <v>0.55000000000000004</v>
      </c>
      <c r="AA139" s="32">
        <f t="shared" si="34"/>
        <v>0.15870848925793277</v>
      </c>
      <c r="AB139" s="4">
        <v>1.05</v>
      </c>
      <c r="AC139" s="4">
        <f t="shared" si="35"/>
        <v>0.30290785114456825</v>
      </c>
      <c r="AD139" s="4">
        <v>1.25</v>
      </c>
      <c r="AE139" s="4">
        <f t="shared" si="36"/>
        <v>0.36070111194984716</v>
      </c>
      <c r="AF139" s="4"/>
      <c r="AG139" s="63"/>
      <c r="AH139" s="12"/>
      <c r="AI139" s="32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BJ139" s="12">
        <v>1.82</v>
      </c>
      <c r="BK139" s="63">
        <f t="shared" si="37"/>
        <v>0.52518081899897739</v>
      </c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12">
        <v>1</v>
      </c>
      <c r="BZ139" s="63">
        <f t="shared" si="38"/>
        <v>0.28856088955987774</v>
      </c>
      <c r="CA139" s="4"/>
      <c r="CB139" s="4"/>
      <c r="CF139" s="12">
        <v>4.5</v>
      </c>
      <c r="CG139" s="32">
        <f t="shared" si="39"/>
        <v>1.2985240030194498</v>
      </c>
      <c r="CH139" s="4"/>
      <c r="CI139" s="4"/>
      <c r="CJ139" s="12">
        <v>8.5</v>
      </c>
      <c r="CK139" s="32">
        <f t="shared" si="40"/>
        <v>2.4527675612589608</v>
      </c>
      <c r="CM139" s="4"/>
      <c r="CN139" s="4"/>
      <c r="CO139" s="5"/>
      <c r="CP139" s="4"/>
      <c r="CQ139" s="12">
        <v>1.1399999999999999</v>
      </c>
      <c r="CR139" s="12">
        <v>1.33</v>
      </c>
      <c r="CS139" s="4"/>
      <c r="CT139" s="5"/>
      <c r="CU139" s="12">
        <v>4.75</v>
      </c>
      <c r="CV139" s="63">
        <f t="shared" si="41"/>
        <v>1.3706642254094192</v>
      </c>
      <c r="CW139" s="4"/>
      <c r="CX139" s="5"/>
      <c r="DA139" s="4"/>
      <c r="DB139" s="4"/>
      <c r="DC139" s="4"/>
      <c r="DD139" s="63"/>
      <c r="DE139" s="11"/>
      <c r="DF139" s="11"/>
      <c r="DG139" s="11"/>
      <c r="DH139" s="53">
        <f t="shared" si="42"/>
        <v>0.52518081899897739</v>
      </c>
      <c r="DI139" s="53">
        <f t="shared" si="53"/>
        <v>0.74087168409274629</v>
      </c>
      <c r="DJ139" s="53">
        <f t="shared" si="54"/>
        <v>0.45923022245956657</v>
      </c>
      <c r="DK139" s="53">
        <f t="shared" si="43"/>
        <v>0.15870848925793277</v>
      </c>
      <c r="DL139" s="53">
        <f t="shared" si="44"/>
        <v>1</v>
      </c>
      <c r="DM139" s="53">
        <f t="shared" si="45"/>
        <v>2.4527675612589608</v>
      </c>
      <c r="DN139" s="53">
        <f t="shared" si="46"/>
        <v>1.2985240030194498</v>
      </c>
      <c r="DO139" s="53">
        <f t="shared" si="47"/>
        <v>1.3706642254094192</v>
      </c>
      <c r="DP139" s="60">
        <f t="shared" si="55"/>
        <v>0.43615927568032886</v>
      </c>
      <c r="DQ139" s="53">
        <f t="shared" si="56"/>
        <v>4.1071467580830543</v>
      </c>
      <c r="DR139" s="60">
        <f>'west Allen-Studer'!DG140</f>
        <v>2.7748953720565148</v>
      </c>
      <c r="DS139" s="53">
        <f t="shared" si="57"/>
        <v>0.64926200150972491</v>
      </c>
      <c r="DT139" s="53">
        <f t="shared" si="58"/>
        <v>1.2985240030194498</v>
      </c>
      <c r="DV139" s="33">
        <f t="shared" si="59"/>
        <v>320.29824780657458</v>
      </c>
      <c r="DW139" s="33">
        <f t="shared" si="60"/>
        <v>174.49237495239379</v>
      </c>
      <c r="DX139" s="33">
        <f t="shared" si="61"/>
        <v>65.443570337591368</v>
      </c>
      <c r="EA139" s="60">
        <f t="shared" si="62"/>
        <v>0.78715400000000002</v>
      </c>
      <c r="EC139" s="218">
        <f t="shared" si="25"/>
        <v>1719</v>
      </c>
      <c r="ED139" s="53">
        <f t="shared" si="63"/>
        <v>0.28086465586032028</v>
      </c>
      <c r="EE139" s="53">
        <f t="shared" si="64"/>
        <v>0.51555523367368217</v>
      </c>
      <c r="EF139" s="53">
        <f t="shared" si="65"/>
        <v>1.3746263640384404</v>
      </c>
      <c r="EG139" s="53">
        <f t="shared" si="20"/>
        <v>0.70604804383923514</v>
      </c>
    </row>
    <row r="140" spans="1:142" x14ac:dyDescent="0.15">
      <c r="A140" s="218">
        <f t="shared" si="66"/>
        <v>1720</v>
      </c>
      <c r="B140" s="4"/>
      <c r="C140" s="4"/>
      <c r="D140" s="4"/>
      <c r="E140" s="4"/>
      <c r="F140" s="32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36"/>
      <c r="T140" s="36"/>
      <c r="U140" s="28"/>
      <c r="V140" s="12"/>
      <c r="W140" s="4"/>
      <c r="X140" s="4"/>
      <c r="Y140" s="4"/>
      <c r="Z140" s="12">
        <v>0.5</v>
      </c>
      <c r="AA140" s="32">
        <f t="shared" si="34"/>
        <v>0.14428044477993887</v>
      </c>
      <c r="AB140" s="4">
        <v>0.89</v>
      </c>
      <c r="AC140" s="4">
        <f t="shared" si="35"/>
        <v>0.25675046430349119</v>
      </c>
      <c r="AD140" s="4">
        <v>1</v>
      </c>
      <c r="AE140" s="4">
        <f t="shared" si="36"/>
        <v>0.28856088955987774</v>
      </c>
      <c r="AF140" s="4"/>
      <c r="AG140" s="63"/>
      <c r="AH140" s="12"/>
      <c r="AI140" s="32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BJ140" s="12">
        <v>1.33</v>
      </c>
      <c r="BK140" s="63">
        <f t="shared" si="37"/>
        <v>0.38378598311463741</v>
      </c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12">
        <v>1</v>
      </c>
      <c r="BZ140" s="63">
        <f t="shared" si="38"/>
        <v>0.28856088955987774</v>
      </c>
      <c r="CA140" s="4"/>
      <c r="CB140" s="4"/>
      <c r="CF140" s="12">
        <v>3.75</v>
      </c>
      <c r="CG140" s="32">
        <f t="shared" si="39"/>
        <v>1.0821033358495415</v>
      </c>
      <c r="CH140" s="4"/>
      <c r="CI140" s="4"/>
      <c r="CJ140" s="12">
        <v>8</v>
      </c>
      <c r="CK140" s="32">
        <f t="shared" si="40"/>
        <v>2.3084871164790219</v>
      </c>
      <c r="CM140" s="4"/>
      <c r="CN140" s="4"/>
      <c r="CO140" s="5"/>
      <c r="CP140" s="4"/>
      <c r="CQ140" s="12">
        <v>1</v>
      </c>
      <c r="CR140" s="12">
        <v>1.25</v>
      </c>
      <c r="CS140" s="4"/>
      <c r="CT140" s="5"/>
      <c r="CU140" s="12">
        <v>5</v>
      </c>
      <c r="CV140" s="63">
        <f t="shared" si="41"/>
        <v>1.4428044477993887</v>
      </c>
      <c r="CW140" s="4"/>
      <c r="CX140" s="5"/>
      <c r="DA140" s="4"/>
      <c r="DB140" s="4"/>
      <c r="DC140" s="4"/>
      <c r="DD140" s="63"/>
      <c r="DE140" s="11"/>
      <c r="DF140" s="11"/>
      <c r="DG140" s="11"/>
      <c r="DH140" s="53">
        <f t="shared" si="42"/>
        <v>0.38378598311463741</v>
      </c>
      <c r="DI140" s="53">
        <f t="shared" si="53"/>
        <v>0.5675216152985455</v>
      </c>
      <c r="DJ140" s="53">
        <f t="shared" si="54"/>
        <v>0.33729393179737566</v>
      </c>
      <c r="DK140" s="53">
        <f t="shared" si="43"/>
        <v>0.14428044477993887</v>
      </c>
      <c r="DL140" s="53">
        <f t="shared" si="44"/>
        <v>1</v>
      </c>
      <c r="DM140" s="53">
        <f t="shared" si="45"/>
        <v>2.3084871164790219</v>
      </c>
      <c r="DN140" s="53">
        <f t="shared" si="46"/>
        <v>1.0821033358495415</v>
      </c>
      <c r="DO140" s="53">
        <f t="shared" si="47"/>
        <v>1.4428044477993887</v>
      </c>
      <c r="DP140" s="60">
        <f t="shared" si="55"/>
        <v>0.39650843243666256</v>
      </c>
      <c r="DQ140" s="53">
        <f t="shared" si="56"/>
        <v>3.7337697800755034</v>
      </c>
      <c r="DR140" s="60">
        <f>'west Allen-Studer'!DG141</f>
        <v>2.7748953720565148</v>
      </c>
      <c r="DS140" s="53">
        <f t="shared" si="57"/>
        <v>0.54105166792477077</v>
      </c>
      <c r="DT140" s="53">
        <f t="shared" si="58"/>
        <v>1.0821033358495415</v>
      </c>
      <c r="DV140" s="33">
        <f t="shared" si="59"/>
        <v>261.91818986190594</v>
      </c>
      <c r="DW140" s="33">
        <f t="shared" si="60"/>
        <v>170.33545600460323</v>
      </c>
      <c r="DX140" s="33">
        <f t="shared" si="61"/>
        <v>62.698713712865469</v>
      </c>
      <c r="EA140" s="60">
        <f t="shared" si="62"/>
        <v>0.78837500000000016</v>
      </c>
      <c r="EC140" s="218">
        <f t="shared" si="25"/>
        <v>1720</v>
      </c>
      <c r="ED140" s="53">
        <f t="shared" si="63"/>
        <v>0.34400054477890385</v>
      </c>
      <c r="EE140" s="53">
        <f t="shared" si="64"/>
        <v>0.52895622622200933</v>
      </c>
      <c r="EF140" s="53">
        <f t="shared" si="65"/>
        <v>1.4370310755117124</v>
      </c>
      <c r="EG140" s="53">
        <f t="shared" si="20"/>
        <v>0.72327865783076051</v>
      </c>
    </row>
    <row r="141" spans="1:142" x14ac:dyDescent="0.15">
      <c r="A141" s="218">
        <f t="shared" si="66"/>
        <v>1721</v>
      </c>
      <c r="B141" s="4"/>
      <c r="C141" s="4"/>
      <c r="D141" s="4"/>
      <c r="E141" s="4"/>
      <c r="F141" s="32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36"/>
      <c r="T141" s="36"/>
      <c r="U141" s="28"/>
      <c r="V141" s="12"/>
      <c r="W141" s="4"/>
      <c r="X141" s="4"/>
      <c r="Y141" s="4"/>
      <c r="Z141" s="12">
        <v>0.7</v>
      </c>
      <c r="AA141" s="32">
        <f t="shared" si="34"/>
        <v>0.2019926226919144</v>
      </c>
      <c r="AB141" s="4">
        <v>0.89</v>
      </c>
      <c r="AC141" s="4">
        <f t="shared" si="35"/>
        <v>0.25675046430349119</v>
      </c>
      <c r="AD141" s="4">
        <v>1</v>
      </c>
      <c r="AE141" s="4">
        <f t="shared" si="36"/>
        <v>0.28856088955987774</v>
      </c>
      <c r="AF141" s="4"/>
      <c r="AG141" s="63"/>
      <c r="AH141" s="12"/>
      <c r="AI141" s="32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BJ141" s="12">
        <v>1.6</v>
      </c>
      <c r="BK141" s="63">
        <f t="shared" si="37"/>
        <v>0.46169742329580443</v>
      </c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12">
        <v>1</v>
      </c>
      <c r="BZ141" s="63">
        <f t="shared" si="38"/>
        <v>0.28856088955987774</v>
      </c>
      <c r="CA141" s="4"/>
      <c r="CB141" s="4"/>
      <c r="CF141" s="12">
        <v>3.75</v>
      </c>
      <c r="CG141" s="32">
        <f t="shared" si="39"/>
        <v>1.0821033358495415</v>
      </c>
      <c r="CH141" s="4"/>
      <c r="CI141" s="4"/>
      <c r="CJ141" s="12">
        <v>8.5</v>
      </c>
      <c r="CK141" s="32">
        <f t="shared" si="40"/>
        <v>2.4527675612589608</v>
      </c>
      <c r="CM141" s="4"/>
      <c r="CN141" s="4"/>
      <c r="CO141" s="5"/>
      <c r="CP141" s="4"/>
      <c r="CQ141" s="12">
        <v>1</v>
      </c>
      <c r="CR141" s="12">
        <v>1.33</v>
      </c>
      <c r="CS141" s="4"/>
      <c r="CT141" s="5"/>
      <c r="CU141" s="12">
        <v>4.62</v>
      </c>
      <c r="CV141" s="63">
        <f t="shared" si="41"/>
        <v>1.333151309766635</v>
      </c>
      <c r="CW141" s="4"/>
      <c r="CX141" s="5"/>
      <c r="DA141" s="4"/>
      <c r="DB141" s="4"/>
      <c r="DC141" s="4"/>
      <c r="DD141" s="63"/>
      <c r="DE141" s="11"/>
      <c r="DF141" s="11"/>
      <c r="DG141" s="11"/>
      <c r="DH141" s="53">
        <f t="shared" si="42"/>
        <v>0.46169742329580443</v>
      </c>
      <c r="DI141" s="53">
        <f t="shared" si="53"/>
        <v>0.66304104096065619</v>
      </c>
      <c r="DJ141" s="53">
        <f t="shared" si="54"/>
        <v>0.40448331644797075</v>
      </c>
      <c r="DK141" s="53">
        <f t="shared" si="43"/>
        <v>0.2019926226919144</v>
      </c>
      <c r="DL141" s="53">
        <f t="shared" si="44"/>
        <v>1</v>
      </c>
      <c r="DM141" s="53">
        <f t="shared" si="45"/>
        <v>2.4527675612589608</v>
      </c>
      <c r="DN141" s="53">
        <f t="shared" si="46"/>
        <v>1.0821033358495415</v>
      </c>
      <c r="DO141" s="53">
        <f t="shared" si="47"/>
        <v>1.333151309766635</v>
      </c>
      <c r="DP141" s="60">
        <f t="shared" si="55"/>
        <v>0.55511180541132754</v>
      </c>
      <c r="DQ141" s="53">
        <f t="shared" si="56"/>
        <v>5.2272776921057043</v>
      </c>
      <c r="DR141" s="60">
        <f>'west Allen-Studer'!DG142</f>
        <v>2.7748953720565148</v>
      </c>
      <c r="DS141" s="53">
        <f t="shared" si="57"/>
        <v>0.54105166792477077</v>
      </c>
      <c r="DT141" s="53">
        <f t="shared" si="58"/>
        <v>1.0821033358495415</v>
      </c>
      <c r="DV141" s="33">
        <f t="shared" si="59"/>
        <v>302.20524314825519</v>
      </c>
      <c r="DW141" s="33">
        <f t="shared" si="60"/>
        <v>180.39548594938265</v>
      </c>
      <c r="DX141" s="33">
        <f t="shared" si="61"/>
        <v>72.737431711803808</v>
      </c>
      <c r="EA141" s="60">
        <f t="shared" si="62"/>
        <v>0.78959600000000008</v>
      </c>
      <c r="EC141" s="218">
        <f t="shared" si="25"/>
        <v>1721</v>
      </c>
      <c r="ED141" s="53">
        <f t="shared" si="63"/>
        <v>0.29860349846039352</v>
      </c>
      <c r="EE141" s="53">
        <f t="shared" si="64"/>
        <v>0.50023171246348852</v>
      </c>
      <c r="EF141" s="53">
        <f t="shared" si="65"/>
        <v>1.2406204169358763</v>
      </c>
      <c r="EG141" s="53">
        <f t="shared" si="20"/>
        <v>0.6829439182007514</v>
      </c>
    </row>
    <row r="142" spans="1:142" x14ac:dyDescent="0.15">
      <c r="A142" s="218">
        <f t="shared" si="66"/>
        <v>1722</v>
      </c>
      <c r="B142" s="4"/>
      <c r="C142" s="4"/>
      <c r="D142" s="4"/>
      <c r="E142" s="4"/>
      <c r="F142" s="32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36"/>
      <c r="T142" s="36"/>
      <c r="U142" s="28"/>
      <c r="V142" s="12"/>
      <c r="W142" s="4"/>
      <c r="X142" s="4"/>
      <c r="Y142" s="4"/>
      <c r="Z142" s="12">
        <v>0.67</v>
      </c>
      <c r="AA142" s="32">
        <f t="shared" si="34"/>
        <v>0.19333579600511808</v>
      </c>
      <c r="AB142" s="4">
        <v>1.1399999999999999</v>
      </c>
      <c r="AC142" s="4">
        <f t="shared" si="35"/>
        <v>0.32887138124267407</v>
      </c>
      <c r="AD142" s="4">
        <v>1.33</v>
      </c>
      <c r="AE142" s="4">
        <f t="shared" si="36"/>
        <v>0.38378598311463741</v>
      </c>
      <c r="AF142" s="4"/>
      <c r="AG142" s="63"/>
      <c r="AH142" s="12"/>
      <c r="AI142" s="32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BJ142" s="12">
        <v>1.6</v>
      </c>
      <c r="BK142" s="63">
        <f t="shared" si="37"/>
        <v>0.46169742329580443</v>
      </c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12">
        <v>1</v>
      </c>
      <c r="BZ142" s="63">
        <f t="shared" si="38"/>
        <v>0.28856088955987774</v>
      </c>
      <c r="CA142" s="4"/>
      <c r="CB142" s="4"/>
      <c r="CF142" s="12">
        <v>3.5</v>
      </c>
      <c r="CG142" s="32">
        <f t="shared" si="39"/>
        <v>1.0099631134595721</v>
      </c>
      <c r="CH142" s="4"/>
      <c r="CI142" s="4"/>
      <c r="CJ142" s="12">
        <v>8.75</v>
      </c>
      <c r="CK142" s="32">
        <f t="shared" si="40"/>
        <v>2.52490778364893</v>
      </c>
      <c r="CM142" s="4"/>
      <c r="CN142" s="4"/>
      <c r="CO142" s="5"/>
      <c r="CP142" s="4"/>
      <c r="CQ142" s="12">
        <v>1.08</v>
      </c>
      <c r="CR142" s="12">
        <v>1.33</v>
      </c>
      <c r="CS142" s="4"/>
      <c r="CT142" s="5"/>
      <c r="CU142" s="12">
        <v>3.5</v>
      </c>
      <c r="CV142" s="63">
        <f t="shared" si="41"/>
        <v>1.0099631134595721</v>
      </c>
      <c r="CW142" s="4"/>
      <c r="CX142" s="5"/>
      <c r="DA142" s="4"/>
      <c r="DB142" s="4"/>
      <c r="DC142" s="4"/>
      <c r="DD142" s="63"/>
      <c r="DE142" s="11"/>
      <c r="DF142" s="11"/>
      <c r="DG142" s="11"/>
      <c r="DH142" s="53">
        <f t="shared" si="42"/>
        <v>0.46169742329580443</v>
      </c>
      <c r="DI142" s="53">
        <f t="shared" si="53"/>
        <v>0.66304104096065619</v>
      </c>
      <c r="DJ142" s="53">
        <f t="shared" si="54"/>
        <v>0.40448331644797075</v>
      </c>
      <c r="DK142" s="53">
        <f t="shared" si="43"/>
        <v>0.19333579600511808</v>
      </c>
      <c r="DL142" s="53">
        <f t="shared" si="44"/>
        <v>1</v>
      </c>
      <c r="DM142" s="53">
        <f t="shared" si="45"/>
        <v>2.52490778364893</v>
      </c>
      <c r="DN142" s="53">
        <f t="shared" si="46"/>
        <v>1.0099631134595721</v>
      </c>
      <c r="DO142" s="53">
        <f t="shared" si="47"/>
        <v>1.0099631134595721</v>
      </c>
      <c r="DP142" s="60">
        <f t="shared" si="55"/>
        <v>0.53132129946512785</v>
      </c>
      <c r="DQ142" s="53">
        <f t="shared" si="56"/>
        <v>5.0032515053011739</v>
      </c>
      <c r="DR142" s="60">
        <f>'west Allen-Studer'!DG143</f>
        <v>2.7748953720565148</v>
      </c>
      <c r="DS142" s="53">
        <f t="shared" si="57"/>
        <v>0.50498155672978606</v>
      </c>
      <c r="DT142" s="53">
        <f t="shared" si="58"/>
        <v>1.0099631134595721</v>
      </c>
      <c r="DV142" s="33">
        <f t="shared" si="59"/>
        <v>300.62289213466107</v>
      </c>
      <c r="DW142" s="33">
        <f t="shared" si="60"/>
        <v>178.01964454542792</v>
      </c>
      <c r="DX142" s="33">
        <f t="shared" si="61"/>
        <v>70.833698545259992</v>
      </c>
      <c r="EA142" s="60">
        <f t="shared" si="62"/>
        <v>0.79081699999999999</v>
      </c>
      <c r="EC142" s="218">
        <f t="shared" si="25"/>
        <v>1722</v>
      </c>
      <c r="ED142" s="53">
        <f t="shared" si="63"/>
        <v>0.30063939932359274</v>
      </c>
      <c r="EE142" s="53">
        <f t="shared" si="64"/>
        <v>0.50769164237502085</v>
      </c>
      <c r="EF142" s="53">
        <f t="shared" si="65"/>
        <v>1.275933454985934</v>
      </c>
      <c r="EG142" s="53">
        <f t="shared" si="20"/>
        <v>0.69205845408011246</v>
      </c>
    </row>
    <row r="143" spans="1:142" x14ac:dyDescent="0.15">
      <c r="A143" s="218">
        <f t="shared" si="66"/>
        <v>1723</v>
      </c>
      <c r="B143" s="4"/>
      <c r="C143" s="4">
        <v>4</v>
      </c>
      <c r="D143" s="4">
        <f>(C143*10.78)/$H$2</f>
        <v>1.4373333333333334</v>
      </c>
      <c r="E143" s="4"/>
      <c r="F143" s="32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36"/>
      <c r="T143" s="36"/>
      <c r="U143" s="28"/>
      <c r="V143" s="12"/>
      <c r="W143" s="4"/>
      <c r="X143" s="4"/>
      <c r="Y143" s="4"/>
      <c r="Z143" s="12">
        <v>0.57999999999999996</v>
      </c>
      <c r="AA143" s="32">
        <f t="shared" si="34"/>
        <v>0.16736531594472906</v>
      </c>
      <c r="AB143" s="4">
        <v>1.1399999999999999</v>
      </c>
      <c r="AC143" s="4">
        <f t="shared" si="35"/>
        <v>0.32887138124267407</v>
      </c>
      <c r="AD143" s="4">
        <v>1.25</v>
      </c>
      <c r="AE143" s="4">
        <f t="shared" si="36"/>
        <v>0.36070111194984716</v>
      </c>
      <c r="AF143" s="4"/>
      <c r="AG143" s="63"/>
      <c r="AH143" s="12"/>
      <c r="AI143" s="32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BJ143" s="12">
        <v>1.6</v>
      </c>
      <c r="BK143" s="63">
        <f t="shared" si="37"/>
        <v>0.46169742329580443</v>
      </c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12">
        <v>0.8</v>
      </c>
      <c r="BZ143" s="63">
        <f t="shared" si="38"/>
        <v>0.23084871164790222</v>
      </c>
      <c r="CA143" s="4"/>
      <c r="CB143" s="4"/>
      <c r="CF143" s="12">
        <v>3</v>
      </c>
      <c r="CG143" s="32">
        <f t="shared" si="39"/>
        <v>0.86568266867963317</v>
      </c>
      <c r="CH143" s="4"/>
      <c r="CI143" s="4"/>
      <c r="CJ143" s="12">
        <v>8.75</v>
      </c>
      <c r="CK143" s="32">
        <f t="shared" si="40"/>
        <v>2.52490778364893</v>
      </c>
      <c r="CM143" s="4"/>
      <c r="CN143" s="4"/>
      <c r="CO143" s="5"/>
      <c r="CP143" s="4"/>
      <c r="CQ143" s="12">
        <v>1</v>
      </c>
      <c r="CR143" s="12">
        <v>1.33</v>
      </c>
      <c r="CS143" s="4"/>
      <c r="CT143" s="5"/>
      <c r="CU143" s="12">
        <v>3.18</v>
      </c>
      <c r="CV143" s="63">
        <f t="shared" si="41"/>
        <v>0.91762362880041126</v>
      </c>
      <c r="CW143" s="4"/>
      <c r="CX143" s="5"/>
      <c r="DA143" s="4"/>
      <c r="DB143" s="4"/>
      <c r="DC143" s="4"/>
      <c r="DD143" s="63"/>
      <c r="DE143" s="11"/>
      <c r="DF143" s="11"/>
      <c r="DG143" s="11"/>
      <c r="DH143" s="53">
        <f t="shared" si="42"/>
        <v>0.46169742329580443</v>
      </c>
      <c r="DI143" s="53">
        <f t="shared" si="53"/>
        <v>0.66304104096065619</v>
      </c>
      <c r="DJ143" s="53">
        <f t="shared" si="54"/>
        <v>0.40448331644797075</v>
      </c>
      <c r="DK143" s="53">
        <f t="shared" si="43"/>
        <v>0.16736531594472906</v>
      </c>
      <c r="DL143" s="53">
        <f t="shared" si="44"/>
        <v>0.8</v>
      </c>
      <c r="DM143" s="53">
        <f t="shared" si="45"/>
        <v>2.52490778364893</v>
      </c>
      <c r="DN143" s="53">
        <f t="shared" si="46"/>
        <v>0.86568266867963317</v>
      </c>
      <c r="DO143" s="53">
        <f t="shared" si="47"/>
        <v>0.91762362880041126</v>
      </c>
      <c r="DP143" s="60">
        <f t="shared" si="55"/>
        <v>0.4599497816265285</v>
      </c>
      <c r="DQ143" s="53">
        <f t="shared" si="56"/>
        <v>4.3311729448875829</v>
      </c>
      <c r="DR143" s="60">
        <f>'west Allen-Studer'!DG144</f>
        <v>2.7748953720565148</v>
      </c>
      <c r="DS143" s="53">
        <f t="shared" si="57"/>
        <v>0.43284133433981659</v>
      </c>
      <c r="DT143" s="53">
        <f t="shared" si="58"/>
        <v>0.86568266867963317</v>
      </c>
      <c r="DV143" s="33">
        <f t="shared" si="59"/>
        <v>287.31536307012988</v>
      </c>
      <c r="DW143" s="33">
        <f t="shared" si="60"/>
        <v>149.46621998611263</v>
      </c>
      <c r="DX143" s="33">
        <f t="shared" si="61"/>
        <v>62.227687252642852</v>
      </c>
      <c r="DZ143" s="60">
        <f>D143</f>
        <v>1.4373333333333334</v>
      </c>
      <c r="EA143" s="60">
        <f t="shared" si="62"/>
        <v>0.79203800000000013</v>
      </c>
      <c r="EC143" s="218">
        <f t="shared" si="25"/>
        <v>1723</v>
      </c>
      <c r="ED143" s="53">
        <f t="shared" si="63"/>
        <v>0.31504973351993776</v>
      </c>
      <c r="EE143" s="53">
        <f t="shared" si="64"/>
        <v>0.6056126165486686</v>
      </c>
      <c r="EF143" s="53">
        <f t="shared" si="65"/>
        <v>1.4546359115665863</v>
      </c>
      <c r="EG143" s="53">
        <f t="shared" ref="EG143:EG206" si="67">10.78*3*12/(3.15*DW143)</f>
        <v>0.82426651327267708</v>
      </c>
      <c r="EH143" s="53">
        <f>$DZ143*360/(3.15*DV143)</f>
        <v>0.57172949232990156</v>
      </c>
      <c r="EI143" s="53">
        <f>DZ143*360/(3.15*DW143)</f>
        <v>1.099022017696903</v>
      </c>
      <c r="EJ143" s="53">
        <f>$DZ143*360/(3.15*DX143)</f>
        <v>2.6397681469302907</v>
      </c>
      <c r="EL143" s="5">
        <v>10.78</v>
      </c>
    </row>
    <row r="144" spans="1:142" x14ac:dyDescent="0.15">
      <c r="A144" s="218">
        <f t="shared" si="66"/>
        <v>1724</v>
      </c>
      <c r="B144" s="4"/>
      <c r="C144" s="4"/>
      <c r="D144" s="4"/>
      <c r="E144" s="4"/>
      <c r="F144" s="32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36"/>
      <c r="T144" s="36"/>
      <c r="U144" s="28"/>
      <c r="V144" s="12"/>
      <c r="W144" s="4"/>
      <c r="X144" s="4"/>
      <c r="Y144" s="4"/>
      <c r="Z144" s="12">
        <v>0.53</v>
      </c>
      <c r="AA144" s="32">
        <f t="shared" si="34"/>
        <v>0.15293727146673519</v>
      </c>
      <c r="AB144" s="4">
        <v>1</v>
      </c>
      <c r="AC144" s="4">
        <f t="shared" si="35"/>
        <v>0.28848366775673168</v>
      </c>
      <c r="AD144" s="4">
        <v>1.25</v>
      </c>
      <c r="AE144" s="4">
        <f t="shared" si="36"/>
        <v>0.36070111194984716</v>
      </c>
      <c r="AF144" s="4"/>
      <c r="AG144" s="63"/>
      <c r="AH144" s="12"/>
      <c r="AI144" s="32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BJ144" s="12">
        <v>1.45</v>
      </c>
      <c r="BK144" s="63">
        <f t="shared" si="37"/>
        <v>0.41841328986182269</v>
      </c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12">
        <v>0.73</v>
      </c>
      <c r="BZ144" s="63">
        <f t="shared" si="38"/>
        <v>0.21064944937871075</v>
      </c>
      <c r="CA144" s="4"/>
      <c r="CB144" s="4"/>
      <c r="CF144" s="12">
        <v>3</v>
      </c>
      <c r="CG144" s="32">
        <f t="shared" si="39"/>
        <v>0.86568266867963317</v>
      </c>
      <c r="CH144" s="4"/>
      <c r="CI144" s="4"/>
      <c r="CJ144" s="12">
        <v>8.75</v>
      </c>
      <c r="CK144" s="32">
        <f t="shared" si="40"/>
        <v>2.52490778364893</v>
      </c>
      <c r="CM144" s="4"/>
      <c r="CN144" s="4"/>
      <c r="CO144" s="5"/>
      <c r="CP144" s="4"/>
      <c r="CQ144" s="12">
        <v>0.89</v>
      </c>
      <c r="CR144" s="12">
        <v>1.23</v>
      </c>
      <c r="CS144" s="4"/>
      <c r="CT144" s="5"/>
      <c r="CU144" s="12">
        <v>3.75</v>
      </c>
      <c r="CV144" s="63">
        <f t="shared" si="41"/>
        <v>1.0821033358495415</v>
      </c>
      <c r="CW144" s="4"/>
      <c r="CX144" s="5"/>
      <c r="DA144" s="4"/>
      <c r="DB144" s="4"/>
      <c r="DC144" s="4"/>
      <c r="DD144" s="63"/>
      <c r="DE144" s="11"/>
      <c r="DF144" s="11"/>
      <c r="DG144" s="11"/>
      <c r="DH144" s="53">
        <f t="shared" si="42"/>
        <v>0.41841328986182269</v>
      </c>
      <c r="DI144" s="53">
        <f t="shared" si="53"/>
        <v>0.60997469337059473</v>
      </c>
      <c r="DJ144" s="53">
        <f t="shared" si="54"/>
        <v>0.36715588053097348</v>
      </c>
      <c r="DK144" s="53">
        <f t="shared" si="43"/>
        <v>0.15293727146673519</v>
      </c>
      <c r="DL144" s="53">
        <f t="shared" si="44"/>
        <v>0.73</v>
      </c>
      <c r="DM144" s="53">
        <f t="shared" si="45"/>
        <v>2.52490778364893</v>
      </c>
      <c r="DN144" s="53">
        <f t="shared" si="46"/>
        <v>0.86568266867963317</v>
      </c>
      <c r="DO144" s="53">
        <f t="shared" si="47"/>
        <v>1.0821033358495415</v>
      </c>
      <c r="DP144" s="60">
        <f t="shared" si="55"/>
        <v>0.42029893838286231</v>
      </c>
      <c r="DQ144" s="53">
        <f t="shared" si="56"/>
        <v>3.9577959668800333</v>
      </c>
      <c r="DR144" s="60">
        <f>'west Allen-Studer'!DG145</f>
        <v>2.7748953720565148</v>
      </c>
      <c r="DS144" s="53">
        <f t="shared" si="57"/>
        <v>0.43284133433981659</v>
      </c>
      <c r="DT144" s="53">
        <f t="shared" si="58"/>
        <v>0.86568266867963317</v>
      </c>
      <c r="DV144" s="33">
        <f t="shared" si="59"/>
        <v>265.61634659769993</v>
      </c>
      <c r="DW144" s="33">
        <f t="shared" si="60"/>
        <v>139.28355567858461</v>
      </c>
      <c r="DX144" s="33">
        <f t="shared" si="61"/>
        <v>58.700350931575102</v>
      </c>
      <c r="EA144" s="60">
        <f t="shared" si="62"/>
        <v>0.79325900000000005</v>
      </c>
      <c r="EC144" s="218">
        <f t="shared" si="25"/>
        <v>1724</v>
      </c>
      <c r="ED144" s="53">
        <f t="shared" si="63"/>
        <v>0.34131247037247098</v>
      </c>
      <c r="EE144" s="53">
        <f t="shared" si="64"/>
        <v>0.65088926676870074</v>
      </c>
      <c r="EF144" s="53">
        <f t="shared" si="65"/>
        <v>1.5444229887867011</v>
      </c>
      <c r="EG144" s="53">
        <f t="shared" si="67"/>
        <v>0.88452652863271541</v>
      </c>
    </row>
    <row r="145" spans="1:142" x14ac:dyDescent="0.15">
      <c r="A145" s="218">
        <f t="shared" si="66"/>
        <v>1725</v>
      </c>
      <c r="B145" s="4"/>
      <c r="C145" s="4"/>
      <c r="D145" s="4"/>
      <c r="E145" s="4"/>
      <c r="F145" s="32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36"/>
      <c r="T145" s="36"/>
      <c r="U145" s="28"/>
      <c r="V145" s="12"/>
      <c r="W145" s="4"/>
      <c r="X145" s="4"/>
      <c r="Y145" s="4"/>
      <c r="Z145" s="12">
        <v>0.45</v>
      </c>
      <c r="AA145" s="32">
        <f t="shared" si="34"/>
        <v>0.12985240030194498</v>
      </c>
      <c r="AB145" s="4">
        <v>1</v>
      </c>
      <c r="AC145" s="4">
        <f t="shared" si="35"/>
        <v>0.28848366775673168</v>
      </c>
      <c r="AD145" s="4">
        <v>1.19</v>
      </c>
      <c r="AE145" s="4">
        <f t="shared" si="36"/>
        <v>0.34338745857625447</v>
      </c>
      <c r="AF145" s="4"/>
      <c r="AG145" s="63"/>
      <c r="AH145" s="12"/>
      <c r="AI145" s="32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BJ145" s="12">
        <v>1.78</v>
      </c>
      <c r="BK145" s="63">
        <f t="shared" si="37"/>
        <v>0.5136383834165823</v>
      </c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12">
        <v>0.87</v>
      </c>
      <c r="BZ145" s="63">
        <f t="shared" si="38"/>
        <v>0.2510479739170936</v>
      </c>
      <c r="CA145" s="4"/>
      <c r="CB145" s="4"/>
      <c r="CF145" s="12">
        <v>4.25</v>
      </c>
      <c r="CG145" s="32">
        <f t="shared" si="39"/>
        <v>1.2263837806294804</v>
      </c>
      <c r="CH145" s="4"/>
      <c r="CI145" s="4"/>
      <c r="CJ145" s="12">
        <v>8.83</v>
      </c>
      <c r="CK145" s="32">
        <f t="shared" si="40"/>
        <v>2.5479926548137204</v>
      </c>
      <c r="CM145" s="4"/>
      <c r="CN145" s="4"/>
      <c r="CO145" s="5"/>
      <c r="CP145" s="4"/>
      <c r="CQ145" s="12">
        <v>0.93</v>
      </c>
      <c r="CR145" s="12">
        <v>1.28</v>
      </c>
      <c r="CS145" s="4"/>
      <c r="CT145" s="5"/>
      <c r="CU145" s="12">
        <v>4</v>
      </c>
      <c r="CV145" s="63">
        <f t="shared" si="41"/>
        <v>1.154243558239511</v>
      </c>
      <c r="CW145" s="4"/>
      <c r="CX145" s="5"/>
      <c r="DA145" s="4"/>
      <c r="DB145" s="4"/>
      <c r="DC145" s="4"/>
      <c r="DD145" s="63"/>
      <c r="DE145" s="11"/>
      <c r="DF145" s="11"/>
      <c r="DG145" s="11"/>
      <c r="DH145" s="53">
        <f t="shared" si="42"/>
        <v>0.5136383834165823</v>
      </c>
      <c r="DI145" s="53">
        <f t="shared" si="53"/>
        <v>0.72672065806872999</v>
      </c>
      <c r="DJ145" s="53">
        <f t="shared" si="54"/>
        <v>0.44927623954836737</v>
      </c>
      <c r="DK145" s="53">
        <f t="shared" si="43"/>
        <v>0.12985240030194498</v>
      </c>
      <c r="DL145" s="53">
        <f t="shared" si="44"/>
        <v>0.87</v>
      </c>
      <c r="DM145" s="53">
        <f t="shared" si="45"/>
        <v>2.5479926548137204</v>
      </c>
      <c r="DN145" s="53">
        <f t="shared" si="46"/>
        <v>1.2263837806294804</v>
      </c>
      <c r="DO145" s="53">
        <f t="shared" si="47"/>
        <v>1.154243558239511</v>
      </c>
      <c r="DP145" s="60">
        <f t="shared" si="55"/>
        <v>0.35685758919299632</v>
      </c>
      <c r="DQ145" s="53">
        <f t="shared" si="56"/>
        <v>3.360392802067953</v>
      </c>
      <c r="DR145" s="60">
        <f>'west Allen-Studer'!DG146</f>
        <v>2.7748953720565148</v>
      </c>
      <c r="DS145" s="53">
        <f t="shared" si="57"/>
        <v>0.6131918903147402</v>
      </c>
      <c r="DT145" s="53">
        <f t="shared" si="58"/>
        <v>1.2263837806294804</v>
      </c>
      <c r="DV145" s="33">
        <f t="shared" si="59"/>
        <v>305.83789947302478</v>
      </c>
      <c r="DW145" s="33">
        <f t="shared" si="60"/>
        <v>154.00305000993089</v>
      </c>
      <c r="DX145" s="33">
        <f t="shared" si="61"/>
        <v>57.783812813583801</v>
      </c>
      <c r="EA145" s="60">
        <f t="shared" si="62"/>
        <v>0.79448000000000019</v>
      </c>
      <c r="EC145" s="218">
        <f t="shared" si="25"/>
        <v>1725</v>
      </c>
      <c r="ED145" s="53">
        <f t="shared" si="63"/>
        <v>0.29688182675254987</v>
      </c>
      <c r="EE145" s="53">
        <f t="shared" si="64"/>
        <v>0.58958387044840488</v>
      </c>
      <c r="EF145" s="53">
        <f t="shared" si="65"/>
        <v>1.5713347711864665</v>
      </c>
      <c r="EG145" s="53">
        <f t="shared" si="67"/>
        <v>0.79998415610635909</v>
      </c>
    </row>
    <row r="146" spans="1:142" x14ac:dyDescent="0.15">
      <c r="A146" s="218">
        <f t="shared" si="66"/>
        <v>1726</v>
      </c>
      <c r="B146" s="4"/>
      <c r="C146" s="4"/>
      <c r="D146" s="4"/>
      <c r="E146" s="4"/>
      <c r="F146" s="32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36"/>
      <c r="T146" s="36"/>
      <c r="U146" s="28"/>
      <c r="V146" s="12"/>
      <c r="W146" s="4"/>
      <c r="X146" s="4"/>
      <c r="Y146" s="4"/>
      <c r="Z146" s="12">
        <v>0.59</v>
      </c>
      <c r="AA146" s="32">
        <f t="shared" si="34"/>
        <v>0.17025092484032783</v>
      </c>
      <c r="AB146" s="4">
        <v>0.89</v>
      </c>
      <c r="AC146" s="4">
        <f t="shared" si="35"/>
        <v>0.25675046430349119</v>
      </c>
      <c r="AD146" s="4">
        <v>1</v>
      </c>
      <c r="AE146" s="4">
        <f t="shared" si="36"/>
        <v>0.28856088955987774</v>
      </c>
      <c r="AF146" s="4"/>
      <c r="AG146" s="63"/>
      <c r="AH146" s="12"/>
      <c r="AI146" s="32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BJ146" s="12">
        <v>1.82</v>
      </c>
      <c r="BK146" s="63">
        <f t="shared" si="37"/>
        <v>0.52518081899897739</v>
      </c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12">
        <v>0.8</v>
      </c>
      <c r="BZ146" s="63">
        <f t="shared" si="38"/>
        <v>0.23084871164790222</v>
      </c>
      <c r="CA146" s="4"/>
      <c r="CB146" s="4"/>
      <c r="CF146" s="12">
        <v>6.5</v>
      </c>
      <c r="CG146" s="32">
        <f t="shared" si="39"/>
        <v>1.8756457821392052</v>
      </c>
      <c r="CH146" s="4"/>
      <c r="CI146" s="4"/>
      <c r="CJ146" s="12">
        <v>9</v>
      </c>
      <c r="CK146" s="32">
        <f t="shared" si="40"/>
        <v>2.5970480060388996</v>
      </c>
      <c r="CM146" s="4"/>
      <c r="CN146" s="4"/>
      <c r="CO146" s="5"/>
      <c r="CP146" s="4"/>
      <c r="CQ146" s="12">
        <v>0.8</v>
      </c>
      <c r="CR146" s="12">
        <v>1.33</v>
      </c>
      <c r="CS146" s="4"/>
      <c r="CT146" s="5"/>
      <c r="CU146" s="12">
        <v>4.5</v>
      </c>
      <c r="CV146" s="63">
        <f t="shared" si="41"/>
        <v>1.2985240030194498</v>
      </c>
      <c r="CW146" s="4"/>
      <c r="CX146" s="5"/>
      <c r="DA146" s="4"/>
      <c r="DB146" s="4"/>
      <c r="DC146" s="4"/>
      <c r="DD146" s="63"/>
      <c r="DE146" s="11"/>
      <c r="DF146" s="11"/>
      <c r="DG146" s="11"/>
      <c r="DH146" s="53">
        <f t="shared" si="42"/>
        <v>0.52518081899897739</v>
      </c>
      <c r="DI146" s="53">
        <f t="shared" si="53"/>
        <v>0.74087168409274629</v>
      </c>
      <c r="DJ146" s="53">
        <f t="shared" si="54"/>
        <v>0.45923022245956657</v>
      </c>
      <c r="DK146" s="53">
        <f t="shared" si="43"/>
        <v>0.17025092484032783</v>
      </c>
      <c r="DL146" s="53">
        <f t="shared" si="44"/>
        <v>0.8</v>
      </c>
      <c r="DM146" s="53">
        <f t="shared" si="45"/>
        <v>2.5970480060388996</v>
      </c>
      <c r="DN146" s="53">
        <f t="shared" si="46"/>
        <v>1.8756457821392052</v>
      </c>
      <c r="DO146" s="53">
        <f t="shared" si="47"/>
        <v>1.2985240030194498</v>
      </c>
      <c r="DP146" s="60">
        <f t="shared" si="55"/>
        <v>0.46787995027526175</v>
      </c>
      <c r="DQ146" s="53">
        <f t="shared" si="56"/>
        <v>4.4058483404890927</v>
      </c>
      <c r="DR146" s="60">
        <f>'west Allen-Studer'!DG147</f>
        <v>2.7748953720565148</v>
      </c>
      <c r="DS146" s="53">
        <f t="shared" si="57"/>
        <v>0.93782289106960259</v>
      </c>
      <c r="DT146" s="53">
        <f t="shared" si="58"/>
        <v>1.8756457821392052</v>
      </c>
      <c r="DV146" s="33">
        <f t="shared" si="59"/>
        <v>318.88055598302486</v>
      </c>
      <c r="DW146" s="33">
        <f t="shared" si="60"/>
        <v>157.5015263835331</v>
      </c>
      <c r="DX146" s="33">
        <f t="shared" si="61"/>
        <v>63.697167815284025</v>
      </c>
      <c r="EA146" s="60">
        <f t="shared" si="62"/>
        <v>0.7957010000000001</v>
      </c>
      <c r="EC146" s="218">
        <f t="shared" si="25"/>
        <v>1726</v>
      </c>
      <c r="ED146" s="53">
        <f t="shared" si="63"/>
        <v>0.28517655102087214</v>
      </c>
      <c r="EE146" s="53">
        <f t="shared" si="64"/>
        <v>0.57737381491411832</v>
      </c>
      <c r="EF146" s="53">
        <f t="shared" si="65"/>
        <v>1.4276499295316694</v>
      </c>
      <c r="EG146" s="53">
        <f t="shared" si="67"/>
        <v>0.78221464152667808</v>
      </c>
    </row>
    <row r="147" spans="1:142" x14ac:dyDescent="0.15">
      <c r="A147" s="218">
        <f t="shared" si="66"/>
        <v>1727</v>
      </c>
      <c r="B147" s="4"/>
      <c r="C147" s="4"/>
      <c r="D147" s="4"/>
      <c r="E147" s="4"/>
      <c r="F147" s="32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36"/>
      <c r="T147" s="36"/>
      <c r="U147" s="28"/>
      <c r="V147" s="12"/>
      <c r="W147" s="4"/>
      <c r="X147" s="4"/>
      <c r="Y147" s="4"/>
      <c r="Z147" s="12">
        <v>0.9</v>
      </c>
      <c r="AA147" s="32">
        <f t="shared" si="34"/>
        <v>0.25970480060388995</v>
      </c>
      <c r="AB147" s="4">
        <v>1.05</v>
      </c>
      <c r="AC147" s="4">
        <f t="shared" si="35"/>
        <v>0.30290785114456825</v>
      </c>
      <c r="AD147" s="4">
        <v>1.39</v>
      </c>
      <c r="AE147" s="4">
        <f t="shared" si="36"/>
        <v>0.40109963648822999</v>
      </c>
      <c r="AF147" s="4"/>
      <c r="AG147" s="63"/>
      <c r="AH147" s="12"/>
      <c r="AI147" s="32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BJ147" s="12">
        <v>1.76</v>
      </c>
      <c r="BK147" s="63">
        <f t="shared" si="37"/>
        <v>0.50786716562538481</v>
      </c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12">
        <v>0.92</v>
      </c>
      <c r="BZ147" s="63">
        <f t="shared" si="38"/>
        <v>0.26547601839508755</v>
      </c>
      <c r="CA147" s="4"/>
      <c r="CB147" s="4"/>
      <c r="CF147" s="12">
        <v>6.5</v>
      </c>
      <c r="CG147" s="32">
        <f t="shared" si="39"/>
        <v>1.8756457821392052</v>
      </c>
      <c r="CH147" s="4"/>
      <c r="CI147" s="4"/>
      <c r="CJ147" s="12">
        <v>8.84</v>
      </c>
      <c r="CK147" s="32">
        <f t="shared" si="40"/>
        <v>2.5508782637093192</v>
      </c>
      <c r="CM147" s="4"/>
      <c r="CN147" s="4"/>
      <c r="CO147" s="5"/>
      <c r="CP147" s="4"/>
      <c r="CQ147" s="12">
        <v>1.06</v>
      </c>
      <c r="CR147" s="12">
        <v>1.33</v>
      </c>
      <c r="CS147" s="4"/>
      <c r="CT147" s="5"/>
      <c r="CU147" s="12">
        <v>4</v>
      </c>
      <c r="CV147" s="63">
        <f t="shared" si="41"/>
        <v>1.154243558239511</v>
      </c>
      <c r="CW147" s="4"/>
      <c r="CX147" s="5"/>
      <c r="DA147" s="4"/>
      <c r="DB147" s="4"/>
      <c r="DC147" s="4"/>
      <c r="DD147" s="63"/>
      <c r="DE147" s="11"/>
      <c r="DF147" s="11"/>
      <c r="DG147" s="11"/>
      <c r="DH147" s="53">
        <f t="shared" si="42"/>
        <v>0.50786716562538481</v>
      </c>
      <c r="DI147" s="53">
        <f t="shared" si="53"/>
        <v>0.71964514505672184</v>
      </c>
      <c r="DJ147" s="53">
        <f t="shared" si="54"/>
        <v>0.44429924809276777</v>
      </c>
      <c r="DK147" s="53">
        <f t="shared" si="43"/>
        <v>0.25970480060388995</v>
      </c>
      <c r="DL147" s="53">
        <f t="shared" si="44"/>
        <v>0.92</v>
      </c>
      <c r="DM147" s="53">
        <f t="shared" si="45"/>
        <v>2.5508782637093192</v>
      </c>
      <c r="DN147" s="53">
        <f t="shared" si="46"/>
        <v>1.8756457821392052</v>
      </c>
      <c r="DO147" s="53">
        <f t="shared" si="47"/>
        <v>1.154243558239511</v>
      </c>
      <c r="DP147" s="60">
        <f t="shared" si="55"/>
        <v>0.71371517838599263</v>
      </c>
      <c r="DQ147" s="53">
        <f t="shared" si="56"/>
        <v>6.720785604135906</v>
      </c>
      <c r="DR147" s="60">
        <f>'west Allen-Studer'!DG148</f>
        <v>2.7748953720565148</v>
      </c>
      <c r="DS147" s="53">
        <f t="shared" si="57"/>
        <v>0.93782289106960259</v>
      </c>
      <c r="DT147" s="53">
        <f t="shared" si="58"/>
        <v>1.8756457821392052</v>
      </c>
      <c r="DV147" s="33">
        <f t="shared" si="59"/>
        <v>332.18408270329797</v>
      </c>
      <c r="DW147" s="33">
        <f t="shared" si="60"/>
        <v>186.13652334106743</v>
      </c>
      <c r="DX147" s="33">
        <f t="shared" si="61"/>
        <v>80.899131256764676</v>
      </c>
      <c r="EA147" s="60">
        <f t="shared" si="62"/>
        <v>0.79692200000000002</v>
      </c>
      <c r="EC147" s="218">
        <f t="shared" si="25"/>
        <v>1727</v>
      </c>
      <c r="ED147" s="53">
        <f t="shared" si="63"/>
        <v>0.27417568975256557</v>
      </c>
      <c r="EE147" s="53">
        <f t="shared" si="64"/>
        <v>0.48930106980195043</v>
      </c>
      <c r="EF147" s="53">
        <f t="shared" si="65"/>
        <v>1.125806897863125</v>
      </c>
      <c r="EG147" s="53">
        <f t="shared" si="67"/>
        <v>0.66187977398854902</v>
      </c>
    </row>
    <row r="148" spans="1:142" x14ac:dyDescent="0.15">
      <c r="A148" s="218">
        <f t="shared" si="66"/>
        <v>1728</v>
      </c>
      <c r="B148" s="4"/>
      <c r="C148" s="4"/>
      <c r="D148" s="4"/>
      <c r="E148" s="4"/>
      <c r="F148" s="32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36"/>
      <c r="T148" s="36"/>
      <c r="U148" s="28"/>
      <c r="V148" s="12"/>
      <c r="W148" s="4"/>
      <c r="X148" s="4"/>
      <c r="Y148" s="4"/>
      <c r="Z148" s="12">
        <v>0.88</v>
      </c>
      <c r="AA148" s="32">
        <f t="shared" si="34"/>
        <v>0.2539335828126924</v>
      </c>
      <c r="AB148" s="4">
        <v>1.33</v>
      </c>
      <c r="AC148" s="4">
        <f t="shared" si="35"/>
        <v>0.3836832781164532</v>
      </c>
      <c r="AD148" s="4">
        <v>1.82</v>
      </c>
      <c r="AE148" s="4">
        <f t="shared" si="36"/>
        <v>0.52518081899897739</v>
      </c>
      <c r="AF148" s="4"/>
      <c r="AG148" s="63"/>
      <c r="AH148" s="12"/>
      <c r="AI148" s="32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BJ148" s="12">
        <v>2.2200000000000002</v>
      </c>
      <c r="BK148" s="63">
        <f t="shared" si="37"/>
        <v>0.64060517482292856</v>
      </c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12">
        <v>1.33</v>
      </c>
      <c r="BZ148" s="63">
        <f t="shared" si="38"/>
        <v>0.38378598311463741</v>
      </c>
      <c r="CA148" s="4"/>
      <c r="CB148" s="4"/>
      <c r="CF148" s="12">
        <v>6.5</v>
      </c>
      <c r="CG148" s="32">
        <f t="shared" si="39"/>
        <v>1.8756457821392052</v>
      </c>
      <c r="CH148" s="4"/>
      <c r="CI148" s="4"/>
      <c r="CJ148" s="12">
        <v>8.5</v>
      </c>
      <c r="CK148" s="32">
        <f t="shared" si="40"/>
        <v>2.4527675612589608</v>
      </c>
      <c r="CM148" s="4"/>
      <c r="CN148" s="4"/>
      <c r="CO148" s="5"/>
      <c r="CP148" s="4"/>
      <c r="CQ148" s="12">
        <v>1.43</v>
      </c>
      <c r="CR148" s="12">
        <v>1.33</v>
      </c>
      <c r="CS148" s="4"/>
      <c r="CT148" s="5"/>
      <c r="CU148" s="12">
        <v>5.26</v>
      </c>
      <c r="CV148" s="63">
        <f t="shared" si="41"/>
        <v>1.5178302790849569</v>
      </c>
      <c r="CW148" s="4"/>
      <c r="CX148" s="5"/>
      <c r="DA148" s="4"/>
      <c r="DB148" s="4"/>
      <c r="DC148" s="4"/>
      <c r="DD148" s="63"/>
      <c r="DE148" s="11"/>
      <c r="DF148" s="11"/>
      <c r="DG148" s="11"/>
      <c r="DH148" s="53">
        <f t="shared" si="42"/>
        <v>0.64060517482292856</v>
      </c>
      <c r="DI148" s="53">
        <f t="shared" si="53"/>
        <v>0.8823819443329104</v>
      </c>
      <c r="DJ148" s="53">
        <f t="shared" si="54"/>
        <v>0.55877005157155946</v>
      </c>
      <c r="DK148" s="53">
        <f t="shared" si="43"/>
        <v>0.2539335828126924</v>
      </c>
      <c r="DL148" s="53">
        <f t="shared" si="44"/>
        <v>1.33</v>
      </c>
      <c r="DM148" s="53">
        <f t="shared" si="45"/>
        <v>2.4527675612589608</v>
      </c>
      <c r="DN148" s="53">
        <f t="shared" si="46"/>
        <v>1.8756457821392052</v>
      </c>
      <c r="DO148" s="53">
        <f t="shared" si="47"/>
        <v>1.5178302790849569</v>
      </c>
      <c r="DP148" s="60">
        <f t="shared" si="55"/>
        <v>0.69785484108852613</v>
      </c>
      <c r="DQ148" s="53">
        <f t="shared" si="56"/>
        <v>6.5714348129328854</v>
      </c>
      <c r="DR148" s="60">
        <f>'west Allen-Studer'!DG149</f>
        <v>2.7748953720565148</v>
      </c>
      <c r="DS148" s="53">
        <f t="shared" si="57"/>
        <v>0.93782289106960259</v>
      </c>
      <c r="DT148" s="53">
        <f t="shared" si="58"/>
        <v>1.8756457821392052</v>
      </c>
      <c r="DV148" s="33">
        <f t="shared" si="59"/>
        <v>397.33651160230437</v>
      </c>
      <c r="DW148" s="33">
        <f t="shared" si="60"/>
        <v>232.73471518675674</v>
      </c>
      <c r="DX148" s="33">
        <f t="shared" si="61"/>
        <v>88.549454297038096</v>
      </c>
      <c r="EA148" s="60">
        <f t="shared" si="62"/>
        <v>0.79814300000000016</v>
      </c>
      <c r="EC148" s="218">
        <f t="shared" si="25"/>
        <v>1728</v>
      </c>
      <c r="ED148" s="53">
        <f t="shared" si="63"/>
        <v>0.22956949636795942</v>
      </c>
      <c r="EE148" s="53">
        <f t="shared" si="64"/>
        <v>0.39193268947413712</v>
      </c>
      <c r="EF148" s="53">
        <f t="shared" si="65"/>
        <v>1.030117504181999</v>
      </c>
      <c r="EG148" s="53">
        <f t="shared" si="67"/>
        <v>0.52935807148984537</v>
      </c>
    </row>
    <row r="149" spans="1:142" x14ac:dyDescent="0.15">
      <c r="A149" s="218">
        <f t="shared" si="66"/>
        <v>1729</v>
      </c>
      <c r="B149" s="4"/>
      <c r="C149" s="4"/>
      <c r="D149" s="4"/>
      <c r="E149" s="4"/>
      <c r="F149" s="32"/>
      <c r="G149" s="4">
        <v>0.57999999999999996</v>
      </c>
      <c r="H149" s="4">
        <f>(G149*10.78)/$H$2</f>
        <v>0.20841333333333328</v>
      </c>
      <c r="I149" s="4">
        <v>1.64</v>
      </c>
      <c r="J149" s="4">
        <f>(I149*10.78)/$H$2</f>
        <v>0.58930666666666665</v>
      </c>
      <c r="K149" s="4"/>
      <c r="L149" s="4"/>
      <c r="M149" s="4"/>
      <c r="N149" s="4"/>
      <c r="O149" s="4"/>
      <c r="P149" s="4"/>
      <c r="Q149" s="4"/>
      <c r="R149" s="4"/>
      <c r="S149" s="36"/>
      <c r="T149" s="36"/>
      <c r="U149" s="28"/>
      <c r="V149" s="12"/>
      <c r="W149" s="4"/>
      <c r="X149" s="4"/>
      <c r="Y149" s="4"/>
      <c r="Z149" s="12">
        <v>0.89</v>
      </c>
      <c r="AA149" s="32">
        <f t="shared" si="34"/>
        <v>0.25681919170829115</v>
      </c>
      <c r="AB149" s="4">
        <v>1</v>
      </c>
      <c r="AC149" s="4">
        <f t="shared" si="35"/>
        <v>0.28848366775673168</v>
      </c>
      <c r="AD149" s="4">
        <v>1.33</v>
      </c>
      <c r="AE149" s="4">
        <f t="shared" si="36"/>
        <v>0.38378598311463741</v>
      </c>
      <c r="AF149" s="4"/>
      <c r="AG149" s="63"/>
      <c r="AH149" s="12"/>
      <c r="AI149" s="32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BJ149" s="12">
        <v>2</v>
      </c>
      <c r="BK149" s="63">
        <f t="shared" si="37"/>
        <v>0.57712177911975548</v>
      </c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12">
        <v>1</v>
      </c>
      <c r="BZ149" s="63">
        <f t="shared" si="38"/>
        <v>0.28856088955987774</v>
      </c>
      <c r="CA149" s="4"/>
      <c r="CB149" s="4"/>
      <c r="CF149" s="12">
        <v>6.5</v>
      </c>
      <c r="CG149" s="32">
        <f t="shared" si="39"/>
        <v>1.8756457821392052</v>
      </c>
      <c r="CH149" s="4"/>
      <c r="CI149" s="4"/>
      <c r="CJ149" s="12">
        <v>8</v>
      </c>
      <c r="CK149" s="32">
        <f t="shared" si="40"/>
        <v>2.3084871164790219</v>
      </c>
      <c r="CM149" s="4"/>
      <c r="CN149" s="4"/>
      <c r="CO149" s="5"/>
      <c r="CP149" s="4"/>
      <c r="CQ149" s="12">
        <v>1.1399999999999999</v>
      </c>
      <c r="CR149" s="12">
        <v>1</v>
      </c>
      <c r="CS149" s="4"/>
      <c r="CT149" s="5"/>
      <c r="CU149" s="12">
        <v>5.32</v>
      </c>
      <c r="CV149" s="63">
        <f t="shared" si="41"/>
        <v>1.5351439324585496</v>
      </c>
      <c r="CW149" s="4"/>
      <c r="CX149" s="5"/>
      <c r="DA149" s="4"/>
      <c r="DB149" s="4"/>
      <c r="DC149" s="4"/>
      <c r="DD149" s="63"/>
      <c r="DE149" s="11"/>
      <c r="DF149" s="11"/>
      <c r="DG149" s="11"/>
      <c r="DH149" s="53">
        <f t="shared" si="42"/>
        <v>0.57712177911975548</v>
      </c>
      <c r="DI149" s="53">
        <f t="shared" si="53"/>
        <v>0.8045513012008203</v>
      </c>
      <c r="DJ149" s="53">
        <f t="shared" si="54"/>
        <v>0.50402314555996341</v>
      </c>
      <c r="DK149" s="53">
        <f t="shared" si="43"/>
        <v>0.25681919170829115</v>
      </c>
      <c r="DL149" s="53">
        <f t="shared" si="44"/>
        <v>1</v>
      </c>
      <c r="DM149" s="53">
        <f t="shared" si="45"/>
        <v>2.3084871164790219</v>
      </c>
      <c r="DN149" s="53">
        <f t="shared" si="46"/>
        <v>1.8756457821392052</v>
      </c>
      <c r="DO149" s="53">
        <f t="shared" si="47"/>
        <v>1.5351439324585496</v>
      </c>
      <c r="DP149" s="60">
        <f t="shared" si="55"/>
        <v>0.70578500973725922</v>
      </c>
      <c r="DQ149" s="53">
        <f t="shared" si="56"/>
        <v>6.6461102085343953</v>
      </c>
      <c r="DR149" s="60">
        <f>'west Allen-Studer'!DG150</f>
        <v>2.7748953720565148</v>
      </c>
      <c r="DS149" s="53">
        <f t="shared" si="57"/>
        <v>0.93782289106960259</v>
      </c>
      <c r="DT149" s="53">
        <f t="shared" si="58"/>
        <v>1.8756457821392052</v>
      </c>
      <c r="DV149" s="33">
        <f t="shared" si="59"/>
        <v>359.91172892012685</v>
      </c>
      <c r="DW149" s="33">
        <f t="shared" si="60"/>
        <v>194.87882590348937</v>
      </c>
      <c r="DX149" s="33">
        <f t="shared" si="61"/>
        <v>82.042499416478663</v>
      </c>
      <c r="EA149" s="60">
        <f t="shared" si="62"/>
        <v>0.79936400000000007</v>
      </c>
      <c r="EC149" s="218">
        <f t="shared" ref="EC149:EC212" si="68">+EC148+1</f>
        <v>1729</v>
      </c>
      <c r="ED149" s="53">
        <f t="shared" si="63"/>
        <v>0.25382858732719937</v>
      </c>
      <c r="EE149" s="53">
        <f t="shared" si="64"/>
        <v>0.46878302602011912</v>
      </c>
      <c r="EF149" s="53">
        <f t="shared" si="65"/>
        <v>1.1135190463972677</v>
      </c>
      <c r="EG149" s="53">
        <f t="shared" si="67"/>
        <v>0.63218771679696395</v>
      </c>
      <c r="EL149" s="5">
        <v>10.78</v>
      </c>
    </row>
    <row r="150" spans="1:142" x14ac:dyDescent="0.15">
      <c r="A150" s="218">
        <f t="shared" si="66"/>
        <v>1730</v>
      </c>
      <c r="B150" s="4"/>
      <c r="C150" s="4"/>
      <c r="D150" s="4"/>
      <c r="E150" s="4"/>
      <c r="F150" s="32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36"/>
      <c r="T150" s="36"/>
      <c r="U150" s="28"/>
      <c r="V150" s="12"/>
      <c r="W150" s="4"/>
      <c r="X150" s="4"/>
      <c r="Y150" s="4"/>
      <c r="Z150" s="12">
        <v>0.53</v>
      </c>
      <c r="AA150" s="32">
        <f t="shared" si="34"/>
        <v>0.15293727146673519</v>
      </c>
      <c r="AB150" s="4">
        <v>1.1200000000000001</v>
      </c>
      <c r="AC150" s="4">
        <f t="shared" si="35"/>
        <v>0.32310170788753956</v>
      </c>
      <c r="AD150" s="4">
        <v>1.7</v>
      </c>
      <c r="AE150" s="4">
        <f t="shared" si="36"/>
        <v>0.49055351225179206</v>
      </c>
      <c r="AF150" s="4"/>
      <c r="AG150" s="63"/>
      <c r="AH150" s="12"/>
      <c r="AI150" s="32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BJ150" s="12">
        <v>1.73</v>
      </c>
      <c r="BK150" s="63">
        <f t="shared" si="37"/>
        <v>0.49921033893858852</v>
      </c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12">
        <v>1</v>
      </c>
      <c r="BZ150" s="63">
        <f t="shared" si="38"/>
        <v>0.28856088955987774</v>
      </c>
      <c r="CA150" s="4"/>
      <c r="CB150" s="4"/>
      <c r="CF150" s="12">
        <v>6.38</v>
      </c>
      <c r="CG150" s="32">
        <f t="shared" si="39"/>
        <v>1.8410184753920198</v>
      </c>
      <c r="CH150" s="4"/>
      <c r="CI150" s="4"/>
      <c r="CJ150" s="12">
        <v>8.5</v>
      </c>
      <c r="CK150" s="32">
        <f t="shared" si="40"/>
        <v>2.4527675612589608</v>
      </c>
      <c r="CM150" s="4"/>
      <c r="CN150" s="4"/>
      <c r="CO150" s="5"/>
      <c r="CP150" s="4"/>
      <c r="CQ150" s="12">
        <v>1.26</v>
      </c>
      <c r="CR150" s="12">
        <v>1.04</v>
      </c>
      <c r="CS150" s="4"/>
      <c r="CT150" s="5"/>
      <c r="CU150" s="12">
        <v>5.37</v>
      </c>
      <c r="CV150" s="63">
        <f t="shared" si="41"/>
        <v>1.5495719769365435</v>
      </c>
      <c r="CW150" s="4"/>
      <c r="CX150" s="5"/>
      <c r="DA150" s="4"/>
      <c r="DB150" s="4"/>
      <c r="DC150" s="4"/>
      <c r="DD150" s="63"/>
      <c r="DE150" s="11"/>
      <c r="DF150" s="11"/>
      <c r="DG150" s="11"/>
      <c r="DH150" s="53">
        <f t="shared" si="42"/>
        <v>0.49921033893858852</v>
      </c>
      <c r="DI150" s="53">
        <f t="shared" si="53"/>
        <v>0.7090318755387095</v>
      </c>
      <c r="DJ150" s="53">
        <f t="shared" si="54"/>
        <v>0.43683376090936843</v>
      </c>
      <c r="DK150" s="53">
        <f t="shared" si="43"/>
        <v>0.15293727146673519</v>
      </c>
      <c r="DL150" s="53">
        <f t="shared" si="44"/>
        <v>1</v>
      </c>
      <c r="DM150" s="53">
        <f t="shared" si="45"/>
        <v>2.4527675612589608</v>
      </c>
      <c r="DN150" s="53">
        <f t="shared" si="46"/>
        <v>1.8410184753920198</v>
      </c>
      <c r="DO150" s="53">
        <f t="shared" si="47"/>
        <v>1.5495719769365435</v>
      </c>
      <c r="DP150" s="60">
        <f t="shared" si="55"/>
        <v>0.42029893838286231</v>
      </c>
      <c r="DQ150" s="53">
        <f t="shared" si="56"/>
        <v>3.9577959668800333</v>
      </c>
      <c r="DR150" s="60">
        <f>'west Allen-Studer'!DG151</f>
        <v>2.7748953720565148</v>
      </c>
      <c r="DS150" s="53">
        <f t="shared" si="57"/>
        <v>0.9205092376960099</v>
      </c>
      <c r="DT150" s="53">
        <f t="shared" si="58"/>
        <v>1.8410184753920198</v>
      </c>
      <c r="DV150" s="33">
        <f t="shared" si="59"/>
        <v>312.96108156836743</v>
      </c>
      <c r="DW150" s="33">
        <f t="shared" si="60"/>
        <v>177.39175503721921</v>
      </c>
      <c r="DX150" s="33">
        <f t="shared" si="61"/>
        <v>64.818867546579213</v>
      </c>
      <c r="EA150" s="60">
        <f t="shared" si="62"/>
        <v>0.80058499999999999</v>
      </c>
      <c r="EC150" s="218">
        <f t="shared" si="68"/>
        <v>1730</v>
      </c>
      <c r="ED150" s="53">
        <f t="shared" si="63"/>
        <v>0.2923540144765287</v>
      </c>
      <c r="EE150" s="53">
        <f t="shared" si="64"/>
        <v>0.51578174279989275</v>
      </c>
      <c r="EF150" s="53">
        <f t="shared" si="65"/>
        <v>1.4115554935556291</v>
      </c>
      <c r="EG150" s="53">
        <f t="shared" si="67"/>
        <v>0.69450803941903017</v>
      </c>
    </row>
    <row r="151" spans="1:142" x14ac:dyDescent="0.15">
      <c r="A151" s="218">
        <f t="shared" si="66"/>
        <v>1731</v>
      </c>
      <c r="B151" s="4"/>
      <c r="C151" s="4"/>
      <c r="D151" s="4"/>
      <c r="E151" s="4"/>
      <c r="F151" s="32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36"/>
      <c r="T151" s="36"/>
      <c r="U151" s="28"/>
      <c r="V151" s="12"/>
      <c r="W151" s="4"/>
      <c r="X151" s="4"/>
      <c r="Y151" s="4"/>
      <c r="Z151" s="12">
        <v>0.92</v>
      </c>
      <c r="AA151" s="32">
        <f t="shared" si="34"/>
        <v>0.26547601839508755</v>
      </c>
      <c r="AB151" s="4">
        <v>1.1399999999999999</v>
      </c>
      <c r="AC151" s="4">
        <f t="shared" si="35"/>
        <v>0.32887138124267407</v>
      </c>
      <c r="AD151" s="4">
        <v>1.81</v>
      </c>
      <c r="AE151" s="4">
        <f t="shared" si="36"/>
        <v>0.52229521010337876</v>
      </c>
      <c r="AF151" s="4"/>
      <c r="AG151" s="63"/>
      <c r="AH151" s="12"/>
      <c r="AI151" s="32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BJ151" s="12">
        <v>1.72</v>
      </c>
      <c r="BK151" s="63">
        <f t="shared" si="37"/>
        <v>0.49632473004298971</v>
      </c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12">
        <v>1.03</v>
      </c>
      <c r="BZ151" s="63">
        <f t="shared" si="38"/>
        <v>0.29721771624667404</v>
      </c>
      <c r="CA151" s="4"/>
      <c r="CB151" s="4"/>
      <c r="CF151" s="12">
        <v>6.25</v>
      </c>
      <c r="CG151" s="32">
        <f t="shared" si="39"/>
        <v>1.803505559749236</v>
      </c>
      <c r="CH151" s="4"/>
      <c r="CI151" s="4"/>
      <c r="CJ151" s="12">
        <v>9</v>
      </c>
      <c r="CK151" s="32">
        <f t="shared" si="40"/>
        <v>2.5970480060388996</v>
      </c>
      <c r="CM151" s="4"/>
      <c r="CN151" s="4"/>
      <c r="CO151" s="5"/>
      <c r="CP151" s="4"/>
      <c r="CQ151" s="12">
        <v>1.32</v>
      </c>
      <c r="CR151" s="12">
        <v>1.0900000000000001</v>
      </c>
      <c r="CS151" s="4"/>
      <c r="CT151" s="5"/>
      <c r="CU151" s="12">
        <v>4.95</v>
      </c>
      <c r="CV151" s="63">
        <f t="shared" si="41"/>
        <v>1.4283764033213948</v>
      </c>
      <c r="CW151" s="4"/>
      <c r="CX151" s="5"/>
      <c r="DA151" s="4"/>
      <c r="DB151" s="4"/>
      <c r="DC151" s="4"/>
      <c r="DD151" s="63"/>
      <c r="DE151" s="11"/>
      <c r="DF151" s="11"/>
      <c r="DG151" s="11"/>
      <c r="DH151" s="53">
        <f t="shared" si="42"/>
        <v>0.49632473004298971</v>
      </c>
      <c r="DI151" s="53">
        <f t="shared" si="53"/>
        <v>0.70549411903270531</v>
      </c>
      <c r="DJ151" s="53">
        <f t="shared" si="54"/>
        <v>0.43434526518156857</v>
      </c>
      <c r="DK151" s="53">
        <f t="shared" si="43"/>
        <v>0.26547601839508755</v>
      </c>
      <c r="DL151" s="53">
        <f t="shared" si="44"/>
        <v>1.03</v>
      </c>
      <c r="DM151" s="53">
        <f t="shared" si="45"/>
        <v>2.5970480060388996</v>
      </c>
      <c r="DN151" s="53">
        <f t="shared" si="46"/>
        <v>1.803505559749236</v>
      </c>
      <c r="DO151" s="53">
        <f t="shared" si="47"/>
        <v>1.4283764033213948</v>
      </c>
      <c r="DP151" s="60">
        <f t="shared" si="55"/>
        <v>0.72957551568345924</v>
      </c>
      <c r="DQ151" s="53">
        <f t="shared" si="56"/>
        <v>6.8701363953389274</v>
      </c>
      <c r="DR151" s="60">
        <f>'west Allen-Studer'!DG152</f>
        <v>2.7748953720565148</v>
      </c>
      <c r="DS151" s="53">
        <f t="shared" si="57"/>
        <v>0.90175277987461799</v>
      </c>
      <c r="DT151" s="53">
        <f t="shared" si="58"/>
        <v>1.803505559749236</v>
      </c>
      <c r="DV151" s="33">
        <f t="shared" si="59"/>
        <v>332.90772144132592</v>
      </c>
      <c r="DW151" s="33">
        <f t="shared" si="60"/>
        <v>199.98903630133566</v>
      </c>
      <c r="DX151" s="33">
        <f t="shared" si="61"/>
        <v>84.768424467983593</v>
      </c>
      <c r="EA151" s="60">
        <f t="shared" si="62"/>
        <v>0.80180600000000013</v>
      </c>
      <c r="EC151" s="218">
        <f t="shared" si="68"/>
        <v>1731</v>
      </c>
      <c r="ED151" s="53">
        <f t="shared" si="63"/>
        <v>0.27525637144082238</v>
      </c>
      <c r="EE151" s="53">
        <f t="shared" si="64"/>
        <v>0.45819997497512538</v>
      </c>
      <c r="EF151" s="53">
        <f t="shared" si="65"/>
        <v>1.0810035930676203</v>
      </c>
      <c r="EG151" s="53">
        <f t="shared" si="67"/>
        <v>0.616033770043109</v>
      </c>
    </row>
    <row r="152" spans="1:142" x14ac:dyDescent="0.15">
      <c r="A152" s="218">
        <f t="shared" si="66"/>
        <v>1732</v>
      </c>
      <c r="B152" s="4"/>
      <c r="C152" s="4"/>
      <c r="D152" s="4"/>
      <c r="E152" s="4"/>
      <c r="F152" s="32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36"/>
      <c r="T152" s="36"/>
      <c r="U152" s="28"/>
      <c r="V152" s="12"/>
      <c r="W152" s="4"/>
      <c r="X152" s="4"/>
      <c r="Y152" s="4"/>
      <c r="Z152" s="12">
        <v>0.93</v>
      </c>
      <c r="AA152" s="32">
        <f t="shared" ref="AA152:AA183" si="69">(Z152*10.78)/37.3578</f>
        <v>0.2683616272906863</v>
      </c>
      <c r="AB152" s="4">
        <v>1.1399999999999999</v>
      </c>
      <c r="AC152" s="4">
        <f t="shared" ref="AC152:AC183" si="70">(AB152*10.78)/37.3678</f>
        <v>0.32887138124267407</v>
      </c>
      <c r="AD152" s="4">
        <v>2</v>
      </c>
      <c r="AE152" s="4">
        <f t="shared" ref="AE152:AE183" si="71">(AD152*10.78)/37.3578</f>
        <v>0.57712177911975548</v>
      </c>
      <c r="AF152" s="4"/>
      <c r="AG152" s="63"/>
      <c r="AH152" s="12"/>
      <c r="AI152" s="32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BJ152" s="12">
        <v>1.33</v>
      </c>
      <c r="BK152" s="63">
        <f t="shared" ref="BK152:BK183" si="72">(BJ152*10.78)/37.3578</f>
        <v>0.38378598311463741</v>
      </c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12">
        <v>0.89</v>
      </c>
      <c r="BZ152" s="63">
        <f t="shared" ref="BZ152:BZ183" si="73">(BY152*10.78)/37.3578</f>
        <v>0.25681919170829115</v>
      </c>
      <c r="CA152" s="4"/>
      <c r="CB152" s="4"/>
      <c r="CF152" s="12">
        <v>6</v>
      </c>
      <c r="CG152" s="32">
        <f t="shared" ref="CG152:CG183" si="74">(CF152*10.78)/37.3578</f>
        <v>1.7313653373592663</v>
      </c>
      <c r="CH152" s="4"/>
      <c r="CI152" s="4"/>
      <c r="CJ152" s="12">
        <v>10</v>
      </c>
      <c r="CK152" s="32">
        <f t="shared" ref="CK152:CK183" si="75">(CJ152*10.78)/37.3578</f>
        <v>2.8856088955987773</v>
      </c>
      <c r="CM152" s="4"/>
      <c r="CN152" s="4"/>
      <c r="CO152" s="5"/>
      <c r="CP152" s="4"/>
      <c r="CQ152" s="12">
        <v>1.33</v>
      </c>
      <c r="CR152" s="12">
        <v>1.1399999999999999</v>
      </c>
      <c r="CS152" s="4"/>
      <c r="CT152" s="5"/>
      <c r="CU152" s="12">
        <v>5.28</v>
      </c>
      <c r="CV152" s="63">
        <f t="shared" ref="CV152:CV183" si="76">(CU152*10.78)/37.3578</f>
        <v>1.5236014968761544</v>
      </c>
      <c r="CW152" s="4"/>
      <c r="CX152" s="5"/>
      <c r="DA152" s="4"/>
      <c r="DB152" s="4"/>
      <c r="DC152" s="4"/>
      <c r="DD152" s="63"/>
      <c r="DE152" s="11"/>
      <c r="DF152" s="11"/>
      <c r="DG152" s="11"/>
      <c r="DH152" s="53">
        <f t="shared" ref="DH152:DH183" si="77">BK152</f>
        <v>0.38378598311463741</v>
      </c>
      <c r="DI152" s="53">
        <f t="shared" si="53"/>
        <v>0.5675216152985455</v>
      </c>
      <c r="DJ152" s="53">
        <f t="shared" si="54"/>
        <v>0.33729393179737566</v>
      </c>
      <c r="DK152" s="53">
        <f t="shared" ref="DK152:DK183" si="78">AA152</f>
        <v>0.2683616272906863</v>
      </c>
      <c r="DL152" s="53">
        <f t="shared" ref="DL152:DL183" si="79">BY152</f>
        <v>0.89</v>
      </c>
      <c r="DM152" s="53">
        <f t="shared" ref="DM152:DM183" si="80">CK152</f>
        <v>2.8856088955987773</v>
      </c>
      <c r="DN152" s="53">
        <f t="shared" ref="DN152:DN183" si="81">CG152</f>
        <v>1.7313653373592663</v>
      </c>
      <c r="DO152" s="53">
        <f t="shared" ref="DO152:DO183" si="82">CV152</f>
        <v>1.5236014968761544</v>
      </c>
      <c r="DP152" s="60">
        <f t="shared" si="55"/>
        <v>0.73750568433219243</v>
      </c>
      <c r="DQ152" s="53">
        <f t="shared" si="56"/>
        <v>6.9448117909404363</v>
      </c>
      <c r="DR152" s="60">
        <f>'west Allen-Studer'!DG153</f>
        <v>2.7748953720565148</v>
      </c>
      <c r="DS152" s="53">
        <f t="shared" si="57"/>
        <v>0.86568266867963317</v>
      </c>
      <c r="DT152" s="53">
        <f t="shared" si="58"/>
        <v>1.7313653373592663</v>
      </c>
      <c r="DV152" s="33">
        <f t="shared" si="59"/>
        <v>286.12837784079125</v>
      </c>
      <c r="DW152" s="33">
        <f t="shared" si="60"/>
        <v>184.96858245591525</v>
      </c>
      <c r="DX152" s="33">
        <f t="shared" si="61"/>
        <v>83.515816470805945</v>
      </c>
      <c r="EA152" s="60">
        <f t="shared" si="62"/>
        <v>0.80302700000000005</v>
      </c>
      <c r="EC152" s="218">
        <f t="shared" si="68"/>
        <v>1732</v>
      </c>
      <c r="ED152" s="53">
        <f t="shared" si="63"/>
        <v>0.32074593571693844</v>
      </c>
      <c r="EE152" s="53">
        <f t="shared" si="64"/>
        <v>0.49616271621472524</v>
      </c>
      <c r="EF152" s="53">
        <f t="shared" si="65"/>
        <v>1.098887829442406</v>
      </c>
      <c r="EG152" s="53">
        <f t="shared" si="67"/>
        <v>0.6660590591343426</v>
      </c>
    </row>
    <row r="153" spans="1:142" x14ac:dyDescent="0.15">
      <c r="A153" s="218">
        <f t="shared" si="66"/>
        <v>1733</v>
      </c>
      <c r="B153" s="4"/>
      <c r="C153" s="4"/>
      <c r="D153" s="4"/>
      <c r="E153" s="4"/>
      <c r="F153" s="32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36"/>
      <c r="T153" s="36"/>
      <c r="U153" s="28"/>
      <c r="V153" s="12"/>
      <c r="W153" s="4"/>
      <c r="X153" s="4"/>
      <c r="Y153" s="4"/>
      <c r="Z153" s="12">
        <v>1.1000000000000001</v>
      </c>
      <c r="AA153" s="32">
        <f t="shared" si="69"/>
        <v>0.31741697851586553</v>
      </c>
      <c r="AB153" s="4">
        <v>1.1399999999999999</v>
      </c>
      <c r="AC153" s="4">
        <f t="shared" si="70"/>
        <v>0.32887138124267407</v>
      </c>
      <c r="AD153" s="4">
        <v>2</v>
      </c>
      <c r="AE153" s="4">
        <f t="shared" si="71"/>
        <v>0.57712177911975548</v>
      </c>
      <c r="AF153" s="4"/>
      <c r="AG153" s="63"/>
      <c r="AH153" s="12"/>
      <c r="AI153" s="32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BJ153" s="12">
        <v>1.33</v>
      </c>
      <c r="BK153" s="63">
        <f t="shared" si="72"/>
        <v>0.38378598311463741</v>
      </c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12">
        <v>0.89</v>
      </c>
      <c r="BZ153" s="63">
        <f t="shared" si="73"/>
        <v>0.25681919170829115</v>
      </c>
      <c r="CA153" s="4"/>
      <c r="CB153" s="4"/>
      <c r="CF153" s="12">
        <v>6</v>
      </c>
      <c r="CG153" s="32">
        <f t="shared" si="74"/>
        <v>1.7313653373592663</v>
      </c>
      <c r="CH153" s="4"/>
      <c r="CI153" s="4"/>
      <c r="CJ153" s="12">
        <v>10.25</v>
      </c>
      <c r="CK153" s="32">
        <f t="shared" si="75"/>
        <v>2.9577491179887465</v>
      </c>
      <c r="CM153" s="4"/>
      <c r="CN153" s="4"/>
      <c r="CO153" s="5"/>
      <c r="CP153" s="4"/>
      <c r="CQ153" s="12">
        <v>1.33</v>
      </c>
      <c r="CR153" s="12">
        <v>1.1399999999999999</v>
      </c>
      <c r="CS153" s="4"/>
      <c r="CT153" s="5"/>
      <c r="CU153" s="12">
        <v>4.95</v>
      </c>
      <c r="CV153" s="63">
        <f t="shared" si="76"/>
        <v>1.4283764033213948</v>
      </c>
      <c r="CW153" s="4"/>
      <c r="CX153" s="5"/>
      <c r="DA153" s="4"/>
      <c r="DB153" s="4"/>
      <c r="DC153" s="4"/>
      <c r="DD153" s="63"/>
      <c r="DE153" s="11"/>
      <c r="DF153" s="11"/>
      <c r="DG153" s="11"/>
      <c r="DH153" s="53">
        <f t="shared" si="77"/>
        <v>0.38378598311463741</v>
      </c>
      <c r="DI153" s="53">
        <f t="shared" si="53"/>
        <v>0.5675216152985455</v>
      </c>
      <c r="DJ153" s="53">
        <f t="shared" si="54"/>
        <v>0.33729393179737566</v>
      </c>
      <c r="DK153" s="53">
        <f t="shared" si="78"/>
        <v>0.31741697851586553</v>
      </c>
      <c r="DL153" s="53">
        <f t="shared" si="79"/>
        <v>0.89</v>
      </c>
      <c r="DM153" s="53">
        <f t="shared" si="80"/>
        <v>2.9577491179887465</v>
      </c>
      <c r="DN153" s="53">
        <f t="shared" si="81"/>
        <v>1.7313653373592663</v>
      </c>
      <c r="DO153" s="53">
        <f t="shared" si="82"/>
        <v>1.4283764033213948</v>
      </c>
      <c r="DP153" s="60">
        <f t="shared" si="55"/>
        <v>0.87231855136065772</v>
      </c>
      <c r="DQ153" s="53">
        <f t="shared" si="56"/>
        <v>8.2142935161661086</v>
      </c>
      <c r="DR153" s="60">
        <f>'west Allen-Studer'!DG154</f>
        <v>2.7748953720565148</v>
      </c>
      <c r="DS153" s="53">
        <f t="shared" si="57"/>
        <v>0.86568266867963317</v>
      </c>
      <c r="DT153" s="53">
        <f t="shared" si="58"/>
        <v>1.7313653373592663</v>
      </c>
      <c r="DV153" s="33">
        <f t="shared" si="59"/>
        <v>294.938729769313</v>
      </c>
      <c r="DW153" s="33">
        <f t="shared" si="60"/>
        <v>193.36407358950501</v>
      </c>
      <c r="DX153" s="33">
        <f t="shared" si="61"/>
        <v>91.89319245043076</v>
      </c>
      <c r="EA153" s="60">
        <f t="shared" si="62"/>
        <v>0.80424800000000018</v>
      </c>
      <c r="EC153" s="218">
        <f t="shared" si="68"/>
        <v>1733</v>
      </c>
      <c r="ED153" s="53">
        <f t="shared" si="63"/>
        <v>0.31163780089087639</v>
      </c>
      <c r="EE153" s="53">
        <f t="shared" si="64"/>
        <v>0.47534195694481834</v>
      </c>
      <c r="EF153" s="53">
        <f t="shared" si="65"/>
        <v>1.0002270537334708</v>
      </c>
      <c r="EG153" s="53">
        <f t="shared" si="67"/>
        <v>0.63714007319447974</v>
      </c>
    </row>
    <row r="154" spans="1:142" x14ac:dyDescent="0.15">
      <c r="A154" s="218">
        <f t="shared" si="66"/>
        <v>1734</v>
      </c>
      <c r="B154" s="4"/>
      <c r="C154" s="4"/>
      <c r="D154" s="4"/>
      <c r="E154" s="4"/>
      <c r="F154" s="32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36"/>
      <c r="T154" s="36"/>
      <c r="U154" s="28"/>
      <c r="V154" s="12"/>
      <c r="W154" s="4"/>
      <c r="X154" s="4"/>
      <c r="Y154" s="4"/>
      <c r="Z154" s="12">
        <v>0.94</v>
      </c>
      <c r="AA154" s="32">
        <f t="shared" si="69"/>
        <v>0.27124723618628505</v>
      </c>
      <c r="AB154" s="4">
        <v>1.33</v>
      </c>
      <c r="AC154" s="4">
        <f t="shared" si="70"/>
        <v>0.3836832781164532</v>
      </c>
      <c r="AD154" s="4">
        <v>1.6</v>
      </c>
      <c r="AE154" s="4">
        <f t="shared" si="71"/>
        <v>0.46169742329580443</v>
      </c>
      <c r="AF154" s="4"/>
      <c r="AG154" s="63"/>
      <c r="AH154" s="12"/>
      <c r="AI154" s="32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BJ154" s="12">
        <v>2</v>
      </c>
      <c r="BK154" s="63">
        <f t="shared" si="72"/>
        <v>0.57712177911975548</v>
      </c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12">
        <v>1.33</v>
      </c>
      <c r="BZ154" s="63">
        <f t="shared" si="73"/>
        <v>0.38378598311463741</v>
      </c>
      <c r="CA154" s="4"/>
      <c r="CB154" s="4"/>
      <c r="CF154" s="12">
        <v>6.25</v>
      </c>
      <c r="CG154" s="32">
        <f t="shared" si="74"/>
        <v>1.803505559749236</v>
      </c>
      <c r="CH154" s="4"/>
      <c r="CI154" s="4"/>
      <c r="CJ154" s="12">
        <v>10.5</v>
      </c>
      <c r="CK154" s="32">
        <f t="shared" si="75"/>
        <v>3.0298893403787162</v>
      </c>
      <c r="CM154" s="4"/>
      <c r="CN154" s="4"/>
      <c r="CO154" s="5"/>
      <c r="CP154" s="4"/>
      <c r="CQ154" s="12">
        <v>1.6</v>
      </c>
      <c r="CR154" s="12">
        <v>1.33</v>
      </c>
      <c r="CS154" s="4"/>
      <c r="CT154" s="5"/>
      <c r="CU154" s="12">
        <v>5.36</v>
      </c>
      <c r="CV154" s="63">
        <f t="shared" si="76"/>
        <v>1.5466863680409446</v>
      </c>
      <c r="CW154" s="4"/>
      <c r="CX154" s="5"/>
      <c r="DA154" s="4"/>
      <c r="DB154" s="4"/>
      <c r="DC154" s="4"/>
      <c r="DD154" s="63"/>
      <c r="DE154" s="11"/>
      <c r="DF154" s="11"/>
      <c r="DG154" s="11"/>
      <c r="DH154" s="53">
        <f t="shared" si="77"/>
        <v>0.57712177911975548</v>
      </c>
      <c r="DI154" s="53">
        <f t="shared" si="53"/>
        <v>0.8045513012008203</v>
      </c>
      <c r="DJ154" s="53">
        <f t="shared" si="54"/>
        <v>0.50402314555996341</v>
      </c>
      <c r="DK154" s="53">
        <f t="shared" si="78"/>
        <v>0.27124723618628505</v>
      </c>
      <c r="DL154" s="53">
        <f t="shared" si="79"/>
        <v>1.33</v>
      </c>
      <c r="DM154" s="53">
        <f t="shared" si="80"/>
        <v>3.0298893403787162</v>
      </c>
      <c r="DN154" s="53">
        <f t="shared" si="81"/>
        <v>1.803505559749236</v>
      </c>
      <c r="DO154" s="53">
        <f t="shared" si="82"/>
        <v>1.5466863680409446</v>
      </c>
      <c r="DP154" s="60">
        <f t="shared" si="55"/>
        <v>0.74543585298092552</v>
      </c>
      <c r="DQ154" s="53">
        <f t="shared" si="56"/>
        <v>7.0194871865419453</v>
      </c>
      <c r="DR154" s="60">
        <f>'west Allen-Studer'!DG155</f>
        <v>2.7748953720565148</v>
      </c>
      <c r="DS154" s="53">
        <f t="shared" si="57"/>
        <v>0.90175277987461799</v>
      </c>
      <c r="DT154" s="53">
        <f t="shared" si="58"/>
        <v>1.803505559749236</v>
      </c>
      <c r="DV154" s="33">
        <f t="shared" si="59"/>
        <v>378.71665691301581</v>
      </c>
      <c r="DW154" s="33">
        <f t="shared" si="60"/>
        <v>237.00882972244472</v>
      </c>
      <c r="DX154" s="33">
        <f t="shared" si="61"/>
        <v>93.286086694508526</v>
      </c>
      <c r="EA154" s="60">
        <f t="shared" si="62"/>
        <v>0.8054690000000001</v>
      </c>
      <c r="EC154" s="218">
        <f t="shared" si="68"/>
        <v>1734</v>
      </c>
      <c r="ED154" s="53">
        <f t="shared" si="63"/>
        <v>0.24306720689378875</v>
      </c>
      <c r="EE154" s="53">
        <f t="shared" si="64"/>
        <v>0.38839734413186949</v>
      </c>
      <c r="EF154" s="53">
        <f t="shared" si="65"/>
        <v>0.98678809736606676</v>
      </c>
      <c r="EG154" s="53">
        <f t="shared" si="67"/>
        <v>0.51981185740749192</v>
      </c>
    </row>
    <row r="155" spans="1:142" x14ac:dyDescent="0.15">
      <c r="A155" s="218">
        <f t="shared" si="66"/>
        <v>1735</v>
      </c>
      <c r="B155" s="4"/>
      <c r="C155" s="4"/>
      <c r="D155" s="4"/>
      <c r="E155" s="4"/>
      <c r="F155" s="32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36"/>
      <c r="T155" s="36"/>
      <c r="U155" s="28"/>
      <c r="V155" s="12"/>
      <c r="W155" s="4"/>
      <c r="X155" s="4"/>
      <c r="Y155" s="4"/>
      <c r="Z155" s="12">
        <v>1.02</v>
      </c>
      <c r="AA155" s="32">
        <f t="shared" si="69"/>
        <v>0.29433210735107529</v>
      </c>
      <c r="AB155" s="4">
        <v>1.33</v>
      </c>
      <c r="AC155" s="4">
        <f t="shared" si="70"/>
        <v>0.3836832781164532</v>
      </c>
      <c r="AD155" s="4">
        <v>1.6</v>
      </c>
      <c r="AE155" s="4">
        <f t="shared" si="71"/>
        <v>0.46169742329580443</v>
      </c>
      <c r="AF155" s="4"/>
      <c r="AG155" s="63"/>
      <c r="AH155" s="12"/>
      <c r="AI155" s="32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BJ155" s="12">
        <v>2</v>
      </c>
      <c r="BK155" s="63">
        <f t="shared" si="72"/>
        <v>0.57712177911975548</v>
      </c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12">
        <v>1.33</v>
      </c>
      <c r="BZ155" s="63">
        <f t="shared" si="73"/>
        <v>0.38378598311463741</v>
      </c>
      <c r="CA155" s="4"/>
      <c r="CB155" s="4"/>
      <c r="CF155" s="12">
        <v>6.25</v>
      </c>
      <c r="CG155" s="32">
        <f t="shared" si="74"/>
        <v>1.803505559749236</v>
      </c>
      <c r="CH155" s="4"/>
      <c r="CI155" s="4"/>
      <c r="CJ155" s="12">
        <v>10.5</v>
      </c>
      <c r="CK155" s="32">
        <f t="shared" si="75"/>
        <v>3.0298893403787162</v>
      </c>
      <c r="CM155" s="4"/>
      <c r="CN155" s="4"/>
      <c r="CO155" s="5"/>
      <c r="CP155" s="4"/>
      <c r="CQ155" s="12">
        <v>1.6</v>
      </c>
      <c r="CR155" s="12">
        <v>1.33</v>
      </c>
      <c r="CS155" s="4"/>
      <c r="CT155" s="5"/>
      <c r="CU155" s="12">
        <v>4.95</v>
      </c>
      <c r="CV155" s="63">
        <f t="shared" si="76"/>
        <v>1.4283764033213948</v>
      </c>
      <c r="CW155" s="4"/>
      <c r="CX155" s="5"/>
      <c r="DA155" s="4"/>
      <c r="DB155" s="4"/>
      <c r="DC155" s="4"/>
      <c r="DD155" s="63"/>
      <c r="DE155" s="11"/>
      <c r="DF155" s="11"/>
      <c r="DG155" s="11"/>
      <c r="DH155" s="53">
        <f t="shared" si="77"/>
        <v>0.57712177911975548</v>
      </c>
      <c r="DI155" s="53">
        <f t="shared" si="53"/>
        <v>0.8045513012008203</v>
      </c>
      <c r="DJ155" s="53">
        <f t="shared" si="54"/>
        <v>0.50402314555996341</v>
      </c>
      <c r="DK155" s="53">
        <f t="shared" si="78"/>
        <v>0.29433210735107529</v>
      </c>
      <c r="DL155" s="53">
        <f t="shared" si="79"/>
        <v>1.33</v>
      </c>
      <c r="DM155" s="53">
        <f t="shared" si="80"/>
        <v>3.0298893403787162</v>
      </c>
      <c r="DN155" s="53">
        <f t="shared" si="81"/>
        <v>1.803505559749236</v>
      </c>
      <c r="DO155" s="53">
        <f t="shared" si="82"/>
        <v>1.4283764033213948</v>
      </c>
      <c r="DP155" s="60">
        <f t="shared" si="55"/>
        <v>0.80887720217079162</v>
      </c>
      <c r="DQ155" s="53">
        <f t="shared" si="56"/>
        <v>7.6168903513540265</v>
      </c>
      <c r="DR155" s="60">
        <f>'west Allen-Studer'!DG156</f>
        <v>3.0295206028257451</v>
      </c>
      <c r="DS155" s="53">
        <f t="shared" si="57"/>
        <v>0.90175277987461799</v>
      </c>
      <c r="DT155" s="53">
        <f t="shared" si="58"/>
        <v>1.803505559749236</v>
      </c>
      <c r="DV155" s="33">
        <f t="shared" si="59"/>
        <v>383.95929966549443</v>
      </c>
      <c r="DW155" s="33">
        <f t="shared" si="60"/>
        <v>241.98393390145381</v>
      </c>
      <c r="DX155" s="33">
        <f t="shared" si="61"/>
        <v>97.743415633642741</v>
      </c>
      <c r="EA155" s="60">
        <f t="shared" si="62"/>
        <v>0.80669000000000002</v>
      </c>
      <c r="EC155" s="218">
        <f t="shared" si="68"/>
        <v>1735</v>
      </c>
      <c r="ED155" s="53">
        <f t="shared" si="63"/>
        <v>0.24011175907827104</v>
      </c>
      <c r="EE155" s="53">
        <f t="shared" si="64"/>
        <v>0.38098869363239568</v>
      </c>
      <c r="EF155" s="53">
        <f t="shared" si="65"/>
        <v>0.94321589090662483</v>
      </c>
      <c r="EG155" s="53">
        <f t="shared" si="67"/>
        <v>0.50912470928823017</v>
      </c>
    </row>
    <row r="156" spans="1:142" x14ac:dyDescent="0.15">
      <c r="A156" s="218">
        <f t="shared" si="66"/>
        <v>1736</v>
      </c>
      <c r="B156" s="4"/>
      <c r="C156" s="4"/>
      <c r="D156" s="4"/>
      <c r="E156" s="4"/>
      <c r="F156" s="32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36"/>
      <c r="T156" s="36"/>
      <c r="U156" s="28"/>
      <c r="V156" s="12"/>
      <c r="W156" s="4"/>
      <c r="X156" s="4"/>
      <c r="Y156" s="4"/>
      <c r="Z156" s="12">
        <v>1.43</v>
      </c>
      <c r="AA156" s="32">
        <f t="shared" si="69"/>
        <v>0.41264207207062514</v>
      </c>
      <c r="AB156" s="4">
        <v>1.33</v>
      </c>
      <c r="AC156" s="4">
        <f t="shared" si="70"/>
        <v>0.3836832781164532</v>
      </c>
      <c r="AD156" s="4">
        <v>1.67</v>
      </c>
      <c r="AE156" s="4">
        <f t="shared" si="71"/>
        <v>0.48189668556499576</v>
      </c>
      <c r="AF156" s="4"/>
      <c r="AG156" s="63"/>
      <c r="AH156" s="12"/>
      <c r="AI156" s="32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BJ156" s="12">
        <v>2</v>
      </c>
      <c r="BK156" s="63">
        <f t="shared" si="72"/>
        <v>0.57712177911975548</v>
      </c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12">
        <v>1.33</v>
      </c>
      <c r="BZ156" s="63">
        <f t="shared" si="73"/>
        <v>0.38378598311463741</v>
      </c>
      <c r="CA156" s="4"/>
      <c r="CB156" s="4"/>
      <c r="CF156" s="12">
        <v>5</v>
      </c>
      <c r="CG156" s="32">
        <f t="shared" si="74"/>
        <v>1.4428044477993887</v>
      </c>
      <c r="CH156" s="4"/>
      <c r="CI156" s="4"/>
      <c r="CJ156" s="12">
        <v>10</v>
      </c>
      <c r="CK156" s="32">
        <f t="shared" si="75"/>
        <v>2.8856088955987773</v>
      </c>
      <c r="CM156" s="4"/>
      <c r="CN156" s="4"/>
      <c r="CO156" s="5"/>
      <c r="CP156" s="4"/>
      <c r="CQ156" s="12">
        <v>1.67</v>
      </c>
      <c r="CR156" s="12">
        <v>1.33</v>
      </c>
      <c r="CS156" s="4"/>
      <c r="CT156" s="5"/>
      <c r="CU156" s="12">
        <v>4.9000000000000004</v>
      </c>
      <c r="CV156" s="63">
        <f t="shared" si="76"/>
        <v>1.413948358843401</v>
      </c>
      <c r="CW156" s="4"/>
      <c r="CX156" s="5"/>
      <c r="DA156" s="4"/>
      <c r="DB156" s="4"/>
      <c r="DC156" s="4"/>
      <c r="DD156" s="63"/>
      <c r="DE156" s="11"/>
      <c r="DF156" s="11"/>
      <c r="DG156" s="11"/>
      <c r="DH156" s="53">
        <f t="shared" si="77"/>
        <v>0.57712177911975548</v>
      </c>
      <c r="DI156" s="53">
        <f t="shared" si="53"/>
        <v>0.8045513012008203</v>
      </c>
      <c r="DJ156" s="53">
        <f t="shared" si="54"/>
        <v>0.50402314555996341</v>
      </c>
      <c r="DK156" s="53">
        <f t="shared" si="78"/>
        <v>0.41264207207062514</v>
      </c>
      <c r="DL156" s="53">
        <f t="shared" si="79"/>
        <v>1.33</v>
      </c>
      <c r="DM156" s="53">
        <f t="shared" si="80"/>
        <v>2.8856088955987773</v>
      </c>
      <c r="DN156" s="53">
        <f t="shared" si="81"/>
        <v>1.4428044477993887</v>
      </c>
      <c r="DO156" s="53">
        <f t="shared" si="82"/>
        <v>1.413948358843401</v>
      </c>
      <c r="DP156" s="60">
        <f t="shared" si="55"/>
        <v>1.1340141167688549</v>
      </c>
      <c r="DQ156" s="53">
        <f t="shared" si="56"/>
        <v>10.678581571015938</v>
      </c>
      <c r="DR156" s="60">
        <f>'west Allen-Studer'!DG157</f>
        <v>3.0295206028257451</v>
      </c>
      <c r="DS156" s="53">
        <f t="shared" si="57"/>
        <v>0.72140222389969433</v>
      </c>
      <c r="DT156" s="53">
        <f t="shared" si="58"/>
        <v>1.4428044477993887</v>
      </c>
      <c r="DV156" s="33">
        <f t="shared" si="59"/>
        <v>401.2082566929559</v>
      </c>
      <c r="DW156" s="33">
        <f t="shared" si="60"/>
        <v>259.36299376781949</v>
      </c>
      <c r="DX156" s="33">
        <f t="shared" si="61"/>
        <v>117.4233432387082</v>
      </c>
      <c r="EA156" s="60">
        <f t="shared" si="62"/>
        <v>0.80791100000000016</v>
      </c>
      <c r="EC156" s="218">
        <f t="shared" si="68"/>
        <v>1736</v>
      </c>
      <c r="ED156" s="53">
        <f t="shared" si="63"/>
        <v>0.23013655420593152</v>
      </c>
      <c r="EE156" s="53">
        <f t="shared" si="64"/>
        <v>0.35599791771736533</v>
      </c>
      <c r="EF156" s="53">
        <f t="shared" si="65"/>
        <v>0.78632308676975726</v>
      </c>
      <c r="EG156" s="53">
        <f t="shared" si="67"/>
        <v>0.47500993958408744</v>
      </c>
    </row>
    <row r="157" spans="1:142" x14ac:dyDescent="0.15">
      <c r="A157" s="218">
        <f t="shared" si="66"/>
        <v>1737</v>
      </c>
      <c r="B157" s="4"/>
      <c r="C157" s="4"/>
      <c r="D157" s="4"/>
      <c r="E157" s="4"/>
      <c r="F157" s="32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36"/>
      <c r="T157" s="36"/>
      <c r="U157" s="28"/>
      <c r="V157" s="12"/>
      <c r="W157" s="4"/>
      <c r="X157" s="4"/>
      <c r="Y157" s="4"/>
      <c r="Z157" s="12">
        <v>0.86</v>
      </c>
      <c r="AA157" s="32">
        <f t="shared" si="69"/>
        <v>0.24816236502149486</v>
      </c>
      <c r="AB157" s="4">
        <v>1.33</v>
      </c>
      <c r="AC157" s="4">
        <f t="shared" si="70"/>
        <v>0.3836832781164532</v>
      </c>
      <c r="AD157" s="4">
        <v>1.67</v>
      </c>
      <c r="AE157" s="4">
        <f t="shared" si="71"/>
        <v>0.48189668556499576</v>
      </c>
      <c r="AF157" s="4"/>
      <c r="AG157" s="63"/>
      <c r="AH157" s="12"/>
      <c r="AI157" s="32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BJ157" s="12">
        <v>1.42</v>
      </c>
      <c r="BK157" s="63">
        <f t="shared" si="72"/>
        <v>0.40975646317502634</v>
      </c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12">
        <v>1.35</v>
      </c>
      <c r="BZ157" s="63">
        <f t="shared" si="73"/>
        <v>0.38955720090583495</v>
      </c>
      <c r="CA157" s="4"/>
      <c r="CB157" s="4"/>
      <c r="CF157" s="12">
        <v>4.88</v>
      </c>
      <c r="CG157" s="32">
        <f t="shared" si="74"/>
        <v>1.4081771410522033</v>
      </c>
      <c r="CH157" s="4"/>
      <c r="CI157" s="4"/>
      <c r="CJ157" s="12">
        <v>10.18</v>
      </c>
      <c r="CK157" s="32">
        <f t="shared" si="75"/>
        <v>2.9375498557195554</v>
      </c>
      <c r="CM157" s="4"/>
      <c r="CN157" s="4"/>
      <c r="CO157" s="5"/>
      <c r="CP157" s="4"/>
      <c r="CQ157" s="12">
        <v>1.67</v>
      </c>
      <c r="CR157" s="12">
        <v>1.42</v>
      </c>
      <c r="CS157" s="4"/>
      <c r="CT157" s="5"/>
      <c r="CU157" s="12">
        <v>2.62</v>
      </c>
      <c r="CV157" s="63">
        <f t="shared" si="76"/>
        <v>0.75602953064687972</v>
      </c>
      <c r="CW157" s="4"/>
      <c r="CX157" s="5"/>
      <c r="DA157" s="4"/>
      <c r="DB157" s="4"/>
      <c r="DC157" s="4"/>
      <c r="DD157" s="63"/>
      <c r="DE157" s="11"/>
      <c r="DF157" s="11"/>
      <c r="DG157" s="11"/>
      <c r="DH157" s="53">
        <f t="shared" si="77"/>
        <v>0.40975646317502634</v>
      </c>
      <c r="DI157" s="53">
        <f t="shared" si="53"/>
        <v>0.5993614238525824</v>
      </c>
      <c r="DJ157" s="53">
        <f t="shared" si="54"/>
        <v>0.35969039334757397</v>
      </c>
      <c r="DK157" s="53">
        <f t="shared" si="78"/>
        <v>0.24816236502149486</v>
      </c>
      <c r="DL157" s="53">
        <f t="shared" si="79"/>
        <v>1.35</v>
      </c>
      <c r="DM157" s="53">
        <f t="shared" si="80"/>
        <v>2.9375498557195554</v>
      </c>
      <c r="DN157" s="53">
        <f t="shared" si="81"/>
        <v>1.4081771410522033</v>
      </c>
      <c r="DO157" s="53">
        <f t="shared" si="82"/>
        <v>0.75602953064687972</v>
      </c>
      <c r="DP157" s="60">
        <f t="shared" si="55"/>
        <v>0.68199450379105964</v>
      </c>
      <c r="DQ157" s="53">
        <f t="shared" si="56"/>
        <v>6.4220840217298658</v>
      </c>
      <c r="DR157" s="60">
        <f>'west Allen-Studer'!DG158</f>
        <v>3.0295206028257451</v>
      </c>
      <c r="DS157" s="53">
        <f t="shared" si="57"/>
        <v>0.70408857052610163</v>
      </c>
      <c r="DT157" s="53">
        <f t="shared" si="58"/>
        <v>1.4081771410522033</v>
      </c>
      <c r="DV157" s="33">
        <f t="shared" si="59"/>
        <v>310.14774784643691</v>
      </c>
      <c r="DW157" s="33">
        <f t="shared" si="60"/>
        <v>232.2153910713925</v>
      </c>
      <c r="DX157" s="33">
        <f t="shared" si="61"/>
        <v>88.661557081785006</v>
      </c>
      <c r="EA157" s="60">
        <f t="shared" si="62"/>
        <v>0.80913200000000007</v>
      </c>
      <c r="EC157" s="218">
        <f t="shared" si="68"/>
        <v>1737</v>
      </c>
      <c r="ED157" s="53">
        <f t="shared" si="63"/>
        <v>0.298155408876979</v>
      </c>
      <c r="EE157" s="53">
        <f t="shared" si="64"/>
        <v>0.39821748310816674</v>
      </c>
      <c r="EF157" s="53">
        <f t="shared" si="65"/>
        <v>1.0429799748060871</v>
      </c>
      <c r="EG157" s="53">
        <f t="shared" si="67"/>
        <v>0.53054192244356135</v>
      </c>
    </row>
    <row r="158" spans="1:142" x14ac:dyDescent="0.15">
      <c r="A158" s="218">
        <f t="shared" si="66"/>
        <v>1738</v>
      </c>
      <c r="B158" s="4"/>
      <c r="C158" s="4"/>
      <c r="D158" s="4"/>
      <c r="E158" s="4"/>
      <c r="F158" s="32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36"/>
      <c r="T158" s="36"/>
      <c r="U158" s="28"/>
      <c r="V158" s="12"/>
      <c r="W158" s="4"/>
      <c r="X158" s="4"/>
      <c r="Y158" s="4"/>
      <c r="Z158" s="12">
        <v>1</v>
      </c>
      <c r="AA158" s="32">
        <f t="shared" si="69"/>
        <v>0.28856088955987774</v>
      </c>
      <c r="AB158" s="4">
        <v>1.33</v>
      </c>
      <c r="AC158" s="4">
        <f t="shared" si="70"/>
        <v>0.3836832781164532</v>
      </c>
      <c r="AD158" s="4">
        <v>1.67</v>
      </c>
      <c r="AE158" s="4">
        <f t="shared" si="71"/>
        <v>0.48189668556499576</v>
      </c>
      <c r="AF158" s="4"/>
      <c r="AG158" s="63"/>
      <c r="AH158" s="12"/>
      <c r="AI158" s="32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BJ158" s="12">
        <v>1.51</v>
      </c>
      <c r="BK158" s="63">
        <f t="shared" si="72"/>
        <v>0.43572694323541539</v>
      </c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12">
        <v>1.39</v>
      </c>
      <c r="BZ158" s="63">
        <f t="shared" si="73"/>
        <v>0.40109963648822999</v>
      </c>
      <c r="CA158" s="4"/>
      <c r="CB158" s="4"/>
      <c r="CF158" s="12">
        <v>4.82</v>
      </c>
      <c r="CG158" s="32">
        <f t="shared" si="74"/>
        <v>1.3908634876786108</v>
      </c>
      <c r="CH158" s="4"/>
      <c r="CI158" s="4"/>
      <c r="CJ158" s="12">
        <v>10.46</v>
      </c>
      <c r="CK158" s="32">
        <f t="shared" si="75"/>
        <v>3.0183469047963216</v>
      </c>
      <c r="CM158" s="4"/>
      <c r="CN158" s="4"/>
      <c r="CO158" s="5"/>
      <c r="CP158" s="4"/>
      <c r="CQ158" s="12">
        <v>1.67</v>
      </c>
      <c r="CR158" s="12">
        <v>1.51</v>
      </c>
      <c r="CS158" s="4"/>
      <c r="CT158" s="5"/>
      <c r="CU158" s="12">
        <v>6.5</v>
      </c>
      <c r="CV158" s="63">
        <f t="shared" si="76"/>
        <v>1.8756457821392052</v>
      </c>
      <c r="CW158" s="4"/>
      <c r="CX158" s="5"/>
      <c r="DA158" s="4"/>
      <c r="DB158" s="4"/>
      <c r="DC158" s="4"/>
      <c r="DD158" s="63"/>
      <c r="DE158" s="11"/>
      <c r="DF158" s="11"/>
      <c r="DG158" s="11"/>
      <c r="DH158" s="53">
        <f t="shared" si="77"/>
        <v>0.43572694323541539</v>
      </c>
      <c r="DI158" s="53">
        <f t="shared" si="53"/>
        <v>0.63120123240661918</v>
      </c>
      <c r="DJ158" s="53">
        <f t="shared" si="54"/>
        <v>0.38208685489777239</v>
      </c>
      <c r="DK158" s="53">
        <f t="shared" si="78"/>
        <v>0.28856088955987774</v>
      </c>
      <c r="DL158" s="53">
        <f t="shared" si="79"/>
        <v>1.39</v>
      </c>
      <c r="DM158" s="53">
        <f t="shared" si="80"/>
        <v>3.0183469047963216</v>
      </c>
      <c r="DN158" s="53">
        <f t="shared" si="81"/>
        <v>1.3908634876786108</v>
      </c>
      <c r="DO158" s="53">
        <f t="shared" si="82"/>
        <v>1.8756457821392052</v>
      </c>
      <c r="DP158" s="60">
        <f t="shared" si="55"/>
        <v>0.79301686487332512</v>
      </c>
      <c r="DQ158" s="53">
        <f t="shared" si="56"/>
        <v>7.4675395601510068</v>
      </c>
      <c r="DR158" s="60">
        <f>'west Allen-Studer'!DG159</f>
        <v>3.0295206028257451</v>
      </c>
      <c r="DS158" s="53">
        <f t="shared" si="57"/>
        <v>0.69543174383930539</v>
      </c>
      <c r="DT158" s="53">
        <f t="shared" si="58"/>
        <v>1.3908634876786108</v>
      </c>
      <c r="DV158" s="33">
        <f t="shared" si="59"/>
        <v>328.85380896128538</v>
      </c>
      <c r="DW158" s="33">
        <f t="shared" si="60"/>
        <v>246.07702239523269</v>
      </c>
      <c r="DX158" s="33">
        <f t="shared" si="61"/>
        <v>98.820808790464767</v>
      </c>
      <c r="EA158" s="60">
        <f t="shared" si="62"/>
        <v>0.81035299999999999</v>
      </c>
      <c r="EC158" s="218">
        <f t="shared" si="68"/>
        <v>1738</v>
      </c>
      <c r="ED158" s="53">
        <f t="shared" si="63"/>
        <v>0.28161988368355567</v>
      </c>
      <c r="EE158" s="53">
        <f t="shared" si="64"/>
        <v>0.37635277982120779</v>
      </c>
      <c r="EF158" s="53">
        <f t="shared" si="65"/>
        <v>0.93716872551550656</v>
      </c>
      <c r="EG158" s="53">
        <f t="shared" si="67"/>
        <v>0.50065625307398376</v>
      </c>
    </row>
    <row r="159" spans="1:142" x14ac:dyDescent="0.15">
      <c r="A159" s="218">
        <f t="shared" si="66"/>
        <v>1739</v>
      </c>
      <c r="B159" s="4"/>
      <c r="C159" s="4">
        <v>2.5</v>
      </c>
      <c r="D159" s="4">
        <f>(C159*10.78)/$H$2</f>
        <v>0.89833333333333332</v>
      </c>
      <c r="E159" s="4"/>
      <c r="F159" s="32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36"/>
      <c r="T159" s="36"/>
      <c r="U159" s="28"/>
      <c r="V159" s="12"/>
      <c r="W159" s="4"/>
      <c r="X159" s="4"/>
      <c r="Y159" s="4"/>
      <c r="Z159" s="12">
        <v>0.8</v>
      </c>
      <c r="AA159" s="32">
        <f t="shared" si="69"/>
        <v>0.23084871164790222</v>
      </c>
      <c r="AB159" s="4">
        <v>1.33</v>
      </c>
      <c r="AC159" s="4">
        <f t="shared" si="70"/>
        <v>0.3836832781164532</v>
      </c>
      <c r="AD159" s="4">
        <v>1.67</v>
      </c>
      <c r="AE159" s="4">
        <f t="shared" si="71"/>
        <v>0.48189668556499576</v>
      </c>
      <c r="AF159" s="4"/>
      <c r="AG159" s="63"/>
      <c r="AH159" s="12"/>
      <c r="AI159" s="32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BJ159" s="12">
        <v>2</v>
      </c>
      <c r="BK159" s="63">
        <f t="shared" si="72"/>
        <v>0.57712177911975548</v>
      </c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12">
        <v>1.43</v>
      </c>
      <c r="BZ159" s="63">
        <f t="shared" si="73"/>
        <v>0.41264207207062514</v>
      </c>
      <c r="CA159" s="4"/>
      <c r="CB159" s="4"/>
      <c r="CF159" s="12">
        <v>4.75</v>
      </c>
      <c r="CG159" s="32">
        <f t="shared" si="74"/>
        <v>1.3706642254094192</v>
      </c>
      <c r="CH159" s="4"/>
      <c r="CI159" s="4"/>
      <c r="CJ159" s="12">
        <v>10.75</v>
      </c>
      <c r="CK159" s="32">
        <f t="shared" si="75"/>
        <v>3.1020295627686854</v>
      </c>
      <c r="CM159" s="4"/>
      <c r="CN159" s="4"/>
      <c r="CO159" s="5"/>
      <c r="CP159" s="4"/>
      <c r="CQ159" s="12">
        <v>1.67</v>
      </c>
      <c r="CR159" s="12">
        <v>1.6</v>
      </c>
      <c r="CS159" s="4"/>
      <c r="CT159" s="5"/>
      <c r="CU159" s="12">
        <v>6.68</v>
      </c>
      <c r="CV159" s="63">
        <f t="shared" si="76"/>
        <v>1.9275867422599831</v>
      </c>
      <c r="CW159" s="4"/>
      <c r="CX159" s="5"/>
      <c r="DA159" s="4"/>
      <c r="DB159" s="4"/>
      <c r="DC159" s="4"/>
      <c r="DD159" s="63"/>
      <c r="DE159" s="11"/>
      <c r="DF159" s="11"/>
      <c r="DG159" s="11"/>
      <c r="DH159" s="53">
        <f t="shared" si="77"/>
        <v>0.57712177911975548</v>
      </c>
      <c r="DI159" s="53">
        <f t="shared" si="53"/>
        <v>0.8045513012008203</v>
      </c>
      <c r="DJ159" s="53">
        <f t="shared" si="54"/>
        <v>0.50402314555996341</v>
      </c>
      <c r="DK159" s="53">
        <f t="shared" si="78"/>
        <v>0.23084871164790222</v>
      </c>
      <c r="DL159" s="53">
        <f t="shared" si="79"/>
        <v>1.43</v>
      </c>
      <c r="DM159" s="53">
        <f t="shared" si="80"/>
        <v>3.1020295627686854</v>
      </c>
      <c r="DN159" s="53">
        <f t="shared" si="81"/>
        <v>1.3706642254094192</v>
      </c>
      <c r="DO159" s="53">
        <f t="shared" si="82"/>
        <v>1.9275867422599831</v>
      </c>
      <c r="DP159" s="60">
        <f t="shared" si="55"/>
        <v>0.63441349189866014</v>
      </c>
      <c r="DQ159" s="53">
        <f t="shared" si="56"/>
        <v>5.974031648120806</v>
      </c>
      <c r="DR159" s="60">
        <f>'west Allen-Studer'!DG160</f>
        <v>3.0295206028257451</v>
      </c>
      <c r="DS159" s="53">
        <f t="shared" si="57"/>
        <v>0.68533211270470962</v>
      </c>
      <c r="DT159" s="53">
        <f t="shared" si="58"/>
        <v>1.3706642254094192</v>
      </c>
      <c r="DV159" s="33">
        <f t="shared" si="59"/>
        <v>374.55678950247415</v>
      </c>
      <c r="DW159" s="33">
        <f t="shared" si="60"/>
        <v>241.05416219813642</v>
      </c>
      <c r="DX159" s="33">
        <f t="shared" si="61"/>
        <v>90.150555743959401</v>
      </c>
      <c r="DZ159" s="60">
        <f>(D159+J149)/2</f>
        <v>0.74381999999999993</v>
      </c>
      <c r="EA159" s="60">
        <f t="shared" si="62"/>
        <v>0.81157400000000013</v>
      </c>
      <c r="EC159" s="218">
        <f t="shared" si="68"/>
        <v>1739</v>
      </c>
      <c r="ED159" s="53">
        <f t="shared" si="63"/>
        <v>0.24762951009089004</v>
      </c>
      <c r="EE159" s="53">
        <f t="shared" si="64"/>
        <v>0.38477375142552656</v>
      </c>
      <c r="EF159" s="53">
        <f t="shared" si="65"/>
        <v>1.0288490572275719</v>
      </c>
      <c r="EG159" s="53">
        <f t="shared" si="67"/>
        <v>0.51108845778292245</v>
      </c>
      <c r="EH159" s="53">
        <f>$DZ159*360/(3.15*DV159)</f>
        <v>0.22695623836619433</v>
      </c>
      <c r="EI159" s="53">
        <f>DZ159*360/(3.15*DW159)</f>
        <v>0.35265103587021651</v>
      </c>
      <c r="EJ159" s="53">
        <f>$DZ159*360/(3.15*DX159)</f>
        <v>0.94295591744808538</v>
      </c>
      <c r="EL159" s="5">
        <v>10.78</v>
      </c>
    </row>
    <row r="160" spans="1:142" x14ac:dyDescent="0.15">
      <c r="A160" s="218">
        <f t="shared" si="66"/>
        <v>1740</v>
      </c>
      <c r="B160" s="4"/>
      <c r="C160" s="4"/>
      <c r="D160" s="4"/>
      <c r="E160" s="4"/>
      <c r="F160" s="32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>
        <v>3.5</v>
      </c>
      <c r="R160" s="4">
        <v>1.25</v>
      </c>
      <c r="S160" s="36"/>
      <c r="T160" s="36"/>
      <c r="U160" s="28"/>
      <c r="V160" s="12"/>
      <c r="W160" s="4"/>
      <c r="X160" s="4"/>
      <c r="Y160" s="4"/>
      <c r="Z160" s="12">
        <v>0.64</v>
      </c>
      <c r="AA160" s="32">
        <f t="shared" si="69"/>
        <v>0.18467896931832176</v>
      </c>
      <c r="AB160" s="4">
        <v>1.25</v>
      </c>
      <c r="AC160" s="4">
        <f t="shared" si="70"/>
        <v>0.36060458469591461</v>
      </c>
      <c r="AD160" s="4">
        <v>1.6</v>
      </c>
      <c r="AE160" s="4">
        <f t="shared" si="71"/>
        <v>0.46169742329580443</v>
      </c>
      <c r="AF160" s="4"/>
      <c r="AG160" s="63"/>
      <c r="AH160" s="12"/>
      <c r="AI160" s="32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BJ160" s="12">
        <v>1.82</v>
      </c>
      <c r="BK160" s="63">
        <f t="shared" si="72"/>
        <v>0.52518081899897739</v>
      </c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12">
        <v>1.33</v>
      </c>
      <c r="BZ160" s="63">
        <f t="shared" si="73"/>
        <v>0.38378598311463741</v>
      </c>
      <c r="CA160" s="4"/>
      <c r="CB160" s="4"/>
      <c r="CF160" s="12">
        <v>4.75</v>
      </c>
      <c r="CG160" s="32">
        <f t="shared" si="74"/>
        <v>1.3706642254094192</v>
      </c>
      <c r="CH160" s="4"/>
      <c r="CI160" s="4"/>
      <c r="CJ160" s="12">
        <v>10.75</v>
      </c>
      <c r="CK160" s="32">
        <f t="shared" si="75"/>
        <v>3.1020295627686854</v>
      </c>
      <c r="CM160" s="4"/>
      <c r="CN160" s="4"/>
      <c r="CO160" s="5"/>
      <c r="CP160" s="4"/>
      <c r="CQ160" s="12">
        <v>1.6</v>
      </c>
      <c r="CR160" s="12">
        <v>1.67</v>
      </c>
      <c r="CS160" s="4"/>
      <c r="CT160" s="5"/>
      <c r="CU160" s="12">
        <v>8.19</v>
      </c>
      <c r="CV160" s="63">
        <f t="shared" si="76"/>
        <v>2.3633136854953984</v>
      </c>
      <c r="CW160" s="4"/>
      <c r="CX160" s="5"/>
      <c r="DA160" s="4"/>
      <c r="DB160" s="4"/>
      <c r="DC160" s="4"/>
      <c r="DD160" s="63"/>
      <c r="DE160" s="11"/>
      <c r="DF160" s="11"/>
      <c r="DG160" s="11"/>
      <c r="DH160" s="53">
        <f t="shared" si="77"/>
        <v>0.52518081899897739</v>
      </c>
      <c r="DI160" s="53">
        <f t="shared" si="53"/>
        <v>0.74087168409274629</v>
      </c>
      <c r="DJ160" s="53">
        <f t="shared" si="54"/>
        <v>0.45923022245956657</v>
      </c>
      <c r="DK160" s="53">
        <f t="shared" si="78"/>
        <v>0.18467896931832176</v>
      </c>
      <c r="DL160" s="53">
        <f t="shared" si="79"/>
        <v>1.33</v>
      </c>
      <c r="DM160" s="53">
        <f t="shared" si="80"/>
        <v>3.1020295627686854</v>
      </c>
      <c r="DN160" s="53">
        <f t="shared" si="81"/>
        <v>1.3706642254094192</v>
      </c>
      <c r="DO160" s="53">
        <f t="shared" si="82"/>
        <v>2.3633136854953984</v>
      </c>
      <c r="DP160" s="60">
        <f t="shared" si="55"/>
        <v>0.50753079351892805</v>
      </c>
      <c r="DQ160" s="53">
        <f t="shared" si="56"/>
        <v>4.7792253184966444</v>
      </c>
      <c r="DR160" s="60">
        <f>'west Allen-Studer'!DG161</f>
        <v>3.0295206028257451</v>
      </c>
      <c r="DS160" s="53">
        <f t="shared" si="57"/>
        <v>0.68533211270470962</v>
      </c>
      <c r="DT160" s="53">
        <f t="shared" si="58"/>
        <v>1.3706642254094192</v>
      </c>
      <c r="DV160" s="33">
        <f t="shared" si="59"/>
        <v>342.92375398726756</v>
      </c>
      <c r="DW160" s="33">
        <f t="shared" si="60"/>
        <v>222.54842017540321</v>
      </c>
      <c r="DX160" s="33">
        <f t="shared" si="61"/>
        <v>81.161863277899002</v>
      </c>
      <c r="DZ160" s="60">
        <f>R160</f>
        <v>1.25</v>
      </c>
      <c r="EA160" s="60">
        <f t="shared" si="62"/>
        <v>0.81279500000000005</v>
      </c>
      <c r="EC160" s="218">
        <f t="shared" si="68"/>
        <v>1740</v>
      </c>
      <c r="ED160" s="53">
        <f t="shared" si="63"/>
        <v>0.27087903961971116</v>
      </c>
      <c r="EE160" s="53">
        <f t="shared" si="64"/>
        <v>0.41739616515652872</v>
      </c>
      <c r="EF160" s="53">
        <f t="shared" si="65"/>
        <v>1.1445136101027886</v>
      </c>
      <c r="EG160" s="53">
        <f t="shared" si="67"/>
        <v>0.55358739416302749</v>
      </c>
      <c r="EH160" s="53">
        <f>$DZ160*360/(3.15*DV160)</f>
        <v>0.41658573136478322</v>
      </c>
      <c r="EI160" s="53">
        <f>$DZ160*360/(3.15*DW160)</f>
        <v>0.64191488191445678</v>
      </c>
      <c r="EJ160" s="53">
        <f>$DZ160*360/(3.15*DX160)</f>
        <v>1.7601510991436782</v>
      </c>
    </row>
    <row r="161" spans="1:142" x14ac:dyDescent="0.15">
      <c r="A161" s="218">
        <f t="shared" si="66"/>
        <v>1741</v>
      </c>
      <c r="B161" s="4"/>
      <c r="C161" s="4"/>
      <c r="D161" s="4"/>
      <c r="E161" s="4"/>
      <c r="F161" s="32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36"/>
      <c r="T161" s="36"/>
      <c r="U161" s="28"/>
      <c r="V161" s="12"/>
      <c r="W161" s="4"/>
      <c r="X161" s="4"/>
      <c r="Y161" s="4"/>
      <c r="Z161" s="12">
        <v>0.71</v>
      </c>
      <c r="AA161" s="32">
        <f t="shared" si="69"/>
        <v>0.20487823158751317</v>
      </c>
      <c r="AB161" s="4">
        <v>1.29</v>
      </c>
      <c r="AC161" s="4">
        <f t="shared" si="70"/>
        <v>0.3721439314061839</v>
      </c>
      <c r="AD161" s="4">
        <v>1.67</v>
      </c>
      <c r="AE161" s="4">
        <f t="shared" si="71"/>
        <v>0.48189668556499576</v>
      </c>
      <c r="AF161" s="4"/>
      <c r="AG161" s="63"/>
      <c r="AH161" s="12"/>
      <c r="AI161" s="32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BJ161" s="12">
        <v>1.54</v>
      </c>
      <c r="BK161" s="63">
        <f t="shared" si="72"/>
        <v>0.44438376992221168</v>
      </c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12">
        <v>1.48</v>
      </c>
      <c r="BZ161" s="63">
        <f t="shared" si="73"/>
        <v>0.42707011654861904</v>
      </c>
      <c r="CA161" s="4"/>
      <c r="CB161" s="4"/>
      <c r="CF161" s="12">
        <v>4.5</v>
      </c>
      <c r="CG161" s="32">
        <f t="shared" si="74"/>
        <v>1.2985240030194498</v>
      </c>
      <c r="CH161" s="4"/>
      <c r="CI161" s="4"/>
      <c r="CJ161" s="12">
        <v>10.5</v>
      </c>
      <c r="CK161" s="32">
        <f t="shared" si="75"/>
        <v>3.0298893403787162</v>
      </c>
      <c r="CM161" s="4"/>
      <c r="CN161" s="4"/>
      <c r="CO161" s="5"/>
      <c r="CP161" s="4"/>
      <c r="CQ161" s="12">
        <v>1.74</v>
      </c>
      <c r="CR161" s="12">
        <v>1.6</v>
      </c>
      <c r="CS161" s="4"/>
      <c r="CT161" s="5"/>
      <c r="CU161" s="12">
        <v>5.4</v>
      </c>
      <c r="CV161" s="63">
        <f t="shared" si="76"/>
        <v>1.5582288036233398</v>
      </c>
      <c r="CW161" s="4"/>
      <c r="CX161" s="5"/>
      <c r="DA161" s="4"/>
      <c r="DB161" s="4"/>
      <c r="DC161" s="4"/>
      <c r="DD161" s="63"/>
      <c r="DE161" s="11"/>
      <c r="DF161" s="11"/>
      <c r="DG161" s="11"/>
      <c r="DH161" s="53">
        <f t="shared" si="77"/>
        <v>0.44438376992221168</v>
      </c>
      <c r="DI161" s="53">
        <f t="shared" si="53"/>
        <v>0.64181450192463152</v>
      </c>
      <c r="DJ161" s="53">
        <f t="shared" si="54"/>
        <v>0.38955234208117184</v>
      </c>
      <c r="DK161" s="53">
        <f t="shared" si="78"/>
        <v>0.20487823158751317</v>
      </c>
      <c r="DL161" s="53">
        <f t="shared" si="79"/>
        <v>1.48</v>
      </c>
      <c r="DM161" s="53">
        <f t="shared" si="80"/>
        <v>3.0298893403787162</v>
      </c>
      <c r="DN161" s="53">
        <f t="shared" si="81"/>
        <v>1.2985240030194498</v>
      </c>
      <c r="DO161" s="53">
        <f t="shared" si="82"/>
        <v>1.5582288036233398</v>
      </c>
      <c r="DP161" s="60">
        <f t="shared" si="55"/>
        <v>0.56304197406006073</v>
      </c>
      <c r="DQ161" s="53">
        <f t="shared" si="56"/>
        <v>5.3019530877072141</v>
      </c>
      <c r="DR161" s="60">
        <f>'west Allen-Studer'!DG162</f>
        <v>3.0295206028257451</v>
      </c>
      <c r="DS161" s="53">
        <f t="shared" si="57"/>
        <v>0.64926200150972491</v>
      </c>
      <c r="DT161" s="53">
        <f t="shared" si="58"/>
        <v>1.2985240030194498</v>
      </c>
      <c r="DV161" s="33">
        <f t="shared" si="59"/>
        <v>320.77125902564359</v>
      </c>
      <c r="DW161" s="33">
        <f t="shared" si="60"/>
        <v>240.94919150923107</v>
      </c>
      <c r="DX161" s="33">
        <f t="shared" si="61"/>
        <v>85.774086876217382</v>
      </c>
      <c r="EA161" s="60">
        <f t="shared" si="62"/>
        <v>0.81401600000000018</v>
      </c>
      <c r="EC161" s="218">
        <f t="shared" si="68"/>
        <v>1741</v>
      </c>
      <c r="ED161" s="53">
        <f t="shared" si="63"/>
        <v>0.29002099590400915</v>
      </c>
      <c r="EE161" s="53">
        <f t="shared" si="64"/>
        <v>0.38609965618596365</v>
      </c>
      <c r="EF161" s="53">
        <f t="shared" si="65"/>
        <v>1.0845979641176993</v>
      </c>
      <c r="EG161" s="53">
        <f t="shared" si="67"/>
        <v>0.51131111595898437</v>
      </c>
    </row>
    <row r="162" spans="1:142" x14ac:dyDescent="0.15">
      <c r="A162" s="218">
        <f t="shared" si="66"/>
        <v>1742</v>
      </c>
      <c r="B162" s="4"/>
      <c r="C162" s="4"/>
      <c r="D162" s="4"/>
      <c r="E162" s="4"/>
      <c r="F162" s="32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36"/>
      <c r="T162" s="36"/>
      <c r="U162" s="28"/>
      <c r="V162" s="12"/>
      <c r="W162" s="4"/>
      <c r="X162" s="4"/>
      <c r="Y162" s="4"/>
      <c r="Z162" s="12">
        <v>0.89</v>
      </c>
      <c r="AA162" s="32">
        <f t="shared" si="69"/>
        <v>0.25681919170829115</v>
      </c>
      <c r="AB162" s="4">
        <v>1.6</v>
      </c>
      <c r="AC162" s="4">
        <f t="shared" si="70"/>
        <v>0.46157386841077075</v>
      </c>
      <c r="AD162" s="4">
        <v>2</v>
      </c>
      <c r="AE162" s="4">
        <f t="shared" si="71"/>
        <v>0.57712177911975548</v>
      </c>
      <c r="AF162" s="4"/>
      <c r="AG162" s="63"/>
      <c r="AH162" s="12"/>
      <c r="AI162" s="32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BJ162" s="12">
        <v>2</v>
      </c>
      <c r="BK162" s="63">
        <f t="shared" si="72"/>
        <v>0.57712177911975548</v>
      </c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12">
        <v>1.67</v>
      </c>
      <c r="BZ162" s="63">
        <f t="shared" si="73"/>
        <v>0.48189668556499576</v>
      </c>
      <c r="CA162" s="4"/>
      <c r="CB162" s="4"/>
      <c r="CF162" s="12">
        <v>4.75</v>
      </c>
      <c r="CG162" s="32">
        <f t="shared" si="74"/>
        <v>1.3706642254094192</v>
      </c>
      <c r="CH162" s="4"/>
      <c r="CI162" s="4"/>
      <c r="CJ162" s="12">
        <v>11.5</v>
      </c>
      <c r="CK162" s="32">
        <f t="shared" si="75"/>
        <v>3.3184502299385938</v>
      </c>
      <c r="CM162" s="4"/>
      <c r="CN162" s="4"/>
      <c r="CO162" s="5"/>
      <c r="CP162" s="4"/>
      <c r="CQ162" s="12">
        <v>2.2200000000000002</v>
      </c>
      <c r="CR162" s="12">
        <v>2</v>
      </c>
      <c r="CS162" s="4"/>
      <c r="CT162" s="5"/>
      <c r="CU162" s="12">
        <v>8.1</v>
      </c>
      <c r="CV162" s="63">
        <f t="shared" si="76"/>
        <v>2.3373432054350096</v>
      </c>
      <c r="CW162" s="4"/>
      <c r="CX162" s="5"/>
      <c r="DA162" s="4"/>
      <c r="DB162" s="4"/>
      <c r="DC162" s="4"/>
      <c r="DD162" s="63"/>
      <c r="DE162" s="11"/>
      <c r="DF162" s="11"/>
      <c r="DG162" s="11"/>
      <c r="DH162" s="53">
        <f t="shared" si="77"/>
        <v>0.57712177911975548</v>
      </c>
      <c r="DI162" s="53">
        <f t="shared" si="53"/>
        <v>0.8045513012008203</v>
      </c>
      <c r="DJ162" s="53">
        <f t="shared" si="54"/>
        <v>0.50402314555996341</v>
      </c>
      <c r="DK162" s="53">
        <f t="shared" si="78"/>
        <v>0.25681919170829115</v>
      </c>
      <c r="DL162" s="53">
        <f t="shared" si="79"/>
        <v>1.67</v>
      </c>
      <c r="DM162" s="53">
        <f t="shared" si="80"/>
        <v>3.3184502299385938</v>
      </c>
      <c r="DN162" s="53">
        <f t="shared" si="81"/>
        <v>1.3706642254094192</v>
      </c>
      <c r="DO162" s="53">
        <f t="shared" si="82"/>
        <v>2.3373432054350096</v>
      </c>
      <c r="DP162" s="60">
        <f t="shared" si="55"/>
        <v>0.70578500973725922</v>
      </c>
      <c r="DQ162" s="53">
        <f t="shared" si="56"/>
        <v>6.6461102085343953</v>
      </c>
      <c r="DR162" s="60">
        <f>'west Allen-Studer'!DG163</f>
        <v>3.0295206028257451</v>
      </c>
      <c r="DS162" s="53">
        <f t="shared" si="57"/>
        <v>0.68533211270470962</v>
      </c>
      <c r="DT162" s="53">
        <f t="shared" si="58"/>
        <v>1.3706642254094192</v>
      </c>
      <c r="DV162" s="33">
        <f t="shared" si="59"/>
        <v>389.63268314521912</v>
      </c>
      <c r="DW162" s="33">
        <f t="shared" si="60"/>
        <v>274.55385982492351</v>
      </c>
      <c r="DX162" s="33">
        <f t="shared" si="61"/>
        <v>100.840662995118</v>
      </c>
      <c r="EA162" s="60">
        <f t="shared" si="62"/>
        <v>0.8152370000000001</v>
      </c>
      <c r="EC162" s="218">
        <f t="shared" si="68"/>
        <v>1742</v>
      </c>
      <c r="ED162" s="53">
        <f t="shared" si="63"/>
        <v>0.23912250405959326</v>
      </c>
      <c r="EE162" s="53">
        <f t="shared" si="64"/>
        <v>0.33935032971874862</v>
      </c>
      <c r="EF162" s="53">
        <f t="shared" si="65"/>
        <v>0.9239322718619325</v>
      </c>
      <c r="EG162" s="53">
        <f t="shared" si="67"/>
        <v>0.44872798393204782</v>
      </c>
    </row>
    <row r="163" spans="1:142" x14ac:dyDescent="0.15">
      <c r="A163" s="218">
        <f t="shared" si="66"/>
        <v>1743</v>
      </c>
      <c r="B163" s="4"/>
      <c r="C163" s="4"/>
      <c r="D163" s="4"/>
      <c r="E163" s="4"/>
      <c r="F163" s="32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36"/>
      <c r="T163" s="36"/>
      <c r="U163" s="28"/>
      <c r="V163" s="12"/>
      <c r="W163" s="4"/>
      <c r="X163" s="4"/>
      <c r="Y163" s="4"/>
      <c r="Z163" s="12">
        <v>0.94</v>
      </c>
      <c r="AA163" s="32">
        <f t="shared" si="69"/>
        <v>0.27124723618628505</v>
      </c>
      <c r="AB163" s="4">
        <v>1.9</v>
      </c>
      <c r="AC163" s="4">
        <f t="shared" si="70"/>
        <v>0.5481189687377902</v>
      </c>
      <c r="AD163" s="4">
        <v>2.36</v>
      </c>
      <c r="AE163" s="4">
        <f t="shared" si="71"/>
        <v>0.68100369936131133</v>
      </c>
      <c r="AF163" s="4"/>
      <c r="AG163" s="63"/>
      <c r="AH163" s="12"/>
      <c r="AI163" s="32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BJ163" s="12">
        <v>2.2799999999999998</v>
      </c>
      <c r="BK163" s="63">
        <f t="shared" si="72"/>
        <v>0.65791882819652114</v>
      </c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12">
        <v>1.94</v>
      </c>
      <c r="BZ163" s="63">
        <f t="shared" si="73"/>
        <v>0.55980812574616279</v>
      </c>
      <c r="CA163" s="4"/>
      <c r="CB163" s="4"/>
      <c r="CF163" s="12">
        <v>5.62</v>
      </c>
      <c r="CG163" s="32">
        <f t="shared" si="74"/>
        <v>1.6217121993265129</v>
      </c>
      <c r="CH163" s="4"/>
      <c r="CI163" s="4"/>
      <c r="CJ163" s="12">
        <v>13.87</v>
      </c>
      <c r="CK163" s="32">
        <f t="shared" si="75"/>
        <v>4.0023395381955043</v>
      </c>
      <c r="CM163" s="4"/>
      <c r="CN163" s="4"/>
      <c r="CO163" s="5"/>
      <c r="CP163" s="4"/>
      <c r="CQ163" s="12">
        <v>2.37</v>
      </c>
      <c r="CR163" s="12">
        <v>2.2799999999999998</v>
      </c>
      <c r="CS163" s="4"/>
      <c r="CT163" s="5"/>
      <c r="CU163" s="12">
        <v>6.7</v>
      </c>
      <c r="CV163" s="63">
        <f t="shared" si="76"/>
        <v>1.9333579600511808</v>
      </c>
      <c r="CW163" s="4"/>
      <c r="CX163" s="5"/>
      <c r="DA163" s="4"/>
      <c r="DB163" s="4"/>
      <c r="DC163" s="4"/>
      <c r="DD163" s="63"/>
      <c r="DE163" s="11"/>
      <c r="DF163" s="11"/>
      <c r="DG163" s="11"/>
      <c r="DH163" s="53">
        <f t="shared" si="77"/>
        <v>0.65791882819652114</v>
      </c>
      <c r="DI163" s="53">
        <f t="shared" si="53"/>
        <v>0.90360848336893485</v>
      </c>
      <c r="DJ163" s="53">
        <f t="shared" si="54"/>
        <v>0.57370102593835814</v>
      </c>
      <c r="DK163" s="53">
        <f t="shared" si="78"/>
        <v>0.27124723618628505</v>
      </c>
      <c r="DL163" s="53">
        <f t="shared" si="79"/>
        <v>1.94</v>
      </c>
      <c r="DM163" s="53">
        <f t="shared" si="80"/>
        <v>4.0023395381955043</v>
      </c>
      <c r="DN163" s="53">
        <f t="shared" si="81"/>
        <v>1.6217121993265129</v>
      </c>
      <c r="DO163" s="53">
        <f t="shared" si="82"/>
        <v>1.9333579600511808</v>
      </c>
      <c r="DP163" s="60">
        <f t="shared" si="55"/>
        <v>0.74543585298092552</v>
      </c>
      <c r="DQ163" s="53">
        <f t="shared" si="56"/>
        <v>7.0194871865419453</v>
      </c>
      <c r="DR163" s="60">
        <f>'west Allen-Studer'!DG164</f>
        <v>3.0295206028257451</v>
      </c>
      <c r="DS163" s="53">
        <f t="shared" si="57"/>
        <v>0.81085609966325645</v>
      </c>
      <c r="DT163" s="53">
        <f t="shared" si="58"/>
        <v>1.6217121993265129</v>
      </c>
      <c r="DV163" s="33">
        <f t="shared" si="59"/>
        <v>438.68184863622616</v>
      </c>
      <c r="DW163" s="33">
        <f t="shared" si="60"/>
        <v>310.94099281101398</v>
      </c>
      <c r="DX163" s="33">
        <f t="shared" si="61"/>
        <v>109.94065616428708</v>
      </c>
      <c r="EA163" s="60">
        <f t="shared" si="62"/>
        <v>0.81645800000000002</v>
      </c>
      <c r="EC163" s="218">
        <f t="shared" si="68"/>
        <v>1743</v>
      </c>
      <c r="ED163" s="53">
        <f t="shared" si="63"/>
        <v>0.21270423201772812</v>
      </c>
      <c r="EE163" s="53">
        <f t="shared" si="64"/>
        <v>0.30008743739683774</v>
      </c>
      <c r="EF163" s="53">
        <f t="shared" si="65"/>
        <v>0.84872593060433466</v>
      </c>
      <c r="EG163" s="53">
        <f t="shared" si="67"/>
        <v>0.39621665476214452</v>
      </c>
    </row>
    <row r="164" spans="1:142" x14ac:dyDescent="0.15">
      <c r="A164" s="218">
        <f t="shared" si="66"/>
        <v>1744</v>
      </c>
      <c r="B164" s="4"/>
      <c r="C164" s="4"/>
      <c r="D164" s="4"/>
      <c r="E164" s="4"/>
      <c r="F164" s="32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36"/>
      <c r="T164" s="36"/>
      <c r="U164" s="28"/>
      <c r="V164" s="12"/>
      <c r="W164" s="4"/>
      <c r="X164" s="4"/>
      <c r="Y164" s="4"/>
      <c r="Z164" s="12">
        <v>1.53</v>
      </c>
      <c r="AA164" s="32">
        <f t="shared" si="69"/>
        <v>0.44149816102661288</v>
      </c>
      <c r="AB164" s="4">
        <v>2.5</v>
      </c>
      <c r="AC164" s="4">
        <f t="shared" si="70"/>
        <v>0.72120916939182922</v>
      </c>
      <c r="AD164" s="4">
        <v>3.08</v>
      </c>
      <c r="AE164" s="4">
        <f t="shared" si="71"/>
        <v>0.88876753984442336</v>
      </c>
      <c r="AF164" s="4"/>
      <c r="AG164" s="63"/>
      <c r="AH164" s="12"/>
      <c r="AI164" s="32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BJ164" s="12">
        <v>2.86</v>
      </c>
      <c r="BK164" s="63">
        <f t="shared" si="72"/>
        <v>0.82528414414125029</v>
      </c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12">
        <v>2.5</v>
      </c>
      <c r="BZ164" s="63">
        <f t="shared" si="73"/>
        <v>0.72140222389969433</v>
      </c>
      <c r="CA164" s="4"/>
      <c r="CB164" s="4"/>
      <c r="CF164" s="12">
        <v>6.5</v>
      </c>
      <c r="CG164" s="32">
        <f t="shared" si="74"/>
        <v>1.8756457821392052</v>
      </c>
      <c r="CH164" s="4"/>
      <c r="CI164" s="4"/>
      <c r="CJ164" s="12">
        <v>16.25</v>
      </c>
      <c r="CK164" s="32">
        <f t="shared" si="75"/>
        <v>4.6891144553480126</v>
      </c>
      <c r="CM164" s="4"/>
      <c r="CN164" s="4"/>
      <c r="CO164" s="5"/>
      <c r="CP164" s="4"/>
      <c r="CQ164" s="12">
        <v>2.67</v>
      </c>
      <c r="CR164" s="12">
        <v>2.86</v>
      </c>
      <c r="CS164" s="4"/>
      <c r="CT164" s="5"/>
      <c r="CU164" s="12">
        <v>7.79</v>
      </c>
      <c r="CV164" s="63">
        <f t="shared" si="76"/>
        <v>2.2478893296714473</v>
      </c>
      <c r="CW164" s="4"/>
      <c r="CX164" s="5"/>
      <c r="DA164" s="4"/>
      <c r="DB164" s="4"/>
      <c r="DC164" s="4"/>
      <c r="DD164" s="63"/>
      <c r="DE164" s="11"/>
      <c r="DF164" s="11"/>
      <c r="DG164" s="11"/>
      <c r="DH164" s="53">
        <f t="shared" si="77"/>
        <v>0.82528414414125029</v>
      </c>
      <c r="DI164" s="53">
        <f t="shared" si="53"/>
        <v>1.1087983607171727</v>
      </c>
      <c r="DJ164" s="53">
        <f t="shared" si="54"/>
        <v>0.71803377815074765</v>
      </c>
      <c r="DK164" s="53">
        <f t="shared" si="78"/>
        <v>0.44149816102661288</v>
      </c>
      <c r="DL164" s="53">
        <f t="shared" si="79"/>
        <v>2.5</v>
      </c>
      <c r="DM164" s="53">
        <f t="shared" si="80"/>
        <v>4.6891144553480126</v>
      </c>
      <c r="DN164" s="53">
        <f t="shared" si="81"/>
        <v>1.8756457821392052</v>
      </c>
      <c r="DO164" s="53">
        <f t="shared" si="82"/>
        <v>2.2478893296714473</v>
      </c>
      <c r="DP164" s="60">
        <f t="shared" si="55"/>
        <v>1.2133158032561873</v>
      </c>
      <c r="DQ164" s="53">
        <f t="shared" si="56"/>
        <v>11.425335527031038</v>
      </c>
      <c r="DR164" s="60">
        <f>'west Allen-Studer'!DG165</f>
        <v>3.0295206028257451</v>
      </c>
      <c r="DS164" s="53">
        <f t="shared" si="57"/>
        <v>0.93782289106960259</v>
      </c>
      <c r="DT164" s="53">
        <f t="shared" si="58"/>
        <v>1.8756457821392052</v>
      </c>
      <c r="DV164" s="33">
        <f t="shared" si="59"/>
        <v>558.92314998865015</v>
      </c>
      <c r="DW164" s="33">
        <f t="shared" si="60"/>
        <v>408.72810850518454</v>
      </c>
      <c r="DX164" s="33">
        <f t="shared" si="61"/>
        <v>152.81433332994402</v>
      </c>
      <c r="EA164" s="60">
        <f t="shared" si="62"/>
        <v>0.81767900000000016</v>
      </c>
      <c r="EC164" s="218">
        <f t="shared" si="68"/>
        <v>1744</v>
      </c>
      <c r="ED164" s="53">
        <f t="shared" si="63"/>
        <v>0.16719477189901014</v>
      </c>
      <c r="EE164" s="53">
        <f t="shared" si="64"/>
        <v>0.22863372160332654</v>
      </c>
      <c r="EF164" s="53">
        <f t="shared" si="65"/>
        <v>0.61152004877488297</v>
      </c>
      <c r="EG164" s="53">
        <f t="shared" si="67"/>
        <v>0.30142287118586375</v>
      </c>
    </row>
    <row r="165" spans="1:142" x14ac:dyDescent="0.15">
      <c r="A165" s="218">
        <f t="shared" si="66"/>
        <v>1745</v>
      </c>
      <c r="B165" s="4"/>
      <c r="C165" s="4"/>
      <c r="D165" s="4"/>
      <c r="E165" s="4"/>
      <c r="F165" s="32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36"/>
      <c r="T165" s="36"/>
      <c r="U165" s="28"/>
      <c r="V165" s="12"/>
      <c r="W165" s="4"/>
      <c r="X165" s="4"/>
      <c r="Y165" s="4"/>
      <c r="Z165" s="12">
        <v>1.73</v>
      </c>
      <c r="AA165" s="32">
        <f t="shared" si="69"/>
        <v>0.49921033893858852</v>
      </c>
      <c r="AB165" s="4">
        <v>2.35</v>
      </c>
      <c r="AC165" s="4">
        <f t="shared" si="70"/>
        <v>0.67793661922831949</v>
      </c>
      <c r="AD165" s="4">
        <v>2.86</v>
      </c>
      <c r="AE165" s="4">
        <f t="shared" si="71"/>
        <v>0.82528414414125029</v>
      </c>
      <c r="AF165" s="4"/>
      <c r="AG165" s="63"/>
      <c r="AH165" s="12"/>
      <c r="AI165" s="32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BJ165" s="12">
        <v>2.67</v>
      </c>
      <c r="BK165" s="63">
        <f t="shared" si="72"/>
        <v>0.77045757512487356</v>
      </c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12">
        <v>2</v>
      </c>
      <c r="BZ165" s="63">
        <f t="shared" si="73"/>
        <v>0.57712177911975548</v>
      </c>
      <c r="CA165" s="4"/>
      <c r="CB165" s="4"/>
      <c r="CF165" s="12">
        <v>8.5</v>
      </c>
      <c r="CG165" s="32">
        <f t="shared" si="74"/>
        <v>2.4527675612589608</v>
      </c>
      <c r="CH165" s="4"/>
      <c r="CI165" s="4"/>
      <c r="CJ165" s="12">
        <v>15</v>
      </c>
      <c r="CK165" s="32">
        <f t="shared" si="75"/>
        <v>4.3284133433981662</v>
      </c>
      <c r="CM165" s="4"/>
      <c r="CN165" s="4"/>
      <c r="CO165" s="5"/>
      <c r="CP165" s="4"/>
      <c r="CQ165" s="12">
        <v>2.5</v>
      </c>
      <c r="CR165" s="12">
        <v>2.5</v>
      </c>
      <c r="CS165" s="4"/>
      <c r="CT165" s="5"/>
      <c r="CU165" s="12">
        <v>6.89</v>
      </c>
      <c r="CV165" s="63">
        <f t="shared" si="76"/>
        <v>1.9881845290675575</v>
      </c>
      <c r="CW165" s="4"/>
      <c r="CX165" s="5"/>
      <c r="DA165" s="4"/>
      <c r="DB165" s="4"/>
      <c r="DC165" s="4"/>
      <c r="DD165" s="63"/>
      <c r="DE165" s="11"/>
      <c r="DF165" s="11"/>
      <c r="DG165" s="11"/>
      <c r="DH165" s="53">
        <f t="shared" si="77"/>
        <v>0.77045757512487356</v>
      </c>
      <c r="DI165" s="53">
        <f t="shared" si="53"/>
        <v>1.041580987103095</v>
      </c>
      <c r="DJ165" s="53">
        <f t="shared" si="54"/>
        <v>0.67075235932255117</v>
      </c>
      <c r="DK165" s="53">
        <f t="shared" si="78"/>
        <v>0.49921033893858852</v>
      </c>
      <c r="DL165" s="53">
        <f t="shared" si="79"/>
        <v>2</v>
      </c>
      <c r="DM165" s="53">
        <f t="shared" si="80"/>
        <v>4.3284133433981662</v>
      </c>
      <c r="DN165" s="53">
        <f t="shared" si="81"/>
        <v>2.4527675612589608</v>
      </c>
      <c r="DO165" s="53">
        <f t="shared" si="82"/>
        <v>1.9881845290675575</v>
      </c>
      <c r="DP165" s="60">
        <f t="shared" si="55"/>
        <v>1.3719191762308525</v>
      </c>
      <c r="DQ165" s="53">
        <f t="shared" si="56"/>
        <v>12.918843439061241</v>
      </c>
      <c r="DR165" s="60">
        <f>'west Allen-Studer'!DG166</f>
        <v>3.0295206028257451</v>
      </c>
      <c r="DS165" s="53">
        <f t="shared" si="57"/>
        <v>1.2263837806294804</v>
      </c>
      <c r="DT165" s="53">
        <f t="shared" si="58"/>
        <v>2.4527675612589608</v>
      </c>
      <c r="DV165" s="33">
        <f t="shared" si="59"/>
        <v>530.12380704287671</v>
      </c>
      <c r="DW165" s="33">
        <f t="shared" si="60"/>
        <v>363.22438201891083</v>
      </c>
      <c r="DX165" s="33">
        <f t="shared" si="61"/>
        <v>151.03800333355076</v>
      </c>
      <c r="EA165" s="60">
        <f t="shared" si="62"/>
        <v>0.81890000000000007</v>
      </c>
      <c r="EC165" s="218">
        <f t="shared" si="68"/>
        <v>1745</v>
      </c>
      <c r="ED165" s="53">
        <f t="shared" si="63"/>
        <v>0.17654097059067175</v>
      </c>
      <c r="EE165" s="53">
        <f t="shared" si="64"/>
        <v>0.25766048773592204</v>
      </c>
      <c r="EF165" s="53">
        <f t="shared" si="65"/>
        <v>0.61963591521990269</v>
      </c>
      <c r="EG165" s="53">
        <f t="shared" si="67"/>
        <v>0.33918427864125522</v>
      </c>
    </row>
    <row r="166" spans="1:142" x14ac:dyDescent="0.15">
      <c r="A166" s="218">
        <f t="shared" si="66"/>
        <v>1746</v>
      </c>
      <c r="B166" s="4"/>
      <c r="C166" s="4"/>
      <c r="D166" s="4"/>
      <c r="E166" s="4"/>
      <c r="F166" s="32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36"/>
      <c r="T166" s="36"/>
      <c r="U166" s="28"/>
      <c r="V166" s="12"/>
      <c r="W166" s="4"/>
      <c r="X166" s="4"/>
      <c r="Y166" s="4"/>
      <c r="Z166" s="12">
        <v>1.08</v>
      </c>
      <c r="AA166" s="32">
        <f t="shared" si="69"/>
        <v>0.31164576072466799</v>
      </c>
      <c r="AB166" s="4">
        <v>1.18</v>
      </c>
      <c r="AC166" s="4">
        <f t="shared" si="70"/>
        <v>0.34041072795294336</v>
      </c>
      <c r="AD166" s="4">
        <v>1.43</v>
      </c>
      <c r="AE166" s="4">
        <f t="shared" si="71"/>
        <v>0.41264207207062514</v>
      </c>
      <c r="AF166" s="4"/>
      <c r="AG166" s="63"/>
      <c r="AH166" s="12"/>
      <c r="AI166" s="32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BJ166" s="12">
        <v>1.82</v>
      </c>
      <c r="BK166" s="63">
        <f t="shared" si="72"/>
        <v>0.52518081899897739</v>
      </c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12">
        <v>0.93</v>
      </c>
      <c r="BZ166" s="63">
        <f t="shared" si="73"/>
        <v>0.2683616272906863</v>
      </c>
      <c r="CA166" s="4"/>
      <c r="CB166" s="4"/>
      <c r="CF166" s="12">
        <v>5</v>
      </c>
      <c r="CG166" s="32">
        <f t="shared" si="74"/>
        <v>1.4428044477993887</v>
      </c>
      <c r="CH166" s="4"/>
      <c r="CI166" s="4"/>
      <c r="CJ166" s="12">
        <v>14</v>
      </c>
      <c r="CK166" s="32">
        <f t="shared" si="75"/>
        <v>4.0398524538382885</v>
      </c>
      <c r="CM166" s="4"/>
      <c r="CN166" s="4"/>
      <c r="CO166" s="5"/>
      <c r="CP166" s="4"/>
      <c r="CQ166" s="12">
        <v>1.1100000000000001</v>
      </c>
      <c r="CR166" s="12">
        <v>1</v>
      </c>
      <c r="CS166" s="4"/>
      <c r="CT166" s="5"/>
      <c r="CU166" s="12">
        <v>6.28</v>
      </c>
      <c r="CV166" s="63">
        <f t="shared" si="76"/>
        <v>1.8121623864360321</v>
      </c>
      <c r="CW166" s="4"/>
      <c r="CX166" s="5"/>
      <c r="DA166" s="4"/>
      <c r="DB166" s="4"/>
      <c r="DC166" s="4"/>
      <c r="DD166" s="63"/>
      <c r="DE166" s="11"/>
      <c r="DF166" s="11"/>
      <c r="DG166" s="11"/>
      <c r="DH166" s="53">
        <f t="shared" si="77"/>
        <v>0.52518081899897739</v>
      </c>
      <c r="DI166" s="53">
        <f t="shared" si="53"/>
        <v>0.74087168409274629</v>
      </c>
      <c r="DJ166" s="53">
        <f t="shared" si="54"/>
        <v>0.45923022245956657</v>
      </c>
      <c r="DK166" s="53">
        <f t="shared" si="78"/>
        <v>0.31164576072466799</v>
      </c>
      <c r="DL166" s="53">
        <f t="shared" si="79"/>
        <v>0.93</v>
      </c>
      <c r="DM166" s="53">
        <f t="shared" si="80"/>
        <v>4.0398524538382885</v>
      </c>
      <c r="DN166" s="53">
        <f t="shared" si="81"/>
        <v>1.4428044477993887</v>
      </c>
      <c r="DO166" s="53">
        <f t="shared" si="82"/>
        <v>1.8121623864360321</v>
      </c>
      <c r="DP166" s="60">
        <f t="shared" ref="DP166:DP197" si="83">DK166*(AVERAGE(DP$244:DP$253)/AVERAGE(DK$244:DK$253))</f>
        <v>0.85645821406319123</v>
      </c>
      <c r="DQ166" s="53">
        <f t="shared" ref="DQ166:DQ180" si="84">DK166*(AVERAGE(DQ$181:DQ$190)/AVERAGE(DK$181/DK$190))</f>
        <v>8.0649427249630872</v>
      </c>
      <c r="DR166" s="60">
        <f>'west Allen-Studer'!DG167</f>
        <v>3.0295206028257451</v>
      </c>
      <c r="DS166" s="53">
        <f t="shared" si="57"/>
        <v>0.72140222389969433</v>
      </c>
      <c r="DT166" s="53">
        <f t="shared" si="58"/>
        <v>1.4428044477993887</v>
      </c>
      <c r="DV166" s="33">
        <f t="shared" si="59"/>
        <v>354.29368575884274</v>
      </c>
      <c r="DW166" s="33">
        <f t="shared" si="60"/>
        <v>200.39078644633929</v>
      </c>
      <c r="DX166" s="33">
        <f t="shared" si="61"/>
        <v>96.488431822449954</v>
      </c>
      <c r="EA166" s="60">
        <f t="shared" si="62"/>
        <v>0.82012099999999999</v>
      </c>
      <c r="EC166" s="218">
        <f t="shared" si="68"/>
        <v>1746</v>
      </c>
      <c r="ED166" s="53">
        <f t="shared" si="63"/>
        <v>0.26454920889985112</v>
      </c>
      <c r="EE166" s="53">
        <f t="shared" si="64"/>
        <v>0.46772666522177075</v>
      </c>
      <c r="EF166" s="53">
        <f t="shared" si="65"/>
        <v>0.97139224376850719</v>
      </c>
      <c r="EG166" s="53">
        <f t="shared" si="67"/>
        <v>0.61479872495530385</v>
      </c>
    </row>
    <row r="167" spans="1:142" x14ac:dyDescent="0.15">
      <c r="A167" s="218">
        <f t="shared" si="66"/>
        <v>1747</v>
      </c>
      <c r="B167" s="4"/>
      <c r="C167" s="4"/>
      <c r="D167" s="4"/>
      <c r="E167" s="4"/>
      <c r="F167" s="32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36"/>
      <c r="T167" s="36"/>
      <c r="U167" s="28"/>
      <c r="V167" s="12"/>
      <c r="W167" s="4"/>
      <c r="X167" s="4"/>
      <c r="Y167" s="4"/>
      <c r="Z167" s="12">
        <v>1.08</v>
      </c>
      <c r="AA167" s="32">
        <f t="shared" si="69"/>
        <v>0.31164576072466799</v>
      </c>
      <c r="AB167" s="4">
        <v>1.82</v>
      </c>
      <c r="AC167" s="4">
        <f t="shared" si="70"/>
        <v>0.52504027531725173</v>
      </c>
      <c r="AD167" s="4">
        <v>2.2200000000000002</v>
      </c>
      <c r="AE167" s="4">
        <f t="shared" si="71"/>
        <v>0.64060517482292856</v>
      </c>
      <c r="AF167" s="4"/>
      <c r="AG167" s="63"/>
      <c r="AH167" s="12"/>
      <c r="AI167" s="32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BJ167" s="12">
        <v>1.6</v>
      </c>
      <c r="BK167" s="63">
        <f t="shared" si="72"/>
        <v>0.46169742329580443</v>
      </c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12">
        <v>1</v>
      </c>
      <c r="BZ167" s="63">
        <f t="shared" si="73"/>
        <v>0.28856088955987774</v>
      </c>
      <c r="CA167" s="4"/>
      <c r="CB167" s="4"/>
      <c r="CF167" s="12">
        <v>5.75</v>
      </c>
      <c r="CG167" s="32">
        <f t="shared" si="74"/>
        <v>1.6592251149692969</v>
      </c>
      <c r="CH167" s="4"/>
      <c r="CI167" s="4"/>
      <c r="CJ167" s="12">
        <v>10.75</v>
      </c>
      <c r="CK167" s="32">
        <f t="shared" si="75"/>
        <v>3.1020295627686854</v>
      </c>
      <c r="CM167" s="4"/>
      <c r="CN167" s="4"/>
      <c r="CO167" s="5"/>
      <c r="CP167" s="4"/>
      <c r="CQ167" s="12">
        <v>1.82</v>
      </c>
      <c r="CR167" s="12">
        <v>1.25</v>
      </c>
      <c r="CS167" s="4"/>
      <c r="CT167" s="5"/>
      <c r="CU167" s="12">
        <v>6.34</v>
      </c>
      <c r="CV167" s="63">
        <f t="shared" si="76"/>
        <v>1.8294760398096246</v>
      </c>
      <c r="CW167" s="4"/>
      <c r="CX167" s="5"/>
      <c r="DA167" s="4"/>
      <c r="DB167" s="4"/>
      <c r="DC167" s="4"/>
      <c r="DD167" s="63"/>
      <c r="DE167" s="11"/>
      <c r="DF167" s="11"/>
      <c r="DG167" s="11"/>
      <c r="DH167" s="53">
        <f t="shared" si="77"/>
        <v>0.46169742329580443</v>
      </c>
      <c r="DI167" s="53">
        <f t="shared" si="53"/>
        <v>0.66304104096065619</v>
      </c>
      <c r="DJ167" s="53">
        <f t="shared" si="54"/>
        <v>0.40448331644797075</v>
      </c>
      <c r="DK167" s="53">
        <f t="shared" si="78"/>
        <v>0.31164576072466799</v>
      </c>
      <c r="DL167" s="53">
        <f t="shared" si="79"/>
        <v>1</v>
      </c>
      <c r="DM167" s="53">
        <f t="shared" si="80"/>
        <v>3.1020295627686854</v>
      </c>
      <c r="DN167" s="53">
        <f t="shared" si="81"/>
        <v>1.6592251149692969</v>
      </c>
      <c r="DO167" s="53">
        <f t="shared" si="82"/>
        <v>1.8294760398096246</v>
      </c>
      <c r="DP167" s="60">
        <f t="shared" si="83"/>
        <v>0.85645821406319123</v>
      </c>
      <c r="DQ167" s="53">
        <f t="shared" si="84"/>
        <v>8.0649427249630872</v>
      </c>
      <c r="DR167" s="60">
        <f>'west Allen-Studer'!DG168</f>
        <v>3.0295206028257451</v>
      </c>
      <c r="DS167" s="53">
        <f t="shared" si="57"/>
        <v>0.82961255748464846</v>
      </c>
      <c r="DT167" s="53">
        <f t="shared" si="58"/>
        <v>1.6592251149692969</v>
      </c>
      <c r="DV167" s="33">
        <f t="shared" si="59"/>
        <v>329.46102711773437</v>
      </c>
      <c r="DW167" s="33">
        <f t="shared" si="60"/>
        <v>207.06867941648207</v>
      </c>
      <c r="DX167" s="33">
        <f t="shared" si="61"/>
        <v>95.109590455988339</v>
      </c>
      <c r="EA167" s="60">
        <f t="shared" si="62"/>
        <v>0.82134200000000013</v>
      </c>
      <c r="EC167" s="218">
        <f t="shared" si="68"/>
        <v>1747</v>
      </c>
      <c r="ED167" s="53">
        <f t="shared" si="63"/>
        <v>0.28491278001544357</v>
      </c>
      <c r="EE167" s="53">
        <f t="shared" si="64"/>
        <v>0.45331653926308646</v>
      </c>
      <c r="EF167" s="53">
        <f t="shared" si="65"/>
        <v>0.98694208115946125</v>
      </c>
      <c r="EG167" s="53">
        <f t="shared" si="67"/>
        <v>0.5949716796725445</v>
      </c>
    </row>
    <row r="168" spans="1:142" x14ac:dyDescent="0.15">
      <c r="A168" s="218">
        <f t="shared" si="66"/>
        <v>1748</v>
      </c>
      <c r="B168" s="4"/>
      <c r="C168" s="4"/>
      <c r="D168" s="4"/>
      <c r="E168" s="4"/>
      <c r="F168" s="32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36"/>
      <c r="T168" s="36"/>
      <c r="U168" s="28"/>
      <c r="V168" s="12"/>
      <c r="W168" s="4"/>
      <c r="X168" s="4"/>
      <c r="Y168" s="4"/>
      <c r="Z168" s="12">
        <v>1.1399999999999999</v>
      </c>
      <c r="AA168" s="32">
        <f t="shared" si="69"/>
        <v>0.32895941409826057</v>
      </c>
      <c r="AB168" s="4">
        <v>1.25</v>
      </c>
      <c r="AC168" s="4">
        <f t="shared" si="70"/>
        <v>0.36060458469591461</v>
      </c>
      <c r="AD168" s="4">
        <v>1.54</v>
      </c>
      <c r="AE168" s="4">
        <f t="shared" si="71"/>
        <v>0.44438376992221168</v>
      </c>
      <c r="AF168" s="4"/>
      <c r="AG168" s="63"/>
      <c r="AH168" s="12"/>
      <c r="AI168" s="32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BJ168" s="12">
        <v>1.1399999999999999</v>
      </c>
      <c r="BK168" s="63">
        <f t="shared" si="72"/>
        <v>0.32895941409826057</v>
      </c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12">
        <v>1</v>
      </c>
      <c r="BZ168" s="63">
        <f t="shared" si="73"/>
        <v>0.28856088955987774</v>
      </c>
      <c r="CA168" s="4"/>
      <c r="CB168" s="4"/>
      <c r="CF168" s="12">
        <v>4.25</v>
      </c>
      <c r="CG168" s="32">
        <f t="shared" si="74"/>
        <v>1.2263837806294804</v>
      </c>
      <c r="CH168" s="4"/>
      <c r="CI168" s="4"/>
      <c r="CJ168" s="12">
        <v>12</v>
      </c>
      <c r="CK168" s="32">
        <f t="shared" si="75"/>
        <v>3.4627306747185327</v>
      </c>
      <c r="CM168" s="4"/>
      <c r="CN168" s="4"/>
      <c r="CO168" s="5"/>
      <c r="CP168" s="4"/>
      <c r="CQ168" s="12">
        <v>1.48</v>
      </c>
      <c r="CR168" s="12">
        <v>1.18</v>
      </c>
      <c r="CS168" s="4"/>
      <c r="CT168" s="5"/>
      <c r="CU168" s="12">
        <v>8.5</v>
      </c>
      <c r="CV168" s="63">
        <f t="shared" si="76"/>
        <v>2.4527675612589608</v>
      </c>
      <c r="CW168" s="4"/>
      <c r="CX168" s="5"/>
      <c r="DA168" s="4"/>
      <c r="DB168" s="4"/>
      <c r="DC168" s="4"/>
      <c r="DD168" s="63"/>
      <c r="DE168" s="11"/>
      <c r="DF168" s="11"/>
      <c r="DG168" s="11"/>
      <c r="DH168" s="53">
        <f t="shared" si="77"/>
        <v>0.32895941409826057</v>
      </c>
      <c r="DI168" s="53">
        <f t="shared" si="53"/>
        <v>0.50030424168446741</v>
      </c>
      <c r="DJ168" s="53">
        <f t="shared" si="54"/>
        <v>0.29001251296917907</v>
      </c>
      <c r="DK168" s="53">
        <f t="shared" si="78"/>
        <v>0.32895941409826057</v>
      </c>
      <c r="DL168" s="53">
        <f t="shared" si="79"/>
        <v>1</v>
      </c>
      <c r="DM168" s="53">
        <f t="shared" si="80"/>
        <v>3.4627306747185327</v>
      </c>
      <c r="DN168" s="53">
        <f t="shared" si="81"/>
        <v>1.2263837806294804</v>
      </c>
      <c r="DO168" s="53">
        <f t="shared" si="82"/>
        <v>2.4527675612589608</v>
      </c>
      <c r="DP168" s="60">
        <f t="shared" si="83"/>
        <v>0.9040392259555905</v>
      </c>
      <c r="DQ168" s="53">
        <f t="shared" si="84"/>
        <v>8.5129950985721461</v>
      </c>
      <c r="DR168" s="60">
        <f>'west Allen-Studer'!DG169</f>
        <v>3.0295206028257451</v>
      </c>
      <c r="DS168" s="53">
        <f t="shared" si="57"/>
        <v>0.6131918903147402</v>
      </c>
      <c r="DT168" s="53">
        <f t="shared" si="58"/>
        <v>1.2263837806294804</v>
      </c>
      <c r="DV168" s="33">
        <f t="shared" si="59"/>
        <v>281.04855797423266</v>
      </c>
      <c r="DW168" s="33">
        <f t="shared" si="60"/>
        <v>209.53784558797301</v>
      </c>
      <c r="DX168" s="33">
        <f t="shared" si="61"/>
        <v>100.38583171693574</v>
      </c>
      <c r="EA168" s="60">
        <f t="shared" si="62"/>
        <v>0.82256300000000004</v>
      </c>
      <c r="EC168" s="218">
        <f t="shared" si="68"/>
        <v>1748</v>
      </c>
      <c r="ED168" s="53">
        <f t="shared" si="63"/>
        <v>0.33448739490995305</v>
      </c>
      <c r="EE168" s="53">
        <f t="shared" si="64"/>
        <v>0.44864067269667396</v>
      </c>
      <c r="EF168" s="53">
        <f t="shared" si="65"/>
        <v>0.93645884476086261</v>
      </c>
      <c r="EG168" s="53">
        <f t="shared" si="67"/>
        <v>0.58796061233852537</v>
      </c>
    </row>
    <row r="169" spans="1:142" x14ac:dyDescent="0.15">
      <c r="A169" s="218">
        <f t="shared" si="66"/>
        <v>1749</v>
      </c>
      <c r="B169" s="4"/>
      <c r="C169" s="4"/>
      <c r="D169" s="4"/>
      <c r="E169" s="4"/>
      <c r="F169" s="32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36"/>
      <c r="T169" s="36"/>
      <c r="U169" s="28"/>
      <c r="V169" s="12"/>
      <c r="W169" s="4"/>
      <c r="X169" s="4"/>
      <c r="Y169" s="4"/>
      <c r="Z169" s="12">
        <v>0.77</v>
      </c>
      <c r="AA169" s="32">
        <f t="shared" si="69"/>
        <v>0.22219188496110584</v>
      </c>
      <c r="AB169" s="4">
        <v>1.1000000000000001</v>
      </c>
      <c r="AC169" s="4">
        <f t="shared" si="70"/>
        <v>0.31733203453240488</v>
      </c>
      <c r="AD169" s="4">
        <v>1.36</v>
      </c>
      <c r="AE169" s="4">
        <f t="shared" si="71"/>
        <v>0.39244280980143376</v>
      </c>
      <c r="AF169" s="4"/>
      <c r="AG169" s="63"/>
      <c r="AH169" s="12"/>
      <c r="AI169" s="32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BJ169" s="12">
        <v>1.23</v>
      </c>
      <c r="BK169" s="63">
        <f t="shared" si="72"/>
        <v>0.35492989415864962</v>
      </c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12">
        <v>0.88</v>
      </c>
      <c r="BZ169" s="63">
        <f t="shared" si="73"/>
        <v>0.2539335828126924</v>
      </c>
      <c r="CA169" s="4"/>
      <c r="CB169" s="4"/>
      <c r="CF169" s="12">
        <v>4.5</v>
      </c>
      <c r="CG169" s="32">
        <f t="shared" si="74"/>
        <v>1.2985240030194498</v>
      </c>
      <c r="CH169" s="4"/>
      <c r="CI169" s="4"/>
      <c r="CJ169" s="12">
        <v>13</v>
      </c>
      <c r="CK169" s="32">
        <f t="shared" si="75"/>
        <v>3.7512915642784104</v>
      </c>
      <c r="CM169" s="4"/>
      <c r="CN169" s="4"/>
      <c r="CO169" s="5"/>
      <c r="CP169" s="4"/>
      <c r="CQ169" s="12">
        <v>1.37</v>
      </c>
      <c r="CR169" s="12">
        <v>1.03</v>
      </c>
      <c r="CS169" s="4"/>
      <c r="CT169" s="5"/>
      <c r="CU169" s="12">
        <v>8.5</v>
      </c>
      <c r="CV169" s="63">
        <f t="shared" si="76"/>
        <v>2.4527675612589608</v>
      </c>
      <c r="CW169" s="4"/>
      <c r="CX169" s="5"/>
      <c r="DA169" s="4"/>
      <c r="DB169" s="4"/>
      <c r="DC169" s="4"/>
      <c r="DD169" s="63"/>
      <c r="DE169" s="11"/>
      <c r="DF169" s="11"/>
      <c r="DG169" s="11"/>
      <c r="DH169" s="53">
        <f t="shared" si="77"/>
        <v>0.35492989415864962</v>
      </c>
      <c r="DI169" s="53">
        <f t="shared" si="53"/>
        <v>0.53214405023850442</v>
      </c>
      <c r="DJ169" s="53">
        <f t="shared" si="54"/>
        <v>0.31240897451937749</v>
      </c>
      <c r="DK169" s="53">
        <f t="shared" si="78"/>
        <v>0.22219188496110584</v>
      </c>
      <c r="DL169" s="53">
        <f t="shared" si="79"/>
        <v>0.88</v>
      </c>
      <c r="DM169" s="53">
        <f t="shared" si="80"/>
        <v>3.7512915642784104</v>
      </c>
      <c r="DN169" s="53">
        <f t="shared" si="81"/>
        <v>1.2985240030194498</v>
      </c>
      <c r="DO169" s="53">
        <f t="shared" si="82"/>
        <v>2.4527675612589608</v>
      </c>
      <c r="DP169" s="60">
        <f t="shared" si="83"/>
        <v>0.61062298595246034</v>
      </c>
      <c r="DQ169" s="53">
        <f t="shared" si="84"/>
        <v>5.7500054613162748</v>
      </c>
      <c r="DR169" s="60">
        <f>'west Allen-Studer'!DG170</f>
        <v>3.0295206028257451</v>
      </c>
      <c r="DS169" s="53">
        <f t="shared" si="57"/>
        <v>0.64926200150972491</v>
      </c>
      <c r="DT169" s="53">
        <f t="shared" si="58"/>
        <v>1.2985240030194498</v>
      </c>
      <c r="DV169" s="33">
        <f t="shared" si="59"/>
        <v>269.78757293577468</v>
      </c>
      <c r="DW169" s="33">
        <f t="shared" si="60"/>
        <v>178.85642416215299</v>
      </c>
      <c r="DX169" s="33">
        <f t="shared" si="61"/>
        <v>80.674925945386917</v>
      </c>
      <c r="EA169" s="60">
        <f t="shared" si="62"/>
        <v>0.82378400000000018</v>
      </c>
      <c r="EC169" s="218">
        <f t="shared" si="68"/>
        <v>1749</v>
      </c>
      <c r="ED169" s="53">
        <f t="shared" si="63"/>
        <v>0.34896619526487738</v>
      </c>
      <c r="EE169" s="53">
        <f t="shared" si="64"/>
        <v>0.52638166785548912</v>
      </c>
      <c r="EF169" s="53">
        <f t="shared" si="65"/>
        <v>1.1669888971559237</v>
      </c>
      <c r="EG169" s="53">
        <f t="shared" si="67"/>
        <v>0.68882065923617952</v>
      </c>
    </row>
    <row r="170" spans="1:142" x14ac:dyDescent="0.15">
      <c r="A170" s="218">
        <f t="shared" si="66"/>
        <v>1750</v>
      </c>
      <c r="B170" s="4"/>
      <c r="C170" s="4"/>
      <c r="D170" s="4"/>
      <c r="E170" s="4"/>
      <c r="F170" s="32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36"/>
      <c r="T170" s="36"/>
      <c r="U170" s="28"/>
      <c r="V170" s="12"/>
      <c r="W170" s="4"/>
      <c r="X170" s="4"/>
      <c r="Y170" s="4"/>
      <c r="Z170" s="12">
        <v>0.64</v>
      </c>
      <c r="AA170" s="32">
        <f t="shared" si="69"/>
        <v>0.18467896931832176</v>
      </c>
      <c r="AB170" s="4">
        <v>0.8</v>
      </c>
      <c r="AC170" s="4">
        <f t="shared" si="70"/>
        <v>0.23078693420538537</v>
      </c>
      <c r="AD170" s="4">
        <v>1</v>
      </c>
      <c r="AE170" s="4">
        <f t="shared" si="71"/>
        <v>0.28856088955987774</v>
      </c>
      <c r="AF170" s="4"/>
      <c r="AG170" s="63"/>
      <c r="AH170" s="12"/>
      <c r="AI170" s="32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BJ170" s="12">
        <v>1.43</v>
      </c>
      <c r="BK170" s="63">
        <f t="shared" si="72"/>
        <v>0.41264207207062514</v>
      </c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12">
        <v>0.62</v>
      </c>
      <c r="BZ170" s="63">
        <f t="shared" si="73"/>
        <v>0.17890775152712418</v>
      </c>
      <c r="CA170" s="4"/>
      <c r="CB170" s="4"/>
      <c r="CF170" s="12">
        <v>4.75</v>
      </c>
      <c r="CG170" s="32">
        <f t="shared" si="74"/>
        <v>1.3706642254094192</v>
      </c>
      <c r="CH170" s="4"/>
      <c r="CI170" s="4"/>
      <c r="CJ170" s="12">
        <v>15</v>
      </c>
      <c r="CK170" s="32">
        <f t="shared" si="75"/>
        <v>4.3284133433981662</v>
      </c>
      <c r="CM170" s="4"/>
      <c r="CN170" s="4"/>
      <c r="CO170" s="5"/>
      <c r="CP170" s="4"/>
      <c r="CQ170" s="12">
        <v>1.1399999999999999</v>
      </c>
      <c r="CR170" s="12">
        <v>0.89</v>
      </c>
      <c r="CS170" s="4"/>
      <c r="CT170" s="5"/>
      <c r="CU170" s="12">
        <v>6.51</v>
      </c>
      <c r="CV170" s="63">
        <f t="shared" si="76"/>
        <v>1.8785313910348038</v>
      </c>
      <c r="CW170" s="4"/>
      <c r="CX170" s="5"/>
      <c r="DA170" s="4"/>
      <c r="DB170" s="4"/>
      <c r="DC170" s="4"/>
      <c r="DD170" s="63"/>
      <c r="DE170" s="11"/>
      <c r="DF170" s="11"/>
      <c r="DG170" s="11"/>
      <c r="DH170" s="53">
        <f t="shared" si="77"/>
        <v>0.41264207207062514</v>
      </c>
      <c r="DI170" s="53">
        <f t="shared" si="53"/>
        <v>0.60289918035858636</v>
      </c>
      <c r="DJ170" s="53">
        <f t="shared" si="54"/>
        <v>0.36217888907537382</v>
      </c>
      <c r="DK170" s="53">
        <f t="shared" si="78"/>
        <v>0.18467896931832176</v>
      </c>
      <c r="DL170" s="53">
        <f t="shared" si="79"/>
        <v>0.62</v>
      </c>
      <c r="DM170" s="53">
        <f t="shared" si="80"/>
        <v>4.3284133433981662</v>
      </c>
      <c r="DN170" s="53">
        <f t="shared" si="81"/>
        <v>1.3706642254094192</v>
      </c>
      <c r="DO170" s="53">
        <f t="shared" si="82"/>
        <v>1.8785313910348038</v>
      </c>
      <c r="DP170" s="60">
        <f t="shared" si="83"/>
        <v>0.50753079351892805</v>
      </c>
      <c r="DQ170" s="53">
        <f t="shared" si="84"/>
        <v>4.7792253184966444</v>
      </c>
      <c r="DR170" s="60">
        <f>'west Allen-Studer'!DG171</f>
        <v>3.4781460094191519</v>
      </c>
      <c r="DS170" s="53">
        <f t="shared" si="57"/>
        <v>0.68533211270470962</v>
      </c>
      <c r="DT170" s="53">
        <f t="shared" si="58"/>
        <v>1.3706642254094192</v>
      </c>
      <c r="DV170" s="33">
        <f t="shared" si="59"/>
        <v>280.71053832396768</v>
      </c>
      <c r="DW170" s="33">
        <f t="shared" si="60"/>
        <v>145.85113396133747</v>
      </c>
      <c r="DX170" s="33">
        <f t="shared" si="61"/>
        <v>71.017326250646477</v>
      </c>
      <c r="EA170" s="60">
        <f t="shared" si="62"/>
        <v>0.8250050000000001</v>
      </c>
      <c r="EC170" s="218">
        <f t="shared" si="68"/>
        <v>1750</v>
      </c>
      <c r="ED170" s="53">
        <f t="shared" si="63"/>
        <v>0.33588438210135896</v>
      </c>
      <c r="EE170" s="53">
        <f t="shared" si="64"/>
        <v>0.64645562330203987</v>
      </c>
      <c r="EF170" s="53">
        <f t="shared" si="65"/>
        <v>1.3276518659899201</v>
      </c>
      <c r="EG170" s="53">
        <f t="shared" si="67"/>
        <v>0.84469689507287682</v>
      </c>
    </row>
    <row r="171" spans="1:142" x14ac:dyDescent="0.15">
      <c r="A171" s="218">
        <f t="shared" si="66"/>
        <v>1751</v>
      </c>
      <c r="B171" s="4"/>
      <c r="C171" s="4"/>
      <c r="D171" s="4"/>
      <c r="E171" s="4"/>
      <c r="F171" s="32"/>
      <c r="G171" s="4">
        <v>2.5</v>
      </c>
      <c r="H171" s="4">
        <f>(G171*10.78)/$H$2</f>
        <v>0.89833333333333332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36"/>
      <c r="T171" s="36"/>
      <c r="U171" s="28"/>
      <c r="V171" s="12"/>
      <c r="W171" s="4"/>
      <c r="X171" s="4"/>
      <c r="Y171" s="4"/>
      <c r="Z171" s="12">
        <v>1.18</v>
      </c>
      <c r="AA171" s="32">
        <f t="shared" si="69"/>
        <v>0.34050184968065567</v>
      </c>
      <c r="AB171" s="4">
        <v>1.05</v>
      </c>
      <c r="AC171" s="4">
        <f t="shared" si="70"/>
        <v>0.30290785114456825</v>
      </c>
      <c r="AD171" s="4">
        <v>1.33</v>
      </c>
      <c r="AE171" s="4">
        <f t="shared" si="71"/>
        <v>0.38378598311463741</v>
      </c>
      <c r="AF171" s="4"/>
      <c r="AG171" s="63"/>
      <c r="AH171" s="12"/>
      <c r="AI171" s="32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BJ171" s="12">
        <v>1</v>
      </c>
      <c r="BK171" s="63">
        <f t="shared" si="72"/>
        <v>0.28856088955987774</v>
      </c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12">
        <v>0.56999999999999995</v>
      </c>
      <c r="BZ171" s="63">
        <f t="shared" si="73"/>
        <v>0.16447970704913029</v>
      </c>
      <c r="CA171" s="4"/>
      <c r="CB171" s="4"/>
      <c r="CF171" s="12">
        <v>9.5</v>
      </c>
      <c r="CG171" s="32">
        <f t="shared" si="74"/>
        <v>2.7413284508188385</v>
      </c>
      <c r="CH171" s="4"/>
      <c r="CI171" s="4"/>
      <c r="CJ171" s="12">
        <v>16.5</v>
      </c>
      <c r="CK171" s="32">
        <f t="shared" si="75"/>
        <v>4.7612546777379823</v>
      </c>
      <c r="CM171" s="4"/>
      <c r="CN171" s="4"/>
      <c r="CO171" s="5"/>
      <c r="CP171" s="4"/>
      <c r="CQ171" s="12">
        <v>1.03</v>
      </c>
      <c r="CR171" s="12">
        <v>0.85</v>
      </c>
      <c r="CS171" s="4"/>
      <c r="CT171" s="5"/>
      <c r="CU171" s="12">
        <v>6.56</v>
      </c>
      <c r="CV171" s="63">
        <f t="shared" si="76"/>
        <v>1.8929594355127979</v>
      </c>
      <c r="CW171" s="4"/>
      <c r="CX171" s="5"/>
      <c r="DA171" s="4"/>
      <c r="DB171" s="4"/>
      <c r="DC171" s="4"/>
      <c r="DD171" s="63"/>
      <c r="DE171" s="11"/>
      <c r="DF171" s="11"/>
      <c r="DG171" s="11"/>
      <c r="DH171" s="53">
        <f t="shared" si="77"/>
        <v>0.28856088955987774</v>
      </c>
      <c r="DI171" s="53">
        <f t="shared" si="53"/>
        <v>0.45077565060041014</v>
      </c>
      <c r="DJ171" s="53">
        <f t="shared" si="54"/>
        <v>0.25517357277998171</v>
      </c>
      <c r="DK171" s="53">
        <f t="shared" si="78"/>
        <v>0.34050184968065567</v>
      </c>
      <c r="DL171" s="53">
        <f t="shared" si="79"/>
        <v>0.56999999999999995</v>
      </c>
      <c r="DM171" s="53">
        <f t="shared" si="80"/>
        <v>4.7612546777379823</v>
      </c>
      <c r="DN171" s="53">
        <f t="shared" si="81"/>
        <v>2.7413284508188385</v>
      </c>
      <c r="DO171" s="53">
        <f t="shared" si="82"/>
        <v>1.8929594355127979</v>
      </c>
      <c r="DP171" s="60">
        <f t="shared" si="83"/>
        <v>0.93575990055052349</v>
      </c>
      <c r="DQ171" s="53">
        <f t="shared" si="84"/>
        <v>8.8116966809781854</v>
      </c>
      <c r="DR171" s="60">
        <f>'west Allen-Studer'!DG172</f>
        <v>3.4781460094191519</v>
      </c>
      <c r="DS171" s="53">
        <f t="shared" si="57"/>
        <v>1.3706642254094192</v>
      </c>
      <c r="DT171" s="53">
        <f t="shared" si="58"/>
        <v>2.7413284508188385</v>
      </c>
      <c r="DV171" s="33">
        <f t="shared" si="59"/>
        <v>269.52741778671549</v>
      </c>
      <c r="DW171" s="33">
        <f t="shared" si="60"/>
        <v>176.92336771203793</v>
      </c>
      <c r="DX171" s="33">
        <f t="shared" si="61"/>
        <v>97.872700282414783</v>
      </c>
      <c r="DZ171" s="60">
        <f>H171</f>
        <v>0.89833333333333332</v>
      </c>
      <c r="EA171" s="60">
        <f t="shared" si="62"/>
        <v>0.82622600000000002</v>
      </c>
      <c r="EC171" s="218">
        <f t="shared" si="68"/>
        <v>1751</v>
      </c>
      <c r="ED171" s="53">
        <f t="shared" si="63"/>
        <v>0.35033849003870304</v>
      </c>
      <c r="EE171" s="53">
        <f t="shared" si="64"/>
        <v>0.53371032776810423</v>
      </c>
      <c r="EF171" s="53">
        <f t="shared" si="65"/>
        <v>0.96478209244211977</v>
      </c>
      <c r="EG171" s="53">
        <f t="shared" si="67"/>
        <v>0.69634668157866753</v>
      </c>
      <c r="EH171" s="53">
        <f>$DZ171*360/(3.15*DV171)</f>
        <v>0.3809136284157541</v>
      </c>
      <c r="EI171" s="53">
        <f>DZ171*360/(3.15*DW171)</f>
        <v>0.58028890131555633</v>
      </c>
      <c r="EJ171" s="53">
        <f>$DZ171*360/(3.15*DX171)</f>
        <v>1.0489816503521281</v>
      </c>
      <c r="EL171" s="5">
        <v>10.78</v>
      </c>
    </row>
    <row r="172" spans="1:142" x14ac:dyDescent="0.15">
      <c r="A172" s="218">
        <f t="shared" si="66"/>
        <v>1752</v>
      </c>
      <c r="B172" s="4"/>
      <c r="C172" s="4"/>
      <c r="D172" s="4"/>
      <c r="E172" s="4"/>
      <c r="F172" s="32"/>
      <c r="G172" s="4">
        <v>2.5</v>
      </c>
      <c r="H172" s="4">
        <f>(G172*10.78)/$H$2</f>
        <v>0.89833333333333332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36"/>
      <c r="T172" s="36"/>
      <c r="U172" s="28"/>
      <c r="V172" s="12"/>
      <c r="W172" s="4"/>
      <c r="X172" s="4"/>
      <c r="Y172" s="4"/>
      <c r="Z172" s="12">
        <v>1.57</v>
      </c>
      <c r="AA172" s="32">
        <f t="shared" si="69"/>
        <v>0.45304059660900803</v>
      </c>
      <c r="AB172" s="4">
        <v>3.64</v>
      </c>
      <c r="AC172" s="4">
        <f t="shared" si="70"/>
        <v>1.0500805506345035</v>
      </c>
      <c r="AD172" s="4">
        <v>4</v>
      </c>
      <c r="AE172" s="4">
        <f t="shared" si="71"/>
        <v>1.154243558239511</v>
      </c>
      <c r="AF172" s="4"/>
      <c r="AG172" s="63"/>
      <c r="AH172" s="12"/>
      <c r="AI172" s="32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BJ172" s="12">
        <v>2.86</v>
      </c>
      <c r="BK172" s="63">
        <f t="shared" si="72"/>
        <v>0.82528414414125029</v>
      </c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12">
        <v>2</v>
      </c>
      <c r="BZ172" s="63">
        <f t="shared" si="73"/>
        <v>0.57712177911975548</v>
      </c>
      <c r="CA172" s="4"/>
      <c r="CB172" s="4"/>
      <c r="CF172" s="12">
        <v>8</v>
      </c>
      <c r="CG172" s="32">
        <f t="shared" si="74"/>
        <v>2.3084871164790219</v>
      </c>
      <c r="CH172" s="4"/>
      <c r="CI172" s="4"/>
      <c r="CJ172" s="12">
        <v>15</v>
      </c>
      <c r="CK172" s="32">
        <f t="shared" si="75"/>
        <v>4.3284133433981662</v>
      </c>
      <c r="CM172" s="4"/>
      <c r="CN172" s="4"/>
      <c r="CO172" s="5"/>
      <c r="CP172" s="4"/>
      <c r="CQ172" s="12">
        <v>2.35</v>
      </c>
      <c r="CR172" s="12">
        <v>1.48</v>
      </c>
      <c r="CS172" s="4"/>
      <c r="CT172" s="5"/>
      <c r="CU172" s="12">
        <v>7.77</v>
      </c>
      <c r="CV172" s="63">
        <f t="shared" si="76"/>
        <v>2.24211811188025</v>
      </c>
      <c r="CW172" s="4"/>
      <c r="CX172" s="5"/>
      <c r="DA172" s="4"/>
      <c r="DB172" s="4"/>
      <c r="DC172" s="4"/>
      <c r="DD172" s="63"/>
      <c r="DE172" s="11"/>
      <c r="DF172" s="11"/>
      <c r="DG172" s="11"/>
      <c r="DH172" s="53">
        <f t="shared" si="77"/>
        <v>0.82528414414125029</v>
      </c>
      <c r="DI172" s="53">
        <f t="shared" si="53"/>
        <v>1.1087983607171727</v>
      </c>
      <c r="DJ172" s="53">
        <f t="shared" si="54"/>
        <v>0.71803377815074765</v>
      </c>
      <c r="DK172" s="53">
        <f t="shared" si="78"/>
        <v>0.45304059660900803</v>
      </c>
      <c r="DL172" s="53">
        <f t="shared" si="79"/>
        <v>2</v>
      </c>
      <c r="DM172" s="53">
        <f t="shared" si="80"/>
        <v>4.3284133433981662</v>
      </c>
      <c r="DN172" s="53">
        <f t="shared" si="81"/>
        <v>2.3084871164790219</v>
      </c>
      <c r="DO172" s="53">
        <f t="shared" si="82"/>
        <v>2.24211811188025</v>
      </c>
      <c r="DP172" s="60">
        <f t="shared" si="83"/>
        <v>1.2450364778511205</v>
      </c>
      <c r="DQ172" s="53">
        <f t="shared" si="84"/>
        <v>11.724037109437079</v>
      </c>
      <c r="DR172" s="60">
        <f>'west Allen-Studer'!DG173</f>
        <v>3.4781460094191519</v>
      </c>
      <c r="DS172" s="53">
        <f t="shared" si="57"/>
        <v>1.154243558239511</v>
      </c>
      <c r="DT172" s="53">
        <f t="shared" si="58"/>
        <v>2.3084871164790219</v>
      </c>
      <c r="DV172" s="33">
        <f t="shared" si="59"/>
        <v>544.32885821200307</v>
      </c>
      <c r="DW172" s="33">
        <f t="shared" si="60"/>
        <v>357.16035741722959</v>
      </c>
      <c r="DX172" s="33">
        <f t="shared" si="61"/>
        <v>145.03160036642512</v>
      </c>
      <c r="DZ172" s="60">
        <f>H172</f>
        <v>0.89833333333333332</v>
      </c>
      <c r="EA172" s="60">
        <f t="shared" si="62"/>
        <v>0.82744700000000015</v>
      </c>
      <c r="EC172" s="218">
        <f t="shared" si="68"/>
        <v>1752</v>
      </c>
      <c r="ED172" s="53">
        <f t="shared" si="63"/>
        <v>0.17372838129361223</v>
      </c>
      <c r="EE172" s="53">
        <f t="shared" si="64"/>
        <v>0.26477006606335524</v>
      </c>
      <c r="EF172" s="53">
        <f t="shared" si="65"/>
        <v>0.65203287552264622</v>
      </c>
      <c r="EG172" s="53">
        <f t="shared" si="67"/>
        <v>0.34494309752322128</v>
      </c>
      <c r="EH172" s="53">
        <f>$DZ172*360/(3.15*DV172)</f>
        <v>0.18861147102121942</v>
      </c>
      <c r="EI172" s="53">
        <f>DZ172*360/(3.15*DW172)</f>
        <v>0.28745258126935108</v>
      </c>
      <c r="EJ172" s="53">
        <f>$DZ172*360/(3.15*DX172)</f>
        <v>0.70789170365132392</v>
      </c>
      <c r="EL172" s="5">
        <v>10.78</v>
      </c>
    </row>
    <row r="173" spans="1:142" x14ac:dyDescent="0.15">
      <c r="A173" s="218">
        <f t="shared" si="66"/>
        <v>1753</v>
      </c>
      <c r="B173" s="4"/>
      <c r="C173" s="4"/>
      <c r="D173" s="4"/>
      <c r="E173" s="4"/>
      <c r="F173" s="32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36"/>
      <c r="T173" s="36"/>
      <c r="U173" s="28"/>
      <c r="V173" s="12"/>
      <c r="W173" s="4"/>
      <c r="X173" s="4"/>
      <c r="Y173" s="4"/>
      <c r="Z173" s="12">
        <v>1.21</v>
      </c>
      <c r="AA173" s="32">
        <f t="shared" si="69"/>
        <v>0.34915867636745207</v>
      </c>
      <c r="AB173" s="4">
        <v>1.9</v>
      </c>
      <c r="AC173" s="4">
        <f t="shared" si="70"/>
        <v>0.5481189687377902</v>
      </c>
      <c r="AD173" s="4">
        <v>2.2200000000000002</v>
      </c>
      <c r="AE173" s="4">
        <f t="shared" si="71"/>
        <v>0.64060517482292856</v>
      </c>
      <c r="AF173" s="4"/>
      <c r="AG173" s="63"/>
      <c r="AH173" s="12"/>
      <c r="AI173" s="32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BJ173" s="12">
        <v>2</v>
      </c>
      <c r="BK173" s="63">
        <f t="shared" si="72"/>
        <v>0.57712177911975548</v>
      </c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12">
        <v>1.6</v>
      </c>
      <c r="BZ173" s="63">
        <f t="shared" si="73"/>
        <v>0.46169742329580443</v>
      </c>
      <c r="CA173" s="4"/>
      <c r="CB173" s="4"/>
      <c r="CF173" s="12">
        <v>9</v>
      </c>
      <c r="CG173" s="32">
        <f t="shared" si="74"/>
        <v>2.5970480060388996</v>
      </c>
      <c r="CH173" s="4"/>
      <c r="CI173" s="4"/>
      <c r="CJ173" s="12">
        <v>15.75</v>
      </c>
      <c r="CK173" s="32">
        <f t="shared" si="75"/>
        <v>4.5448340105680742</v>
      </c>
      <c r="CM173" s="4"/>
      <c r="CN173" s="4"/>
      <c r="CO173" s="5"/>
      <c r="CP173" s="4"/>
      <c r="CQ173" s="12">
        <v>3.08</v>
      </c>
      <c r="CR173" s="12">
        <v>1.82</v>
      </c>
      <c r="CS173" s="4"/>
      <c r="CT173" s="5"/>
      <c r="CU173" s="12">
        <v>6.68</v>
      </c>
      <c r="CV173" s="63">
        <f t="shared" si="76"/>
        <v>1.9275867422599831</v>
      </c>
      <c r="CW173" s="4"/>
      <c r="CX173" s="5"/>
      <c r="DA173" s="4">
        <v>2.87</v>
      </c>
      <c r="DB173" s="4">
        <f>DA173*1.16*10.78*(1/10.03)</f>
        <v>3.5781431704885343</v>
      </c>
      <c r="DC173" s="4"/>
      <c r="DD173" s="63"/>
      <c r="DE173" s="11"/>
      <c r="DF173" s="11"/>
      <c r="DG173" s="11"/>
      <c r="DH173" s="53">
        <f t="shared" si="77"/>
        <v>0.57712177911975548</v>
      </c>
      <c r="DI173" s="53">
        <f t="shared" si="53"/>
        <v>0.8045513012008203</v>
      </c>
      <c r="DJ173" s="53">
        <f t="shared" si="54"/>
        <v>0.50402314555996341</v>
      </c>
      <c r="DK173" s="53">
        <f t="shared" si="78"/>
        <v>0.34915867636745207</v>
      </c>
      <c r="DL173" s="53">
        <f t="shared" si="79"/>
        <v>1.6</v>
      </c>
      <c r="DM173" s="53">
        <f t="shared" si="80"/>
        <v>4.5448340105680742</v>
      </c>
      <c r="DN173" s="53">
        <f t="shared" si="81"/>
        <v>2.5970480060388996</v>
      </c>
      <c r="DO173" s="53">
        <f t="shared" si="82"/>
        <v>1.9275867422599831</v>
      </c>
      <c r="DP173" s="60">
        <f t="shared" si="83"/>
        <v>0.95955040649672341</v>
      </c>
      <c r="DQ173" s="53">
        <f t="shared" si="84"/>
        <v>9.0357228677827184</v>
      </c>
      <c r="DR173" s="60">
        <f>'west Allen-Studer'!DG174</f>
        <v>3.4781460094191519</v>
      </c>
      <c r="DS173" s="53">
        <f t="shared" si="57"/>
        <v>1.2985240030194498</v>
      </c>
      <c r="DT173" s="53">
        <f t="shared" si="58"/>
        <v>2.5970480060388996</v>
      </c>
      <c r="DV173" s="33">
        <f t="shared" si="59"/>
        <v>419.33616680608094</v>
      </c>
      <c r="DW173" s="33">
        <f t="shared" si="60"/>
        <v>295.33251166592879</v>
      </c>
      <c r="DX173" s="33">
        <f t="shared" si="61"/>
        <v>119.36647033549905</v>
      </c>
      <c r="EA173" s="60">
        <f t="shared" si="62"/>
        <v>0.82866800000000007</v>
      </c>
      <c r="EC173" s="218">
        <f t="shared" si="68"/>
        <v>1753</v>
      </c>
      <c r="ED173" s="53">
        <f t="shared" si="63"/>
        <v>0.22584485141609528</v>
      </c>
      <c r="EE173" s="53">
        <f t="shared" si="64"/>
        <v>0.32067215949743327</v>
      </c>
      <c r="EF173" s="53">
        <f t="shared" si="65"/>
        <v>0.7933962864071511</v>
      </c>
      <c r="EG173" s="53">
        <f t="shared" si="67"/>
        <v>0.41715691680894273</v>
      </c>
    </row>
    <row r="174" spans="1:142" x14ac:dyDescent="0.15">
      <c r="A174" s="218">
        <f t="shared" si="66"/>
        <v>1754</v>
      </c>
      <c r="B174" s="4"/>
      <c r="C174" s="4"/>
      <c r="D174" s="4"/>
      <c r="E174" s="4"/>
      <c r="F174" s="32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36"/>
      <c r="T174" s="36"/>
      <c r="U174" s="28"/>
      <c r="V174" s="12"/>
      <c r="W174" s="4"/>
      <c r="X174" s="4"/>
      <c r="Y174" s="4"/>
      <c r="Z174" s="12">
        <v>1.44</v>
      </c>
      <c r="AA174" s="32">
        <f t="shared" si="69"/>
        <v>0.41552768096622394</v>
      </c>
      <c r="AB174" s="4">
        <v>1.25</v>
      </c>
      <c r="AC174" s="4">
        <f t="shared" si="70"/>
        <v>0.36060458469591461</v>
      </c>
      <c r="AD174" s="4">
        <v>1.82</v>
      </c>
      <c r="AE174" s="4">
        <f t="shared" si="71"/>
        <v>0.52518081899897739</v>
      </c>
      <c r="AF174" s="4">
        <v>0.73</v>
      </c>
      <c r="AG174" s="63">
        <f t="shared" ref="AG174:AG205" si="85">(AF174*10.78)/37.3578</f>
        <v>0.21064944937871075</v>
      </c>
      <c r="AH174" s="12"/>
      <c r="AI174" s="32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BJ174" s="12">
        <v>2.5</v>
      </c>
      <c r="BK174" s="63">
        <f t="shared" si="72"/>
        <v>0.72140222389969433</v>
      </c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12">
        <v>1.74</v>
      </c>
      <c r="BZ174" s="63">
        <f t="shared" si="73"/>
        <v>0.50209594783418721</v>
      </c>
      <c r="CA174" s="4"/>
      <c r="CB174" s="4"/>
      <c r="CF174" s="12">
        <v>5.5</v>
      </c>
      <c r="CG174" s="32">
        <f t="shared" si="74"/>
        <v>1.5870848925793275</v>
      </c>
      <c r="CH174" s="4">
        <v>3.48</v>
      </c>
      <c r="CI174" s="4">
        <f t="shared" ref="CI174:CI205" si="86">(CH174*10.78)/37.3578</f>
        <v>1.0041918956683744</v>
      </c>
      <c r="CJ174" s="12">
        <v>14</v>
      </c>
      <c r="CK174" s="32">
        <f t="shared" si="75"/>
        <v>4.0398524538382885</v>
      </c>
      <c r="CM174" s="4">
        <v>10.67</v>
      </c>
      <c r="CN174" s="4"/>
      <c r="CO174" s="5"/>
      <c r="CP174" s="4"/>
      <c r="CQ174" s="12">
        <v>1.82</v>
      </c>
      <c r="CR174" s="12">
        <v>1.82</v>
      </c>
      <c r="CS174" s="4"/>
      <c r="CT174" s="5"/>
      <c r="CU174" s="12">
        <v>6.74</v>
      </c>
      <c r="CV174" s="63">
        <f t="shared" si="76"/>
        <v>1.944900395633576</v>
      </c>
      <c r="CW174" s="4">
        <v>2</v>
      </c>
      <c r="CX174" s="4">
        <f t="shared" ref="CX174:CX205" si="87">(CW174*10.78)/37.3578</f>
        <v>0.57712177911975548</v>
      </c>
      <c r="DA174" s="4">
        <v>2.87</v>
      </c>
      <c r="DB174" s="4">
        <f>DA174*1.16*10.78*(1/10.03)</f>
        <v>3.5781431704885343</v>
      </c>
      <c r="DC174" s="4"/>
      <c r="DD174" s="63"/>
      <c r="DE174" s="11"/>
      <c r="DF174" s="11"/>
      <c r="DG174" s="11"/>
      <c r="DH174" s="53">
        <f t="shared" si="77"/>
        <v>0.72140222389969433</v>
      </c>
      <c r="DI174" s="53">
        <f t="shared" si="53"/>
        <v>0.98143912650102516</v>
      </c>
      <c r="DJ174" s="53">
        <f t="shared" si="54"/>
        <v>0.6284479319499543</v>
      </c>
      <c r="DK174" s="53">
        <f t="shared" si="78"/>
        <v>0.41552768096622394</v>
      </c>
      <c r="DL174" s="53">
        <f t="shared" si="79"/>
        <v>1.74</v>
      </c>
      <c r="DM174" s="53">
        <f t="shared" si="80"/>
        <v>4.0398524538382885</v>
      </c>
      <c r="DN174" s="53">
        <f t="shared" si="81"/>
        <v>1.5870848925793275</v>
      </c>
      <c r="DO174" s="53">
        <f t="shared" si="82"/>
        <v>1.944900395633576</v>
      </c>
      <c r="DP174" s="60">
        <f t="shared" si="83"/>
        <v>1.1419442854175883</v>
      </c>
      <c r="DQ174" s="53">
        <f t="shared" si="84"/>
        <v>10.75325696661745</v>
      </c>
      <c r="DR174" s="60">
        <f>'west Allen-Studer'!DG175</f>
        <v>3.4781460094191519</v>
      </c>
      <c r="DS174" s="53">
        <f t="shared" si="57"/>
        <v>0.79354244628966375</v>
      </c>
      <c r="DT174" s="53">
        <f t="shared" si="58"/>
        <v>1.5870848925793275</v>
      </c>
      <c r="DV174" s="33">
        <f t="shared" si="59"/>
        <v>481.92955802228278</v>
      </c>
      <c r="DW174" s="33">
        <f t="shared" si="60"/>
        <v>314.71090318448029</v>
      </c>
      <c r="DX174" s="33">
        <f t="shared" si="61"/>
        <v>131.98511335382051</v>
      </c>
      <c r="EA174" s="60">
        <f t="shared" si="62"/>
        <v>0.82988900000000021</v>
      </c>
      <c r="EC174" s="218">
        <f t="shared" si="68"/>
        <v>1754</v>
      </c>
      <c r="ED174" s="53">
        <f t="shared" si="63"/>
        <v>0.19680149425172191</v>
      </c>
      <c r="EE174" s="53">
        <f t="shared" si="64"/>
        <v>0.30137010247547835</v>
      </c>
      <c r="EF174" s="53">
        <f t="shared" si="65"/>
        <v>0.71859965667947612</v>
      </c>
      <c r="EG174" s="53">
        <f t="shared" si="67"/>
        <v>0.39147038997813627</v>
      </c>
    </row>
    <row r="175" spans="1:142" x14ac:dyDescent="0.15">
      <c r="A175" s="218">
        <f t="shared" si="66"/>
        <v>1755</v>
      </c>
      <c r="B175" s="4"/>
      <c r="C175" s="4"/>
      <c r="D175" s="4"/>
      <c r="E175" s="4"/>
      <c r="F175" s="32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36"/>
      <c r="T175" s="36"/>
      <c r="U175" s="28"/>
      <c r="V175" s="12"/>
      <c r="W175" s="4"/>
      <c r="X175" s="4"/>
      <c r="Y175" s="4"/>
      <c r="Z175" s="12">
        <v>1.24</v>
      </c>
      <c r="AA175" s="32">
        <f t="shared" si="69"/>
        <v>0.35781550305424836</v>
      </c>
      <c r="AB175" s="4">
        <v>1.21</v>
      </c>
      <c r="AC175" s="4">
        <f t="shared" si="70"/>
        <v>0.34906523798564537</v>
      </c>
      <c r="AD175" s="4">
        <v>1.9</v>
      </c>
      <c r="AE175" s="4">
        <f t="shared" si="71"/>
        <v>0.54826569016376769</v>
      </c>
      <c r="AF175" s="4">
        <v>0.77</v>
      </c>
      <c r="AG175" s="63">
        <f t="shared" si="85"/>
        <v>0.22219188496110584</v>
      </c>
      <c r="AH175" s="12"/>
      <c r="AI175" s="32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BJ175" s="12">
        <v>2.11</v>
      </c>
      <c r="BK175" s="63">
        <f t="shared" si="72"/>
        <v>0.60886347697134191</v>
      </c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12">
        <v>1.33</v>
      </c>
      <c r="BZ175" s="63">
        <f t="shared" si="73"/>
        <v>0.38378598311463741</v>
      </c>
      <c r="CA175" s="4"/>
      <c r="CB175" s="4"/>
      <c r="CF175" s="12">
        <v>7</v>
      </c>
      <c r="CG175" s="32">
        <f t="shared" si="74"/>
        <v>2.0199262269191443</v>
      </c>
      <c r="CH175" s="4">
        <v>3.33</v>
      </c>
      <c r="CI175" s="4">
        <f t="shared" si="86"/>
        <v>0.96090776223439278</v>
      </c>
      <c r="CJ175" s="12">
        <v>15.5</v>
      </c>
      <c r="CK175" s="32">
        <f t="shared" si="75"/>
        <v>4.4726937881781055</v>
      </c>
      <c r="CM175" s="4">
        <v>10.67</v>
      </c>
      <c r="CN175" s="4"/>
      <c r="CO175" s="5"/>
      <c r="CP175" s="4"/>
      <c r="CQ175" s="12">
        <v>2.2200000000000002</v>
      </c>
      <c r="CR175" s="12">
        <v>1.67</v>
      </c>
      <c r="CS175" s="4"/>
      <c r="CT175" s="5"/>
      <c r="CU175" s="12">
        <v>6.87</v>
      </c>
      <c r="CV175" s="63">
        <f t="shared" si="76"/>
        <v>1.98241331127636</v>
      </c>
      <c r="CW175" s="4">
        <v>2</v>
      </c>
      <c r="CX175" s="4">
        <f t="shared" si="87"/>
        <v>0.57712177911975548</v>
      </c>
      <c r="DA175" s="4"/>
      <c r="DB175" s="4"/>
      <c r="DC175" s="4"/>
      <c r="DD175" s="63"/>
      <c r="DE175" s="11"/>
      <c r="DF175" s="11"/>
      <c r="DG175" s="11"/>
      <c r="DH175" s="53">
        <f t="shared" si="77"/>
        <v>0.60886347697134191</v>
      </c>
      <c r="DI175" s="53">
        <f t="shared" si="53"/>
        <v>0.84346662276686524</v>
      </c>
      <c r="DJ175" s="53">
        <f t="shared" si="54"/>
        <v>0.53139659856576138</v>
      </c>
      <c r="DK175" s="53">
        <f t="shared" si="78"/>
        <v>0.35781550305424836</v>
      </c>
      <c r="DL175" s="53">
        <f t="shared" si="79"/>
        <v>1.33</v>
      </c>
      <c r="DM175" s="53">
        <f t="shared" si="80"/>
        <v>4.4726937881781055</v>
      </c>
      <c r="DN175" s="53">
        <f t="shared" si="81"/>
        <v>2.0199262269191443</v>
      </c>
      <c r="DO175" s="53">
        <f t="shared" si="82"/>
        <v>1.98241331127636</v>
      </c>
      <c r="DP175" s="60">
        <f t="shared" si="83"/>
        <v>0.9833409124429231</v>
      </c>
      <c r="DQ175" s="53">
        <f t="shared" si="84"/>
        <v>9.2597490545872478</v>
      </c>
      <c r="DR175" s="60">
        <f>'west Allen-Studer'!DG176</f>
        <v>3.4781460094191519</v>
      </c>
      <c r="DS175" s="53">
        <f t="shared" si="57"/>
        <v>1.0099631134595721</v>
      </c>
      <c r="DT175" s="53">
        <f t="shared" si="58"/>
        <v>2.0199262269191443</v>
      </c>
      <c r="DV175" s="33">
        <f t="shared" si="59"/>
        <v>418.09247178193732</v>
      </c>
      <c r="DW175" s="33">
        <f t="shared" si="60"/>
        <v>261.901426805489</v>
      </c>
      <c r="DX175" s="33">
        <f t="shared" si="61"/>
        <v>115.33348024746149</v>
      </c>
      <c r="EA175" s="60">
        <f t="shared" si="62"/>
        <v>0.83111000000000013</v>
      </c>
      <c r="EC175" s="218">
        <f t="shared" si="68"/>
        <v>1755</v>
      </c>
      <c r="ED175" s="53">
        <f t="shared" si="63"/>
        <v>0.2271841910837859</v>
      </c>
      <c r="EE175" s="53">
        <f t="shared" si="64"/>
        <v>0.3626708000737372</v>
      </c>
      <c r="EF175" s="53">
        <f t="shared" si="65"/>
        <v>0.82355964457329056</v>
      </c>
      <c r="EG175" s="53">
        <f t="shared" si="67"/>
        <v>0.47040599015712548</v>
      </c>
    </row>
    <row r="176" spans="1:142" x14ac:dyDescent="0.15">
      <c r="A176" s="218">
        <f t="shared" si="66"/>
        <v>1756</v>
      </c>
      <c r="B176" s="4"/>
      <c r="C176" s="4"/>
      <c r="D176" s="4"/>
      <c r="E176" s="4"/>
      <c r="F176" s="32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36"/>
      <c r="T176" s="36"/>
      <c r="U176" s="28"/>
      <c r="V176" s="12"/>
      <c r="W176" s="4"/>
      <c r="X176" s="4"/>
      <c r="Y176" s="4"/>
      <c r="Z176" s="12">
        <v>1.25</v>
      </c>
      <c r="AA176" s="32">
        <f t="shared" si="69"/>
        <v>0.36070111194984716</v>
      </c>
      <c r="AB176" s="4">
        <v>1</v>
      </c>
      <c r="AC176" s="4">
        <f t="shared" si="70"/>
        <v>0.28848366775673168</v>
      </c>
      <c r="AD176" s="4">
        <v>1.74</v>
      </c>
      <c r="AE176" s="4">
        <f t="shared" si="71"/>
        <v>0.50209594783418721</v>
      </c>
      <c r="AF176" s="4">
        <v>0.74</v>
      </c>
      <c r="AG176" s="63">
        <f t="shared" si="85"/>
        <v>0.21353505827430952</v>
      </c>
      <c r="AH176" s="12"/>
      <c r="AI176" s="32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BJ176" s="12">
        <v>1.18</v>
      </c>
      <c r="BK176" s="63">
        <f t="shared" si="72"/>
        <v>0.34050184968065567</v>
      </c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12">
        <v>0.68</v>
      </c>
      <c r="BZ176" s="63">
        <f t="shared" si="73"/>
        <v>0.19622140490071688</v>
      </c>
      <c r="CA176" s="4"/>
      <c r="CB176" s="4"/>
      <c r="CF176" s="12">
        <v>4.75</v>
      </c>
      <c r="CG176" s="32">
        <f t="shared" si="74"/>
        <v>1.3706642254094192</v>
      </c>
      <c r="CH176" s="4">
        <v>3.44</v>
      </c>
      <c r="CI176" s="4">
        <f t="shared" si="86"/>
        <v>0.99264946008597943</v>
      </c>
      <c r="CJ176" s="12">
        <v>15</v>
      </c>
      <c r="CK176" s="32">
        <f t="shared" si="75"/>
        <v>4.3284133433981662</v>
      </c>
      <c r="CM176" s="4">
        <v>10.67</v>
      </c>
      <c r="CN176" s="4"/>
      <c r="CO176" s="5"/>
      <c r="CP176" s="4"/>
      <c r="CQ176" s="12">
        <v>1.25</v>
      </c>
      <c r="CR176" s="12">
        <v>0.95</v>
      </c>
      <c r="CS176" s="4"/>
      <c r="CT176" s="5"/>
      <c r="CU176" s="12">
        <v>6.85</v>
      </c>
      <c r="CV176" s="63">
        <f t="shared" si="76"/>
        <v>1.9766420934851623</v>
      </c>
      <c r="CW176" s="4">
        <v>2.2200000000000002</v>
      </c>
      <c r="CX176" s="4">
        <f t="shared" si="87"/>
        <v>0.64060517482292856</v>
      </c>
      <c r="DA176" s="4"/>
      <c r="DB176" s="4"/>
      <c r="DC176" s="4"/>
      <c r="DD176" s="63"/>
      <c r="DE176" s="11"/>
      <c r="DF176" s="11"/>
      <c r="DG176" s="11"/>
      <c r="DH176" s="53">
        <f t="shared" si="77"/>
        <v>0.34050184968065567</v>
      </c>
      <c r="DI176" s="53">
        <f t="shared" si="53"/>
        <v>0.51445526770848382</v>
      </c>
      <c r="DJ176" s="53">
        <f t="shared" si="54"/>
        <v>0.29996649588037838</v>
      </c>
      <c r="DK176" s="53">
        <f t="shared" si="78"/>
        <v>0.36070111194984716</v>
      </c>
      <c r="DL176" s="53">
        <f t="shared" si="79"/>
        <v>0.68</v>
      </c>
      <c r="DM176" s="53">
        <f t="shared" si="80"/>
        <v>4.3284133433981662</v>
      </c>
      <c r="DN176" s="53">
        <f t="shared" si="81"/>
        <v>1.3706642254094192</v>
      </c>
      <c r="DO176" s="53">
        <f t="shared" si="82"/>
        <v>1.9766420934851623</v>
      </c>
      <c r="DP176" s="60">
        <f t="shared" si="83"/>
        <v>0.9912710810916564</v>
      </c>
      <c r="DQ176" s="53">
        <f t="shared" si="84"/>
        <v>9.3344244501887577</v>
      </c>
      <c r="DR176" s="60">
        <f>'west Allen-Studer'!DG177</f>
        <v>3.4781460094191519</v>
      </c>
      <c r="DS176" s="53">
        <f t="shared" si="57"/>
        <v>0.68533211270470962</v>
      </c>
      <c r="DT176" s="53">
        <f t="shared" si="58"/>
        <v>1.3706642254094192</v>
      </c>
      <c r="DV176" s="33">
        <f t="shared" si="59"/>
        <v>285.92985472473231</v>
      </c>
      <c r="DW176" s="33">
        <f t="shared" si="60"/>
        <v>182.9791647700788</v>
      </c>
      <c r="DX176" s="33">
        <f t="shared" si="61"/>
        <v>102.3803556245725</v>
      </c>
      <c r="EA176" s="60">
        <f t="shared" si="62"/>
        <v>0.83233100000000004</v>
      </c>
      <c r="EC176" s="218">
        <f t="shared" si="68"/>
        <v>1756</v>
      </c>
      <c r="ED176" s="53">
        <f t="shared" si="63"/>
        <v>0.33268139470332431</v>
      </c>
      <c r="EE176" s="53">
        <f t="shared" si="64"/>
        <v>0.5198599686290496</v>
      </c>
      <c r="EF176" s="53">
        <f t="shared" si="65"/>
        <v>0.92911909005238968</v>
      </c>
      <c r="EG176" s="53">
        <f t="shared" si="67"/>
        <v>0.67330070150230537</v>
      </c>
    </row>
    <row r="177" spans="1:137" x14ac:dyDescent="0.15">
      <c r="A177" s="218">
        <f t="shared" si="66"/>
        <v>1757</v>
      </c>
      <c r="B177" s="4"/>
      <c r="C177" s="4"/>
      <c r="D177" s="4"/>
      <c r="E177" s="4"/>
      <c r="F177" s="32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36"/>
      <c r="T177" s="36"/>
      <c r="U177" s="28"/>
      <c r="V177" s="12"/>
      <c r="W177" s="4"/>
      <c r="X177" s="4"/>
      <c r="Y177" s="4"/>
      <c r="Z177" s="12">
        <v>1</v>
      </c>
      <c r="AA177" s="32">
        <f t="shared" si="69"/>
        <v>0.28856088955987774</v>
      </c>
      <c r="AB177" s="4">
        <v>0.95</v>
      </c>
      <c r="AC177" s="4">
        <f t="shared" si="70"/>
        <v>0.2740594843688951</v>
      </c>
      <c r="AD177" s="4">
        <v>1.33</v>
      </c>
      <c r="AE177" s="4">
        <f t="shared" si="71"/>
        <v>0.38378598311463741</v>
      </c>
      <c r="AF177" s="4">
        <v>0.87</v>
      </c>
      <c r="AG177" s="63">
        <f t="shared" si="85"/>
        <v>0.2510479739170936</v>
      </c>
      <c r="AH177" s="12"/>
      <c r="AI177" s="32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BJ177" s="12">
        <v>2.2200000000000002</v>
      </c>
      <c r="BK177" s="63">
        <f t="shared" si="72"/>
        <v>0.64060517482292856</v>
      </c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12">
        <v>0.95</v>
      </c>
      <c r="BZ177" s="63">
        <f t="shared" si="73"/>
        <v>0.27413284508188385</v>
      </c>
      <c r="CA177" s="4"/>
      <c r="CB177" s="4"/>
      <c r="CF177" s="12">
        <v>7</v>
      </c>
      <c r="CG177" s="32">
        <f t="shared" si="74"/>
        <v>2.0199262269191443</v>
      </c>
      <c r="CH177" s="4">
        <v>3.33</v>
      </c>
      <c r="CI177" s="4">
        <f t="shared" si="86"/>
        <v>0.96090776223439278</v>
      </c>
      <c r="CJ177" s="12">
        <v>14.25</v>
      </c>
      <c r="CK177" s="32">
        <f t="shared" si="75"/>
        <v>4.1119926762282573</v>
      </c>
      <c r="CM177" s="4">
        <v>11.43</v>
      </c>
      <c r="CN177" s="4"/>
      <c r="CO177" s="5"/>
      <c r="CP177" s="4"/>
      <c r="CQ177" s="12">
        <v>0.87</v>
      </c>
      <c r="CR177" s="12">
        <v>1.1399999999999999</v>
      </c>
      <c r="CS177" s="4"/>
      <c r="CT177" s="5"/>
      <c r="CU177" s="12">
        <v>7.63</v>
      </c>
      <c r="CV177" s="63">
        <f t="shared" si="76"/>
        <v>2.2017195873418669</v>
      </c>
      <c r="CW177" s="4">
        <v>2.5</v>
      </c>
      <c r="CX177" s="4">
        <f t="shared" si="87"/>
        <v>0.72140222389969433</v>
      </c>
      <c r="DA177" s="4"/>
      <c r="DB177" s="4"/>
      <c r="DC177" s="4"/>
      <c r="DD177" s="63"/>
      <c r="DE177" s="11"/>
      <c r="DF177" s="11"/>
      <c r="DG177" s="11"/>
      <c r="DH177" s="53">
        <f t="shared" si="77"/>
        <v>0.64060517482292856</v>
      </c>
      <c r="DI177" s="53">
        <f t="shared" si="53"/>
        <v>0.8823819443329104</v>
      </c>
      <c r="DJ177" s="53">
        <f t="shared" si="54"/>
        <v>0.55877005157155946</v>
      </c>
      <c r="DK177" s="53">
        <f t="shared" si="78"/>
        <v>0.28856088955987774</v>
      </c>
      <c r="DL177" s="53">
        <f t="shared" si="79"/>
        <v>0.95</v>
      </c>
      <c r="DM177" s="53">
        <f t="shared" si="80"/>
        <v>4.1119926762282573</v>
      </c>
      <c r="DN177" s="53">
        <f t="shared" si="81"/>
        <v>2.0199262269191443</v>
      </c>
      <c r="DO177" s="53">
        <f t="shared" si="82"/>
        <v>2.2017195873418669</v>
      </c>
      <c r="DP177" s="60">
        <f t="shared" si="83"/>
        <v>0.79301686487332512</v>
      </c>
      <c r="DQ177" s="53">
        <f t="shared" si="84"/>
        <v>7.4675395601510068</v>
      </c>
      <c r="DR177" s="60">
        <f>'west Allen-Studer'!DG178</f>
        <v>3.4781460094191519</v>
      </c>
      <c r="DS177" s="53">
        <f t="shared" si="57"/>
        <v>1.0099631134595721</v>
      </c>
      <c r="DT177" s="53">
        <f t="shared" si="58"/>
        <v>2.0199262269191443</v>
      </c>
      <c r="DV177" s="33">
        <f t="shared" si="59"/>
        <v>401.3552331759762</v>
      </c>
      <c r="DW177" s="33">
        <f t="shared" si="60"/>
        <v>205.74214215796434</v>
      </c>
      <c r="DX177" s="33">
        <f t="shared" si="61"/>
        <v>95.299769934946141</v>
      </c>
      <c r="EA177" s="60">
        <f t="shared" si="62"/>
        <v>0.83355200000000018</v>
      </c>
      <c r="EC177" s="218">
        <f t="shared" si="68"/>
        <v>1757</v>
      </c>
      <c r="ED177" s="53">
        <f t="shared" si="63"/>
        <v>0.23735354080338392</v>
      </c>
      <c r="EE177" s="53">
        <f t="shared" si="64"/>
        <v>0.46302174515683236</v>
      </c>
      <c r="EF177" s="53">
        <f t="shared" si="65"/>
        <v>0.9996150649609602</v>
      </c>
      <c r="EG177" s="53">
        <f t="shared" si="67"/>
        <v>0.59880780236753683</v>
      </c>
    </row>
    <row r="178" spans="1:137" x14ac:dyDescent="0.15">
      <c r="A178" s="218">
        <f t="shared" si="66"/>
        <v>1758</v>
      </c>
      <c r="B178" s="4"/>
      <c r="C178" s="4"/>
      <c r="D178" s="4"/>
      <c r="E178" s="4"/>
      <c r="F178" s="32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36"/>
      <c r="T178" s="36"/>
      <c r="U178" s="28"/>
      <c r="V178" s="12"/>
      <c r="W178" s="4"/>
      <c r="X178" s="4"/>
      <c r="Y178" s="4"/>
      <c r="Z178" s="12">
        <v>1.42</v>
      </c>
      <c r="AA178" s="32">
        <f t="shared" si="69"/>
        <v>0.40975646317502634</v>
      </c>
      <c r="AB178" s="4">
        <v>1.08</v>
      </c>
      <c r="AC178" s="4">
        <f t="shared" si="70"/>
        <v>0.31156236117727026</v>
      </c>
      <c r="AD178" s="4">
        <v>1.33</v>
      </c>
      <c r="AE178" s="4">
        <f t="shared" si="71"/>
        <v>0.38378598311463741</v>
      </c>
      <c r="AF178" s="4">
        <v>0.73</v>
      </c>
      <c r="AG178" s="63">
        <f t="shared" si="85"/>
        <v>0.21064944937871075</v>
      </c>
      <c r="AH178" s="12"/>
      <c r="AI178" s="32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BJ178" s="12">
        <v>1.74</v>
      </c>
      <c r="BK178" s="63">
        <f t="shared" si="72"/>
        <v>0.50209594783418721</v>
      </c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12">
        <v>1.43</v>
      </c>
      <c r="BZ178" s="63">
        <f t="shared" si="73"/>
        <v>0.41264207207062514</v>
      </c>
      <c r="CA178" s="4"/>
      <c r="CB178" s="4"/>
      <c r="CF178" s="12">
        <v>7.5</v>
      </c>
      <c r="CG178" s="32">
        <f t="shared" si="74"/>
        <v>2.1642066716990831</v>
      </c>
      <c r="CH178" s="4">
        <v>3.91</v>
      </c>
      <c r="CI178" s="4">
        <f t="shared" si="86"/>
        <v>1.1282730781791219</v>
      </c>
      <c r="CJ178" s="12">
        <v>17.5</v>
      </c>
      <c r="CK178" s="32">
        <f t="shared" si="75"/>
        <v>5.04981556729786</v>
      </c>
      <c r="CM178" s="4">
        <v>13.33</v>
      </c>
      <c r="CN178" s="4"/>
      <c r="CO178" s="5"/>
      <c r="CP178" s="4"/>
      <c r="CQ178" s="12">
        <v>1.33</v>
      </c>
      <c r="CR178" s="12">
        <v>1.25</v>
      </c>
      <c r="CS178" s="4"/>
      <c r="CT178" s="5"/>
      <c r="CU178" s="12">
        <v>6.49</v>
      </c>
      <c r="CV178" s="63">
        <f t="shared" si="76"/>
        <v>1.8727601732436063</v>
      </c>
      <c r="CW178" s="4">
        <v>2.2200000000000002</v>
      </c>
      <c r="CX178" s="4">
        <f t="shared" si="87"/>
        <v>0.64060517482292856</v>
      </c>
      <c r="DA178" s="4"/>
      <c r="DB178" s="4"/>
      <c r="DC178" s="4"/>
      <c r="DD178" s="63"/>
      <c r="DE178" s="11"/>
      <c r="DF178" s="11"/>
      <c r="DG178" s="11"/>
      <c r="DH178" s="53">
        <f t="shared" si="77"/>
        <v>0.50209594783418721</v>
      </c>
      <c r="DI178" s="53">
        <f t="shared" si="53"/>
        <v>0.71256963204471346</v>
      </c>
      <c r="DJ178" s="53">
        <f t="shared" si="54"/>
        <v>0.43932225663716806</v>
      </c>
      <c r="DK178" s="53">
        <f t="shared" si="78"/>
        <v>0.40975646317502634</v>
      </c>
      <c r="DL178" s="53">
        <f t="shared" si="79"/>
        <v>1.43</v>
      </c>
      <c r="DM178" s="53">
        <f t="shared" si="80"/>
        <v>5.04981556729786</v>
      </c>
      <c r="DN178" s="53">
        <f t="shared" si="81"/>
        <v>2.1642066716990831</v>
      </c>
      <c r="DO178" s="53">
        <f t="shared" si="82"/>
        <v>1.8727601732436063</v>
      </c>
      <c r="DP178" s="60">
        <f t="shared" si="83"/>
        <v>1.1260839481201215</v>
      </c>
      <c r="DQ178" s="53">
        <f t="shared" si="84"/>
        <v>10.603906175414428</v>
      </c>
      <c r="DR178" s="60">
        <f>'west Allen-Studer'!DG179</f>
        <v>3.4781460094191519</v>
      </c>
      <c r="DS178" s="53">
        <f t="shared" si="57"/>
        <v>1.0821033358495415</v>
      </c>
      <c r="DT178" s="53">
        <f t="shared" si="58"/>
        <v>2.1642066716990831</v>
      </c>
      <c r="DV178" s="33">
        <f t="shared" si="59"/>
        <v>394.33395772891697</v>
      </c>
      <c r="DW178" s="33">
        <f t="shared" si="60"/>
        <v>284.71315415570695</v>
      </c>
      <c r="DX178" s="33">
        <f t="shared" si="61"/>
        <v>127.68820395535288</v>
      </c>
      <c r="EA178" s="60">
        <f t="shared" si="62"/>
        <v>0.8347730000000001</v>
      </c>
      <c r="EC178" s="218">
        <f t="shared" si="68"/>
        <v>1758</v>
      </c>
      <c r="ED178" s="53">
        <f t="shared" si="63"/>
        <v>0.24193358624471464</v>
      </c>
      <c r="EE178" s="53">
        <f t="shared" si="64"/>
        <v>0.33508331869785613</v>
      </c>
      <c r="EF178" s="53">
        <f t="shared" si="65"/>
        <v>0.74715303071211525</v>
      </c>
      <c r="EG178" s="53">
        <f t="shared" si="67"/>
        <v>0.43271622052496761</v>
      </c>
    </row>
    <row r="179" spans="1:137" x14ac:dyDescent="0.15">
      <c r="A179" s="218">
        <f t="shared" si="66"/>
        <v>1759</v>
      </c>
      <c r="B179" s="4"/>
      <c r="C179" s="4"/>
      <c r="D179" s="4"/>
      <c r="E179" s="4"/>
      <c r="F179" s="32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36"/>
      <c r="T179" s="36"/>
      <c r="U179" s="28"/>
      <c r="V179" s="12"/>
      <c r="W179" s="4"/>
      <c r="X179" s="4"/>
      <c r="Y179" s="4"/>
      <c r="Z179" s="12">
        <v>1.6</v>
      </c>
      <c r="AA179" s="32">
        <f t="shared" si="69"/>
        <v>0.46169742329580443</v>
      </c>
      <c r="AB179" s="4">
        <v>1.29</v>
      </c>
      <c r="AC179" s="4">
        <f t="shared" si="70"/>
        <v>0.3721439314061839</v>
      </c>
      <c r="AD179" s="4">
        <v>1.43</v>
      </c>
      <c r="AE179" s="4">
        <f t="shared" si="71"/>
        <v>0.41264207207062514</v>
      </c>
      <c r="AF179" s="4">
        <v>0.85</v>
      </c>
      <c r="AG179" s="63">
        <f t="shared" si="85"/>
        <v>0.24527675612589603</v>
      </c>
      <c r="AH179" s="12"/>
      <c r="AI179" s="32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BJ179" s="12">
        <v>1.67</v>
      </c>
      <c r="BK179" s="63">
        <f t="shared" si="72"/>
        <v>0.48189668556499576</v>
      </c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12">
        <v>1.23</v>
      </c>
      <c r="BZ179" s="63">
        <f t="shared" si="73"/>
        <v>0.35492989415864962</v>
      </c>
      <c r="CA179" s="4"/>
      <c r="CB179" s="4"/>
      <c r="CF179" s="12">
        <v>7.5</v>
      </c>
      <c r="CG179" s="32">
        <f t="shared" si="74"/>
        <v>2.1642066716990831</v>
      </c>
      <c r="CH179" s="4">
        <v>3.81</v>
      </c>
      <c r="CI179" s="4">
        <f t="shared" si="86"/>
        <v>1.099416989223134</v>
      </c>
      <c r="CJ179" s="12">
        <v>17.5</v>
      </c>
      <c r="CK179" s="32">
        <f t="shared" si="75"/>
        <v>5.04981556729786</v>
      </c>
      <c r="CM179" s="4">
        <v>10.67</v>
      </c>
      <c r="CN179" s="4"/>
      <c r="CO179" s="5"/>
      <c r="CP179" s="4"/>
      <c r="CQ179" s="12">
        <v>1.86</v>
      </c>
      <c r="CR179" s="12">
        <v>2.42</v>
      </c>
      <c r="CS179" s="4"/>
      <c r="CT179" s="5"/>
      <c r="CU179" s="12">
        <v>7.02</v>
      </c>
      <c r="CV179" s="63">
        <f t="shared" si="76"/>
        <v>2.0256974447103415</v>
      </c>
      <c r="CW179" s="4">
        <v>2.5</v>
      </c>
      <c r="CX179" s="4">
        <f t="shared" si="87"/>
        <v>0.72140222389969433</v>
      </c>
      <c r="DA179" s="4"/>
      <c r="DB179" s="4"/>
      <c r="DC179" s="4"/>
      <c r="DD179" s="63"/>
      <c r="DE179" s="11"/>
      <c r="DF179" s="11"/>
      <c r="DG179" s="11"/>
      <c r="DH179" s="53">
        <f t="shared" si="77"/>
        <v>0.48189668556499576</v>
      </c>
      <c r="DI179" s="53">
        <f t="shared" si="53"/>
        <v>0.68780533650268483</v>
      </c>
      <c r="DJ179" s="53">
        <f t="shared" si="54"/>
        <v>0.42190278654256941</v>
      </c>
      <c r="DK179" s="53">
        <f t="shared" si="78"/>
        <v>0.46169742329580443</v>
      </c>
      <c r="DL179" s="53">
        <f t="shared" si="79"/>
        <v>1.23</v>
      </c>
      <c r="DM179" s="53">
        <f t="shared" si="80"/>
        <v>5.04981556729786</v>
      </c>
      <c r="DN179" s="53">
        <f t="shared" si="81"/>
        <v>2.1642066716990831</v>
      </c>
      <c r="DO179" s="53">
        <f t="shared" si="82"/>
        <v>2.0256974447103415</v>
      </c>
      <c r="DP179" s="60">
        <f t="shared" si="83"/>
        <v>1.2688269837973203</v>
      </c>
      <c r="DQ179" s="53">
        <f t="shared" si="84"/>
        <v>11.948063296241612</v>
      </c>
      <c r="DR179" s="60">
        <f>'west Allen-Studer'!DG180</f>
        <v>3.4781460094191519</v>
      </c>
      <c r="DS179" s="53">
        <f t="shared" si="57"/>
        <v>1.0821033358495415</v>
      </c>
      <c r="DT179" s="53">
        <f t="shared" si="58"/>
        <v>2.1642066716990831</v>
      </c>
      <c r="DV179" s="33">
        <f t="shared" si="59"/>
        <v>387.68392472997385</v>
      </c>
      <c r="DW179" s="33">
        <f t="shared" si="60"/>
        <v>270.88087409649501</v>
      </c>
      <c r="DX179" s="33">
        <f t="shared" si="61"/>
        <v>132.836743144884</v>
      </c>
      <c r="EA179" s="60">
        <f t="shared" si="62"/>
        <v>0.83599400000000001</v>
      </c>
      <c r="EC179" s="218">
        <f t="shared" si="68"/>
        <v>1759</v>
      </c>
      <c r="ED179" s="53">
        <f t="shared" si="63"/>
        <v>0.24644346936777844</v>
      </c>
      <c r="EE179" s="53">
        <f t="shared" si="64"/>
        <v>0.35270918165502069</v>
      </c>
      <c r="EF179" s="53">
        <f t="shared" si="65"/>
        <v>0.7192450610172243</v>
      </c>
      <c r="EG179" s="53">
        <f t="shared" si="67"/>
        <v>0.45481247212792458</v>
      </c>
    </row>
    <row r="180" spans="1:137" x14ac:dyDescent="0.15">
      <c r="A180" s="218">
        <f t="shared" si="66"/>
        <v>1760</v>
      </c>
      <c r="B180" s="4"/>
      <c r="C180" s="4"/>
      <c r="D180" s="4"/>
      <c r="E180" s="4"/>
      <c r="F180" s="32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36"/>
      <c r="T180" s="36"/>
      <c r="U180" s="28"/>
      <c r="V180" s="12"/>
      <c r="W180" s="4"/>
      <c r="X180" s="4"/>
      <c r="Y180" s="4"/>
      <c r="Z180" s="12">
        <v>0.89</v>
      </c>
      <c r="AA180" s="32">
        <f t="shared" si="69"/>
        <v>0.25681919170829115</v>
      </c>
      <c r="AB180" s="4">
        <v>1.33</v>
      </c>
      <c r="AC180" s="4">
        <f t="shared" si="70"/>
        <v>0.3836832781164532</v>
      </c>
      <c r="AD180" s="4">
        <v>1.46</v>
      </c>
      <c r="AE180" s="4">
        <f t="shared" si="71"/>
        <v>0.42129889875742149</v>
      </c>
      <c r="AF180" s="4">
        <v>0.73</v>
      </c>
      <c r="AG180" s="63">
        <f t="shared" si="85"/>
        <v>0.21064944937871075</v>
      </c>
      <c r="AH180" s="12"/>
      <c r="AI180" s="32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BJ180" s="12">
        <v>1.57</v>
      </c>
      <c r="BK180" s="63">
        <f t="shared" si="72"/>
        <v>0.45304059660900803</v>
      </c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12">
        <v>1.21</v>
      </c>
      <c r="BZ180" s="63">
        <f t="shared" si="73"/>
        <v>0.34915867636745207</v>
      </c>
      <c r="CA180" s="4"/>
      <c r="CB180" s="4"/>
      <c r="CF180" s="12">
        <v>6.6</v>
      </c>
      <c r="CG180" s="32">
        <f t="shared" si="74"/>
        <v>1.9045018710951931</v>
      </c>
      <c r="CH180" s="4">
        <v>3.33</v>
      </c>
      <c r="CI180" s="4">
        <f t="shared" si="86"/>
        <v>0.96090776223439278</v>
      </c>
      <c r="CJ180" s="12">
        <v>16.690000000000001</v>
      </c>
      <c r="CK180" s="32">
        <f t="shared" si="75"/>
        <v>4.8160812467543597</v>
      </c>
      <c r="CM180" s="4">
        <v>8.89</v>
      </c>
      <c r="CN180" s="4"/>
      <c r="CO180" s="5"/>
      <c r="CP180" s="4"/>
      <c r="CQ180" s="12">
        <v>1.25</v>
      </c>
      <c r="CR180" s="12">
        <v>2</v>
      </c>
      <c r="CS180" s="4"/>
      <c r="CT180" s="5"/>
      <c r="CU180" s="12">
        <v>7.08</v>
      </c>
      <c r="CV180" s="63">
        <f t="shared" si="76"/>
        <v>2.0430110980839347</v>
      </c>
      <c r="CW180" s="4">
        <v>3.33</v>
      </c>
      <c r="CX180" s="4">
        <f t="shared" si="87"/>
        <v>0.96090776223439278</v>
      </c>
      <c r="DA180" s="4"/>
      <c r="DB180" s="4"/>
      <c r="DC180" s="4"/>
      <c r="DD180" s="63"/>
      <c r="DE180" s="11"/>
      <c r="DF180" s="11"/>
      <c r="DG180" s="11"/>
      <c r="DH180" s="53">
        <f t="shared" si="77"/>
        <v>0.45304059660900803</v>
      </c>
      <c r="DI180" s="53">
        <f t="shared" si="53"/>
        <v>0.65242777144264386</v>
      </c>
      <c r="DJ180" s="53">
        <f t="shared" si="54"/>
        <v>0.3970178292645713</v>
      </c>
      <c r="DK180" s="53">
        <f t="shared" si="78"/>
        <v>0.25681919170829115</v>
      </c>
      <c r="DL180" s="53">
        <f t="shared" si="79"/>
        <v>1.21</v>
      </c>
      <c r="DM180" s="53">
        <f t="shared" si="80"/>
        <v>4.8160812467543597</v>
      </c>
      <c r="DN180" s="53">
        <f t="shared" si="81"/>
        <v>1.9045018710951931</v>
      </c>
      <c r="DO180" s="53">
        <f t="shared" si="82"/>
        <v>2.0430110980839347</v>
      </c>
      <c r="DP180" s="60">
        <f t="shared" si="83"/>
        <v>0.70578500973725922</v>
      </c>
      <c r="DQ180" s="53">
        <f t="shared" si="84"/>
        <v>6.6461102085343953</v>
      </c>
      <c r="DR180" s="60">
        <f>'west Allen-Studer'!DG181</f>
        <v>3.4781460094191519</v>
      </c>
      <c r="DS180" s="53">
        <f t="shared" si="57"/>
        <v>0.95225093554759654</v>
      </c>
      <c r="DT180" s="53">
        <f t="shared" si="58"/>
        <v>1.9045018710951931</v>
      </c>
      <c r="DV180" s="33">
        <f t="shared" si="59"/>
        <v>337.79278618083629</v>
      </c>
      <c r="DW180" s="33">
        <f t="shared" si="60"/>
        <v>231.27116039059325</v>
      </c>
      <c r="DX180" s="33">
        <f t="shared" si="61"/>
        <v>96.890768050643359</v>
      </c>
      <c r="EA180" s="60">
        <f t="shared" si="62"/>
        <v>0.83721500000000015</v>
      </c>
      <c r="EC180" s="218">
        <f t="shared" si="68"/>
        <v>1760</v>
      </c>
      <c r="ED180" s="53">
        <f t="shared" si="63"/>
        <v>0.28325564724905467</v>
      </c>
      <c r="EE180" s="53">
        <f t="shared" si="64"/>
        <v>0.41372090719879517</v>
      </c>
      <c r="EF180" s="53">
        <f t="shared" si="65"/>
        <v>0.98752147609876428</v>
      </c>
      <c r="EG180" s="53">
        <f t="shared" si="67"/>
        <v>0.53270801163416925</v>
      </c>
    </row>
    <row r="181" spans="1:137" x14ac:dyDescent="0.15">
      <c r="A181" s="218">
        <f t="shared" si="66"/>
        <v>1761</v>
      </c>
      <c r="B181" s="4"/>
      <c r="C181" s="4"/>
      <c r="D181" s="4"/>
      <c r="E181" s="4"/>
      <c r="F181" s="32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36"/>
      <c r="T181" s="36"/>
      <c r="U181" s="28"/>
      <c r="V181" s="12"/>
      <c r="W181" s="4"/>
      <c r="X181" s="4"/>
      <c r="Y181" s="4"/>
      <c r="Z181" s="12">
        <v>2.21</v>
      </c>
      <c r="AA181" s="32">
        <f t="shared" si="69"/>
        <v>0.63771956592732981</v>
      </c>
      <c r="AB181" s="4">
        <v>1.36</v>
      </c>
      <c r="AC181" s="4">
        <f t="shared" si="70"/>
        <v>0.39233778814915515</v>
      </c>
      <c r="AD181" s="4">
        <v>1.5</v>
      </c>
      <c r="AE181" s="4">
        <f t="shared" si="71"/>
        <v>0.43284133433981659</v>
      </c>
      <c r="AF181" s="4">
        <v>0.95</v>
      </c>
      <c r="AG181" s="63">
        <f t="shared" si="85"/>
        <v>0.27413284508188385</v>
      </c>
      <c r="AH181" s="12"/>
      <c r="AI181" s="32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BJ181" s="12">
        <v>1.64</v>
      </c>
      <c r="BK181" s="63">
        <f t="shared" si="72"/>
        <v>0.47323985887819947</v>
      </c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12">
        <v>1.18</v>
      </c>
      <c r="BZ181" s="63">
        <f t="shared" si="73"/>
        <v>0.34050184968065567</v>
      </c>
      <c r="CA181" s="4"/>
      <c r="CB181" s="4"/>
      <c r="CF181" s="12">
        <v>6.2</v>
      </c>
      <c r="CG181" s="32">
        <f t="shared" si="74"/>
        <v>1.7890775152712419</v>
      </c>
      <c r="CH181" s="4">
        <v>4.71</v>
      </c>
      <c r="CI181" s="4">
        <f t="shared" si="86"/>
        <v>1.359121789827024</v>
      </c>
      <c r="CJ181" s="12">
        <v>15.47</v>
      </c>
      <c r="CK181" s="32">
        <f t="shared" si="75"/>
        <v>4.4640369614913089</v>
      </c>
      <c r="CM181" s="4">
        <v>10</v>
      </c>
      <c r="CN181" s="4"/>
      <c r="CO181" s="5"/>
      <c r="CP181" s="4"/>
      <c r="CQ181" s="12">
        <v>1.1499999999999999</v>
      </c>
      <c r="CR181" s="12">
        <v>1.57</v>
      </c>
      <c r="CS181" s="4"/>
      <c r="CT181" s="5"/>
      <c r="CU181" s="12">
        <v>7.13</v>
      </c>
      <c r="CV181" s="63">
        <f t="shared" si="76"/>
        <v>2.0574391425619281</v>
      </c>
      <c r="CW181" s="4">
        <v>2.86</v>
      </c>
      <c r="CX181" s="4">
        <f t="shared" si="87"/>
        <v>0.82528414414125029</v>
      </c>
      <c r="DA181" s="4"/>
      <c r="DB181" s="4"/>
      <c r="DC181" s="4"/>
      <c r="DD181" s="63"/>
      <c r="DE181" s="11"/>
      <c r="DF181" s="11"/>
      <c r="DG181" s="11"/>
      <c r="DH181" s="53">
        <f t="shared" si="77"/>
        <v>0.47323985887819947</v>
      </c>
      <c r="DI181" s="53">
        <f t="shared" si="53"/>
        <v>0.67719206698467249</v>
      </c>
      <c r="DJ181" s="53">
        <f t="shared" si="54"/>
        <v>0.41443729935916995</v>
      </c>
      <c r="DK181" s="53">
        <f t="shared" si="78"/>
        <v>0.63771956592732981</v>
      </c>
      <c r="DL181" s="53">
        <f t="shared" si="79"/>
        <v>1.18</v>
      </c>
      <c r="DM181" s="53">
        <f t="shared" si="80"/>
        <v>4.4640369614913089</v>
      </c>
      <c r="DN181" s="53">
        <f t="shared" si="81"/>
        <v>1.7890775152712419</v>
      </c>
      <c r="DO181" s="53">
        <f t="shared" si="82"/>
        <v>2.0574391425619281</v>
      </c>
      <c r="DP181" s="60">
        <f t="shared" si="83"/>
        <v>1.7525672713700486</v>
      </c>
      <c r="DQ181" s="53">
        <f>'west Allen-Studer'!CZ182</f>
        <v>19.201895822055782</v>
      </c>
      <c r="DR181" s="60">
        <f>'west Allen-Studer'!DG182</f>
        <v>3.4781460094191519</v>
      </c>
      <c r="DS181" s="53">
        <f t="shared" si="57"/>
        <v>0.89453875763562096</v>
      </c>
      <c r="DT181" s="53">
        <f t="shared" si="58"/>
        <v>1.7890775152712419</v>
      </c>
      <c r="DV181" s="33">
        <f t="shared" si="59"/>
        <v>415.2966669902803</v>
      </c>
      <c r="DW181" s="33">
        <f t="shared" si="60"/>
        <v>299.12639174420434</v>
      </c>
      <c r="DX181" s="33">
        <f t="shared" si="61"/>
        <v>160.10969869219281</v>
      </c>
      <c r="EA181" s="60">
        <f t="shared" si="62"/>
        <v>0.83843600000000007</v>
      </c>
      <c r="EC181" s="218">
        <f t="shared" si="68"/>
        <v>1761</v>
      </c>
      <c r="ED181" s="53">
        <f t="shared" si="63"/>
        <v>0.2307296560728232</v>
      </c>
      <c r="EE181" s="53">
        <f t="shared" si="64"/>
        <v>0.32033702069591363</v>
      </c>
      <c r="EF181" s="53">
        <f t="shared" si="65"/>
        <v>0.59847253430331737</v>
      </c>
      <c r="EG181" s="53">
        <f t="shared" si="67"/>
        <v>0.41186603188579068</v>
      </c>
    </row>
    <row r="182" spans="1:137" x14ac:dyDescent="0.15">
      <c r="A182" s="218">
        <f t="shared" si="66"/>
        <v>1762</v>
      </c>
      <c r="B182" s="4"/>
      <c r="C182" s="4"/>
      <c r="D182" s="4"/>
      <c r="E182" s="4"/>
      <c r="F182" s="32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36"/>
      <c r="T182" s="36"/>
      <c r="U182" s="28"/>
      <c r="V182" s="12"/>
      <c r="W182" s="4"/>
      <c r="X182" s="4"/>
      <c r="Y182" s="4"/>
      <c r="Z182" s="12">
        <v>1.89</v>
      </c>
      <c r="AA182" s="32">
        <f t="shared" si="69"/>
        <v>0.54538008126816884</v>
      </c>
      <c r="AB182" s="4">
        <v>1.43</v>
      </c>
      <c r="AC182" s="4">
        <f t="shared" si="70"/>
        <v>0.41253164489212629</v>
      </c>
      <c r="AD182" s="4">
        <v>1.54</v>
      </c>
      <c r="AE182" s="4">
        <f t="shared" si="71"/>
        <v>0.44438376992221168</v>
      </c>
      <c r="AF182" s="4">
        <v>1.29</v>
      </c>
      <c r="AG182" s="63">
        <f t="shared" si="85"/>
        <v>0.37224354753224231</v>
      </c>
      <c r="AH182" s="12"/>
      <c r="AI182" s="32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BJ182" s="12">
        <v>0.69</v>
      </c>
      <c r="BK182" s="63">
        <f t="shared" si="72"/>
        <v>0.19910701379631562</v>
      </c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12">
        <v>1.1399999999999999</v>
      </c>
      <c r="BZ182" s="63">
        <f t="shared" si="73"/>
        <v>0.32895941409826057</v>
      </c>
      <c r="CA182" s="4"/>
      <c r="CB182" s="4"/>
      <c r="CF182" s="12">
        <v>5.75</v>
      </c>
      <c r="CG182" s="32">
        <f t="shared" si="74"/>
        <v>1.6592251149692969</v>
      </c>
      <c r="CH182" s="4">
        <v>5.93</v>
      </c>
      <c r="CI182" s="4">
        <f t="shared" si="86"/>
        <v>1.711166075090075</v>
      </c>
      <c r="CJ182" s="12">
        <v>14.25</v>
      </c>
      <c r="CK182" s="32">
        <f t="shared" si="75"/>
        <v>4.1119926762282573</v>
      </c>
      <c r="CM182" s="4">
        <v>13.33</v>
      </c>
      <c r="CN182" s="4"/>
      <c r="CO182" s="5"/>
      <c r="CP182" s="4"/>
      <c r="CQ182" s="12">
        <v>1.05</v>
      </c>
      <c r="CR182" s="12">
        <v>1.1399999999999999</v>
      </c>
      <c r="CS182" s="4"/>
      <c r="CT182" s="5"/>
      <c r="CU182" s="12">
        <v>8.5</v>
      </c>
      <c r="CV182" s="63">
        <f t="shared" si="76"/>
        <v>2.4527675612589608</v>
      </c>
      <c r="CW182" s="4">
        <v>2.2200000000000002</v>
      </c>
      <c r="CX182" s="4">
        <f t="shared" si="87"/>
        <v>0.64060517482292856</v>
      </c>
      <c r="DA182" s="4"/>
      <c r="DB182" s="4"/>
      <c r="DC182" s="4"/>
      <c r="DD182" s="63"/>
      <c r="DE182" s="11"/>
      <c r="DF182" s="11"/>
      <c r="DG182" s="11"/>
      <c r="DH182" s="53">
        <f t="shared" si="77"/>
        <v>0.19910701379631562</v>
      </c>
      <c r="DI182" s="53">
        <f t="shared" si="53"/>
        <v>0.34110519891428293</v>
      </c>
      <c r="DJ182" s="53">
        <f t="shared" si="54"/>
        <v>0.17803020521818735</v>
      </c>
      <c r="DK182" s="53">
        <f t="shared" si="78"/>
        <v>0.54538008126816884</v>
      </c>
      <c r="DL182" s="53">
        <f t="shared" si="79"/>
        <v>1.1399999999999999</v>
      </c>
      <c r="DM182" s="53">
        <f t="shared" si="80"/>
        <v>4.1119926762282573</v>
      </c>
      <c r="DN182" s="53">
        <f t="shared" si="81"/>
        <v>1.6592251149692969</v>
      </c>
      <c r="DO182" s="53">
        <f t="shared" si="82"/>
        <v>2.4527675612589608</v>
      </c>
      <c r="DP182" s="60">
        <f t="shared" si="83"/>
        <v>1.4988018746105842</v>
      </c>
      <c r="DQ182" s="53">
        <f>'west Allen-Studer'!CZ183</f>
        <v>14.324787202495564</v>
      </c>
      <c r="DR182" s="60">
        <f>'west Allen-Studer'!DG183</f>
        <v>3.4781460094191519</v>
      </c>
      <c r="DS182" s="53">
        <f t="shared" si="57"/>
        <v>0.82961255748464846</v>
      </c>
      <c r="DT182" s="53">
        <f t="shared" si="58"/>
        <v>1.6592251149692969</v>
      </c>
      <c r="DV182" s="33">
        <f t="shared" si="59"/>
        <v>283.50674070701467</v>
      </c>
      <c r="DW182" s="33">
        <f t="shared" si="60"/>
        <v>270.19999542450267</v>
      </c>
      <c r="DX182" s="33">
        <f t="shared" si="61"/>
        <v>143.32392996873526</v>
      </c>
      <c r="EA182" s="60">
        <f t="shared" si="62"/>
        <v>0.83965700000000021</v>
      </c>
      <c r="EC182" s="218">
        <f t="shared" si="68"/>
        <v>1762</v>
      </c>
      <c r="ED182" s="53">
        <f t="shared" si="63"/>
        <v>0.3384780191140821</v>
      </c>
      <c r="EE182" s="53">
        <f t="shared" si="64"/>
        <v>0.35514730431153058</v>
      </c>
      <c r="EF182" s="53">
        <f t="shared" si="65"/>
        <v>0.66953787843337087</v>
      </c>
      <c r="EG182" s="53">
        <f t="shared" si="67"/>
        <v>0.45595855694388276</v>
      </c>
    </row>
    <row r="183" spans="1:137" x14ac:dyDescent="0.15">
      <c r="A183" s="218">
        <f t="shared" si="66"/>
        <v>1763</v>
      </c>
      <c r="B183" s="4"/>
      <c r="C183" s="4"/>
      <c r="D183" s="4"/>
      <c r="E183" s="4"/>
      <c r="F183" s="32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36"/>
      <c r="T183" s="36"/>
      <c r="U183" s="28"/>
      <c r="V183" s="12"/>
      <c r="W183" s="4"/>
      <c r="X183" s="4"/>
      <c r="Y183" s="4"/>
      <c r="Z183" s="12">
        <v>1.69</v>
      </c>
      <c r="AA183" s="32">
        <f t="shared" si="69"/>
        <v>0.48766790335619337</v>
      </c>
      <c r="AB183" s="4">
        <v>1.6</v>
      </c>
      <c r="AC183" s="4">
        <f t="shared" si="70"/>
        <v>0.46157386841077075</v>
      </c>
      <c r="AD183" s="4">
        <v>1.43</v>
      </c>
      <c r="AE183" s="4">
        <f t="shared" si="71"/>
        <v>0.41264207207062514</v>
      </c>
      <c r="AF183" s="4">
        <v>1.29</v>
      </c>
      <c r="AG183" s="63">
        <f t="shared" si="85"/>
        <v>0.37224354753224231</v>
      </c>
      <c r="AH183" s="12"/>
      <c r="AI183" s="32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BJ183" s="12">
        <v>2</v>
      </c>
      <c r="BK183" s="63">
        <f t="shared" si="72"/>
        <v>0.57712177911975548</v>
      </c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12">
        <v>1.33</v>
      </c>
      <c r="BZ183" s="63">
        <f t="shared" si="73"/>
        <v>0.38378598311463741</v>
      </c>
      <c r="CA183" s="4"/>
      <c r="CB183" s="4"/>
      <c r="CF183" s="12">
        <v>6</v>
      </c>
      <c r="CG183" s="32">
        <f t="shared" si="74"/>
        <v>1.7313653373592663</v>
      </c>
      <c r="CH183" s="4">
        <v>6.67</v>
      </c>
      <c r="CI183" s="4">
        <f t="shared" si="86"/>
        <v>1.9247011333643844</v>
      </c>
      <c r="CJ183" s="12">
        <v>14</v>
      </c>
      <c r="CK183" s="32">
        <f t="shared" si="75"/>
        <v>4.0398524538382885</v>
      </c>
      <c r="CM183" s="4">
        <v>17.78</v>
      </c>
      <c r="CN183" s="4"/>
      <c r="CO183" s="5"/>
      <c r="CP183" s="4"/>
      <c r="CQ183" s="12">
        <v>1.43</v>
      </c>
      <c r="CR183" s="12">
        <v>1</v>
      </c>
      <c r="CS183" s="4"/>
      <c r="CT183" s="5"/>
      <c r="CU183" s="12">
        <v>7.5</v>
      </c>
      <c r="CV183" s="63">
        <f t="shared" si="76"/>
        <v>2.1642066716990831</v>
      </c>
      <c r="CW183" s="4">
        <v>2.2200000000000002</v>
      </c>
      <c r="CX183" s="4">
        <f t="shared" si="87"/>
        <v>0.64060517482292856</v>
      </c>
      <c r="DA183" s="4">
        <v>2.87</v>
      </c>
      <c r="DB183" s="4">
        <f>DA183*1.16*10.78*(1/10.03)</f>
        <v>3.5781431704885343</v>
      </c>
      <c r="DC183" s="4"/>
      <c r="DD183" s="63"/>
      <c r="DE183" s="11"/>
      <c r="DF183" s="11"/>
      <c r="DG183" s="11"/>
      <c r="DH183" s="53">
        <f t="shared" si="77"/>
        <v>0.57712177911975548</v>
      </c>
      <c r="DI183" s="53">
        <f t="shared" si="53"/>
        <v>0.8045513012008203</v>
      </c>
      <c r="DJ183" s="53">
        <f t="shared" si="54"/>
        <v>0.50402314555996341</v>
      </c>
      <c r="DK183" s="53">
        <f t="shared" si="78"/>
        <v>0.48766790335619337</v>
      </c>
      <c r="DL183" s="53">
        <f t="shared" si="79"/>
        <v>1.33</v>
      </c>
      <c r="DM183" s="53">
        <f t="shared" si="80"/>
        <v>4.0398524538382885</v>
      </c>
      <c r="DN183" s="53">
        <f t="shared" si="81"/>
        <v>1.7313653373592663</v>
      </c>
      <c r="DO183" s="53">
        <f t="shared" si="82"/>
        <v>2.1642066716990831</v>
      </c>
      <c r="DP183" s="60">
        <f t="shared" si="83"/>
        <v>1.3401985016359195</v>
      </c>
      <c r="DQ183" s="53">
        <v>14.324787202495564</v>
      </c>
      <c r="DR183" s="60">
        <f>'west Allen-Studer'!DG184</f>
        <v>3.4781460094191519</v>
      </c>
      <c r="DS183" s="53">
        <f t="shared" si="57"/>
        <v>0.86568266867963317</v>
      </c>
      <c r="DT183" s="53">
        <f t="shared" si="58"/>
        <v>1.7313653373592663</v>
      </c>
      <c r="DV183" s="33">
        <f t="shared" si="59"/>
        <v>429.34396099398418</v>
      </c>
      <c r="DW183" s="33">
        <f t="shared" si="60"/>
        <v>286.35939327333335</v>
      </c>
      <c r="DX183" s="33">
        <f t="shared" si="61"/>
        <v>136.50520458178156</v>
      </c>
      <c r="EA183" s="60">
        <f t="shared" si="62"/>
        <v>0.84087800000000013</v>
      </c>
      <c r="EC183" s="218">
        <f t="shared" si="68"/>
        <v>1763</v>
      </c>
      <c r="ED183" s="53">
        <f t="shared" si="63"/>
        <v>0.22383066163236287</v>
      </c>
      <c r="EE183" s="53">
        <f t="shared" si="64"/>
        <v>0.33559347140191065</v>
      </c>
      <c r="EF183" s="53">
        <f t="shared" si="65"/>
        <v>0.70400497293543296</v>
      </c>
      <c r="EG183" s="53">
        <f t="shared" si="67"/>
        <v>0.4302285969798943</v>
      </c>
    </row>
    <row r="184" spans="1:137" x14ac:dyDescent="0.15">
      <c r="A184" s="218">
        <f t="shared" si="66"/>
        <v>1764</v>
      </c>
      <c r="B184" s="4"/>
      <c r="C184" s="4"/>
      <c r="D184" s="4"/>
      <c r="E184" s="4"/>
      <c r="F184" s="32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36"/>
      <c r="T184" s="36"/>
      <c r="U184" s="28"/>
      <c r="V184" s="12"/>
      <c r="W184" s="4"/>
      <c r="X184" s="4"/>
      <c r="Y184" s="4"/>
      <c r="Z184" s="12">
        <v>1.66</v>
      </c>
      <c r="AA184" s="32">
        <f t="shared" ref="AA184:AA215" si="88">(Z184*10.78)/37.3578</f>
        <v>0.47901107666939696</v>
      </c>
      <c r="AB184" s="4">
        <v>1.29</v>
      </c>
      <c r="AC184" s="4">
        <f t="shared" ref="AC184:AC215" si="89">(AB184*10.78)/37.3678</f>
        <v>0.3721439314061839</v>
      </c>
      <c r="AD184" s="4">
        <v>1.54</v>
      </c>
      <c r="AE184" s="4">
        <f t="shared" ref="AE184:AE215" si="90">(AD184*10.78)/37.3578</f>
        <v>0.44438376992221168</v>
      </c>
      <c r="AF184" s="4">
        <v>1.1399999999999999</v>
      </c>
      <c r="AG184" s="63">
        <f t="shared" si="85"/>
        <v>0.32895941409826057</v>
      </c>
      <c r="AH184" s="12"/>
      <c r="AI184" s="32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BJ184" s="12">
        <v>1.54</v>
      </c>
      <c r="BK184" s="63">
        <f t="shared" ref="BK184:BK215" si="91">(BJ184*10.78)/37.3578</f>
        <v>0.44438376992221168</v>
      </c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12">
        <v>1.25</v>
      </c>
      <c r="BZ184" s="63">
        <f t="shared" ref="BZ184:BZ215" si="92">(BY184*10.78)/37.3578</f>
        <v>0.36070111194984716</v>
      </c>
      <c r="CA184" s="4"/>
      <c r="CB184" s="4"/>
      <c r="CF184" s="12">
        <v>9.5</v>
      </c>
      <c r="CG184" s="32">
        <f t="shared" ref="CG184:CG215" si="93">(CF184*10.78)/37.3578</f>
        <v>2.7413284508188385</v>
      </c>
      <c r="CH184" s="4">
        <v>5</v>
      </c>
      <c r="CI184" s="4">
        <f t="shared" si="86"/>
        <v>1.4428044477993887</v>
      </c>
      <c r="CJ184" s="12">
        <v>18.5</v>
      </c>
      <c r="CK184" s="32">
        <f t="shared" ref="CK184:CK215" si="94">(CJ184*10.78)/37.3578</f>
        <v>5.3383764568577377</v>
      </c>
      <c r="CM184" s="4">
        <v>12.31</v>
      </c>
      <c r="CN184" s="4"/>
      <c r="CO184" s="5"/>
      <c r="CP184" s="4"/>
      <c r="CQ184" s="12">
        <v>1.45</v>
      </c>
      <c r="CR184" s="12">
        <v>1.43</v>
      </c>
      <c r="CS184" s="4"/>
      <c r="CT184" s="5"/>
      <c r="CU184" s="12">
        <v>7.5</v>
      </c>
      <c r="CV184" s="63">
        <f t="shared" ref="CV184:CV215" si="95">(CU184*10.78)/37.3578</f>
        <v>2.1642066716990831</v>
      </c>
      <c r="CW184" s="4">
        <v>2.67</v>
      </c>
      <c r="CX184" s="4">
        <f t="shared" si="87"/>
        <v>0.77045757512487356</v>
      </c>
      <c r="DA184" s="4">
        <v>2.87</v>
      </c>
      <c r="DB184" s="4">
        <f>DA184*1.16*10.78*(1/10.03)</f>
        <v>3.5781431704885343</v>
      </c>
      <c r="DC184" s="4"/>
      <c r="DD184" s="63"/>
      <c r="DE184" s="11"/>
      <c r="DF184" s="11"/>
      <c r="DG184" s="11"/>
      <c r="DH184" s="53">
        <f t="shared" ref="DH184:DH215" si="96">BK184</f>
        <v>0.44438376992221168</v>
      </c>
      <c r="DI184" s="53">
        <f t="shared" si="53"/>
        <v>0.64181450192463152</v>
      </c>
      <c r="DJ184" s="53">
        <f t="shared" si="54"/>
        <v>0.38955234208117184</v>
      </c>
      <c r="DK184" s="53">
        <f t="shared" ref="DK184:DK215" si="97">AA184</f>
        <v>0.47901107666939696</v>
      </c>
      <c r="DL184" s="53">
        <f t="shared" ref="DL184:DL215" si="98">BY184</f>
        <v>1.25</v>
      </c>
      <c r="DM184" s="53">
        <f t="shared" ref="DM184:DM215" si="99">CK184</f>
        <v>5.3383764568577377</v>
      </c>
      <c r="DN184" s="53">
        <f t="shared" ref="DN184:DN215" si="100">CG184</f>
        <v>2.7413284508188385</v>
      </c>
      <c r="DO184" s="53">
        <f t="shared" ref="DO184:DO215" si="101">CV184</f>
        <v>2.1642066716990831</v>
      </c>
      <c r="DP184" s="60">
        <f t="shared" si="83"/>
        <v>1.3164079956897194</v>
      </c>
      <c r="DQ184" s="53">
        <f>'west Allen-Studer'!CZ185</f>
        <v>14.324787202495564</v>
      </c>
      <c r="DR184" s="60">
        <f>'west Allen-Studer'!DG185</f>
        <v>3.4781460094191519</v>
      </c>
      <c r="DS184" s="53">
        <f t="shared" si="57"/>
        <v>1.3706642254094192</v>
      </c>
      <c r="DT184" s="53">
        <f t="shared" si="58"/>
        <v>2.7413284508188385</v>
      </c>
      <c r="DV184" s="33">
        <f t="shared" si="59"/>
        <v>388.23117218169256</v>
      </c>
      <c r="DW184" s="33">
        <f t="shared" si="60"/>
        <v>286.81482984731673</v>
      </c>
      <c r="DX184" s="33">
        <f t="shared" si="61"/>
        <v>137.32699914974029</v>
      </c>
      <c r="EA184" s="60">
        <f t="shared" si="62"/>
        <v>0.84209900000000004</v>
      </c>
      <c r="EC184" s="218">
        <f t="shared" si="68"/>
        <v>1764</v>
      </c>
      <c r="ED184" s="53">
        <f t="shared" si="63"/>
        <v>0.24789324662792755</v>
      </c>
      <c r="EE184" s="53">
        <f t="shared" si="64"/>
        <v>0.33554710460933329</v>
      </c>
      <c r="EF184" s="53">
        <f t="shared" si="65"/>
        <v>0.70080819001474359</v>
      </c>
      <c r="EG184" s="53">
        <f t="shared" si="67"/>
        <v>0.42954543203217344</v>
      </c>
    </row>
    <row r="185" spans="1:137" x14ac:dyDescent="0.15">
      <c r="A185" s="218">
        <f t="shared" si="66"/>
        <v>1765</v>
      </c>
      <c r="B185" s="4"/>
      <c r="C185" s="4"/>
      <c r="D185" s="4"/>
      <c r="E185" s="4"/>
      <c r="F185" s="32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36"/>
      <c r="T185" s="36"/>
      <c r="U185" s="28"/>
      <c r="V185" s="12"/>
      <c r="W185" s="4"/>
      <c r="X185" s="4"/>
      <c r="Y185" s="4"/>
      <c r="Z185" s="12">
        <v>1.9</v>
      </c>
      <c r="AA185" s="32">
        <f t="shared" si="88"/>
        <v>0.54826569016376769</v>
      </c>
      <c r="AB185" s="4">
        <v>1.39</v>
      </c>
      <c r="AC185" s="4">
        <f t="shared" si="89"/>
        <v>0.400992298181857</v>
      </c>
      <c r="AD185" s="4">
        <v>2.2000000000000002</v>
      </c>
      <c r="AE185" s="4">
        <f t="shared" si="90"/>
        <v>0.63483395703173107</v>
      </c>
      <c r="AF185" s="4">
        <v>1.33</v>
      </c>
      <c r="AG185" s="63">
        <f t="shared" si="85"/>
        <v>0.38378598311463741</v>
      </c>
      <c r="AH185" s="12"/>
      <c r="AI185" s="32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BJ185" s="12">
        <v>1.86</v>
      </c>
      <c r="BK185" s="63">
        <f t="shared" si="91"/>
        <v>0.5367232545813726</v>
      </c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12">
        <v>1.32</v>
      </c>
      <c r="BZ185" s="63">
        <f t="shared" si="92"/>
        <v>0.38090037421903861</v>
      </c>
      <c r="CA185" s="4"/>
      <c r="CB185" s="4"/>
      <c r="CF185" s="12">
        <v>9.75</v>
      </c>
      <c r="CG185" s="32">
        <f t="shared" si="93"/>
        <v>2.8134686732088077</v>
      </c>
      <c r="CH185" s="4">
        <v>6.67</v>
      </c>
      <c r="CI185" s="4">
        <f t="shared" si="86"/>
        <v>1.9247011333643844</v>
      </c>
      <c r="CJ185" s="12">
        <v>20</v>
      </c>
      <c r="CK185" s="32">
        <f t="shared" si="94"/>
        <v>5.7712177911975546</v>
      </c>
      <c r="CM185" s="4">
        <v>13.33</v>
      </c>
      <c r="CN185" s="4"/>
      <c r="CO185" s="5"/>
      <c r="CP185" s="4"/>
      <c r="CQ185" s="12">
        <v>1.7</v>
      </c>
      <c r="CR185" s="12">
        <v>1.69</v>
      </c>
      <c r="CS185" s="4"/>
      <c r="CT185" s="5"/>
      <c r="CU185" s="12">
        <v>7.25</v>
      </c>
      <c r="CV185" s="63">
        <f t="shared" si="95"/>
        <v>2.0920664493091135</v>
      </c>
      <c r="CW185" s="4">
        <v>2.67</v>
      </c>
      <c r="CX185" s="4">
        <f t="shared" si="87"/>
        <v>0.77045757512487356</v>
      </c>
      <c r="DA185" s="4"/>
      <c r="DB185" s="4"/>
      <c r="DC185" s="4"/>
      <c r="DD185" s="63"/>
      <c r="DE185" s="11"/>
      <c r="DF185" s="11"/>
      <c r="DG185" s="11"/>
      <c r="DH185" s="53">
        <f t="shared" si="96"/>
        <v>0.5367232545813726</v>
      </c>
      <c r="DI185" s="53">
        <f t="shared" si="53"/>
        <v>0.75502271011676281</v>
      </c>
      <c r="DJ185" s="53">
        <f t="shared" si="54"/>
        <v>0.46918420537076599</v>
      </c>
      <c r="DK185" s="53">
        <f t="shared" si="97"/>
        <v>0.54826569016376769</v>
      </c>
      <c r="DL185" s="53">
        <f t="shared" si="98"/>
        <v>1.32</v>
      </c>
      <c r="DM185" s="53">
        <f t="shared" si="99"/>
        <v>5.7712177911975546</v>
      </c>
      <c r="DN185" s="53">
        <f t="shared" si="100"/>
        <v>2.8134686732088077</v>
      </c>
      <c r="DO185" s="53">
        <f t="shared" si="101"/>
        <v>2.0920664493091135</v>
      </c>
      <c r="DP185" s="60">
        <f t="shared" si="83"/>
        <v>1.5067320432593176</v>
      </c>
      <c r="DQ185" s="53">
        <f>'west Allen-Studer'!CZ186</f>
        <v>15.916068282295242</v>
      </c>
      <c r="DR185" s="60">
        <f>'west Allen-Studer'!DG186</f>
        <v>3.4781460094191519</v>
      </c>
      <c r="DS185" s="53">
        <f t="shared" si="57"/>
        <v>1.4067343366044038</v>
      </c>
      <c r="DT185" s="53">
        <f t="shared" si="58"/>
        <v>2.8134686732088077</v>
      </c>
      <c r="DV185" s="33">
        <f t="shared" si="59"/>
        <v>440.11991612745601</v>
      </c>
      <c r="DW185" s="33">
        <f t="shared" si="60"/>
        <v>307.70099347098756</v>
      </c>
      <c r="DX185" s="33">
        <f t="shared" si="61"/>
        <v>151.67146223677668</v>
      </c>
      <c r="EA185" s="60">
        <f t="shared" si="62"/>
        <v>0.84332000000000018</v>
      </c>
      <c r="EC185" s="218">
        <f t="shared" si="68"/>
        <v>1765</v>
      </c>
      <c r="ED185" s="53">
        <f t="shared" si="63"/>
        <v>0.21898447454833586</v>
      </c>
      <c r="EE185" s="53">
        <f t="shared" si="64"/>
        <v>0.31322430091703946</v>
      </c>
      <c r="EF185" s="53">
        <f t="shared" si="65"/>
        <v>0.63544866746896123</v>
      </c>
      <c r="EG185" s="53">
        <f t="shared" si="67"/>
        <v>0.40038869751525918</v>
      </c>
    </row>
    <row r="186" spans="1:137" x14ac:dyDescent="0.15">
      <c r="A186" s="218">
        <f t="shared" si="66"/>
        <v>1766</v>
      </c>
      <c r="B186" s="4"/>
      <c r="C186" s="4"/>
      <c r="D186" s="4"/>
      <c r="E186" s="4"/>
      <c r="F186" s="32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36"/>
      <c r="T186" s="36"/>
      <c r="U186" s="28"/>
      <c r="V186" s="12"/>
      <c r="W186" s="4"/>
      <c r="X186" s="4"/>
      <c r="Y186" s="4"/>
      <c r="Z186" s="12">
        <v>2.13</v>
      </c>
      <c r="AA186" s="32">
        <f t="shared" si="88"/>
        <v>0.61463469476253951</v>
      </c>
      <c r="AB186" s="4">
        <v>1.67</v>
      </c>
      <c r="AC186" s="4">
        <f t="shared" si="89"/>
        <v>0.48176772515374189</v>
      </c>
      <c r="AD186" s="4">
        <v>2.86</v>
      </c>
      <c r="AE186" s="4">
        <f t="shared" si="90"/>
        <v>0.82528414414125029</v>
      </c>
      <c r="AF186" s="4">
        <v>0.87</v>
      </c>
      <c r="AG186" s="63">
        <f t="shared" si="85"/>
        <v>0.2510479739170936</v>
      </c>
      <c r="AH186" s="12"/>
      <c r="AI186" s="32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BJ186" s="12">
        <v>2.5</v>
      </c>
      <c r="BK186" s="63">
        <f t="shared" si="91"/>
        <v>0.72140222389969433</v>
      </c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12">
        <v>1.4</v>
      </c>
      <c r="BZ186" s="63">
        <f t="shared" si="92"/>
        <v>0.40398524538382879</v>
      </c>
      <c r="CA186" s="4"/>
      <c r="CB186" s="4"/>
      <c r="CF186" s="12">
        <v>10</v>
      </c>
      <c r="CG186" s="32">
        <f t="shared" si="93"/>
        <v>2.8856088955987773</v>
      </c>
      <c r="CH186" s="4">
        <v>5.71</v>
      </c>
      <c r="CI186" s="4">
        <f t="shared" si="86"/>
        <v>1.6476826793869017</v>
      </c>
      <c r="CJ186" s="12">
        <v>22.5</v>
      </c>
      <c r="CK186" s="32">
        <f t="shared" si="94"/>
        <v>6.4926200150972484</v>
      </c>
      <c r="CM186" s="4">
        <v>11.43</v>
      </c>
      <c r="CN186" s="4"/>
      <c r="CO186" s="5"/>
      <c r="CP186" s="4"/>
      <c r="CQ186" s="12">
        <v>2.16</v>
      </c>
      <c r="CR186" s="12">
        <v>2.2200000000000002</v>
      </c>
      <c r="CS186" s="4"/>
      <c r="CT186" s="5"/>
      <c r="CU186" s="12">
        <v>7.94</v>
      </c>
      <c r="CV186" s="63">
        <f t="shared" si="95"/>
        <v>2.2911734631054292</v>
      </c>
      <c r="CW186" s="4">
        <v>2.2200000000000002</v>
      </c>
      <c r="CX186" s="4">
        <f t="shared" si="87"/>
        <v>0.64060517482292856</v>
      </c>
      <c r="DA186" s="4"/>
      <c r="DB186" s="4"/>
      <c r="DC186" s="4"/>
      <c r="DD186" s="63"/>
      <c r="DE186" s="11"/>
      <c r="DF186" s="11"/>
      <c r="DG186" s="11"/>
      <c r="DH186" s="53">
        <f t="shared" si="96"/>
        <v>0.72140222389969433</v>
      </c>
      <c r="DI186" s="53">
        <f t="shared" si="53"/>
        <v>0.98143912650102516</v>
      </c>
      <c r="DJ186" s="53">
        <f t="shared" si="54"/>
        <v>0.6284479319499543</v>
      </c>
      <c r="DK186" s="53">
        <f t="shared" si="97"/>
        <v>0.61463469476253951</v>
      </c>
      <c r="DL186" s="53">
        <f t="shared" si="98"/>
        <v>1.4</v>
      </c>
      <c r="DM186" s="53">
        <f t="shared" si="99"/>
        <v>6.4926200150972484</v>
      </c>
      <c r="DN186" s="53">
        <f t="shared" si="100"/>
        <v>2.8856088955987773</v>
      </c>
      <c r="DO186" s="53">
        <f t="shared" si="101"/>
        <v>2.2911734631054292</v>
      </c>
      <c r="DP186" s="60">
        <f t="shared" si="83"/>
        <v>1.6891259221801824</v>
      </c>
      <c r="DQ186" s="53">
        <f>'west Allen-Studer'!CZ187</f>
        <v>14.324787202495564</v>
      </c>
      <c r="DR186" s="60">
        <v>3</v>
      </c>
      <c r="DS186" s="53">
        <f t="shared" si="57"/>
        <v>1.4428044477993887</v>
      </c>
      <c r="DT186" s="53">
        <f t="shared" si="58"/>
        <v>2.8856088955987773</v>
      </c>
      <c r="DV186" s="33">
        <f t="shared" si="59"/>
        <v>516.79068979468661</v>
      </c>
      <c r="DW186" s="33">
        <f t="shared" si="60"/>
        <v>318.93861915229587</v>
      </c>
      <c r="DX186" s="33">
        <f t="shared" si="61"/>
        <v>165.69840528957454</v>
      </c>
      <c r="EA186" s="60">
        <f t="shared" si="62"/>
        <v>0.8445410000000001</v>
      </c>
      <c r="EC186" s="218">
        <f t="shared" si="68"/>
        <v>1766</v>
      </c>
      <c r="ED186" s="53">
        <f t="shared" si="63"/>
        <v>0.18676608022276298</v>
      </c>
      <c r="EE186" s="53">
        <f t="shared" si="64"/>
        <v>0.30262553868549491</v>
      </c>
      <c r="EF186" s="53">
        <f t="shared" si="65"/>
        <v>0.58249788982516093</v>
      </c>
      <c r="EG186" s="53">
        <f t="shared" si="67"/>
        <v>0.38628122341362159</v>
      </c>
    </row>
    <row r="187" spans="1:137" x14ac:dyDescent="0.15">
      <c r="A187" s="218">
        <f t="shared" si="66"/>
        <v>1767</v>
      </c>
      <c r="B187" s="4"/>
      <c r="C187" s="4"/>
      <c r="D187" s="4"/>
      <c r="E187" s="4"/>
      <c r="F187" s="32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36"/>
      <c r="T187" s="36"/>
      <c r="U187" s="28"/>
      <c r="V187" s="12"/>
      <c r="W187" s="4"/>
      <c r="X187" s="4"/>
      <c r="Y187" s="4"/>
      <c r="Z187" s="12">
        <v>1.77</v>
      </c>
      <c r="AA187" s="32">
        <f t="shared" si="88"/>
        <v>0.51075277452098367</v>
      </c>
      <c r="AB187" s="4">
        <v>2.29</v>
      </c>
      <c r="AC187" s="4">
        <f t="shared" si="89"/>
        <v>0.66062759916291558</v>
      </c>
      <c r="AD187" s="4">
        <v>3.43</v>
      </c>
      <c r="AE187" s="4">
        <f t="shared" si="90"/>
        <v>0.98976385119038068</v>
      </c>
      <c r="AF187" s="4">
        <v>0.89</v>
      </c>
      <c r="AG187" s="63">
        <f t="shared" si="85"/>
        <v>0.25681919170829115</v>
      </c>
      <c r="AH187" s="12"/>
      <c r="AI187" s="32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BJ187" s="12">
        <v>2.64</v>
      </c>
      <c r="BK187" s="63">
        <f t="shared" si="91"/>
        <v>0.76180074843807721</v>
      </c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12">
        <v>1.82</v>
      </c>
      <c r="BZ187" s="63">
        <f t="shared" si="92"/>
        <v>0.52518081899897739</v>
      </c>
      <c r="CA187" s="4"/>
      <c r="CB187" s="4"/>
      <c r="CF187" s="12">
        <v>11.25</v>
      </c>
      <c r="CG187" s="32">
        <f t="shared" si="93"/>
        <v>3.2463100075486242</v>
      </c>
      <c r="CH187" s="4">
        <v>5</v>
      </c>
      <c r="CI187" s="4">
        <f t="shared" si="86"/>
        <v>1.4428044477993887</v>
      </c>
      <c r="CJ187" s="12">
        <v>23.7</v>
      </c>
      <c r="CK187" s="32">
        <f t="shared" si="94"/>
        <v>6.8388930825691023</v>
      </c>
      <c r="CM187" s="4">
        <v>13.33</v>
      </c>
      <c r="CN187" s="4"/>
      <c r="CO187" s="5"/>
      <c r="CP187" s="4"/>
      <c r="CQ187" s="12">
        <v>2.39</v>
      </c>
      <c r="CR187" s="12">
        <v>2.5</v>
      </c>
      <c r="CS187" s="4"/>
      <c r="CT187" s="5"/>
      <c r="CU187" s="12">
        <v>8.6199999999999992</v>
      </c>
      <c r="CV187" s="63">
        <f t="shared" si="95"/>
        <v>2.4873948680061457</v>
      </c>
      <c r="CW187" s="4">
        <v>2.5</v>
      </c>
      <c r="CX187" s="4">
        <f t="shared" si="87"/>
        <v>0.72140222389969433</v>
      </c>
      <c r="DA187" s="4"/>
      <c r="DB187" s="4"/>
      <c r="DC187" s="4"/>
      <c r="DD187" s="63"/>
      <c r="DE187" s="11"/>
      <c r="DF187" s="11"/>
      <c r="DG187" s="11"/>
      <c r="DH187" s="53">
        <f t="shared" si="96"/>
        <v>0.76180074843807721</v>
      </c>
      <c r="DI187" s="53">
        <f t="shared" si="53"/>
        <v>1.0309677175850827</v>
      </c>
      <c r="DJ187" s="53">
        <f t="shared" si="54"/>
        <v>0.66328687213915161</v>
      </c>
      <c r="DK187" s="53">
        <f t="shared" si="97"/>
        <v>0.51075277452098367</v>
      </c>
      <c r="DL187" s="53">
        <f t="shared" si="98"/>
        <v>1.82</v>
      </c>
      <c r="DM187" s="53">
        <f t="shared" si="99"/>
        <v>6.8388930825691023</v>
      </c>
      <c r="DN187" s="53">
        <f t="shared" si="100"/>
        <v>3.2463100075486242</v>
      </c>
      <c r="DO187" s="53">
        <f t="shared" si="101"/>
        <v>2.4873948680061457</v>
      </c>
      <c r="DP187" s="60">
        <f t="shared" si="83"/>
        <v>1.4036398508257857</v>
      </c>
      <c r="DQ187" s="53">
        <f>'west Allen-Studer'!CZ188</f>
        <v>14.324787202495564</v>
      </c>
      <c r="DR187" s="60">
        <v>3</v>
      </c>
      <c r="DS187" s="53">
        <f t="shared" si="57"/>
        <v>1.6231550037743121</v>
      </c>
      <c r="DT187" s="53">
        <f t="shared" si="58"/>
        <v>3.2463100075486242</v>
      </c>
      <c r="DV187" s="33">
        <f t="shared" si="59"/>
        <v>543.09127569606358</v>
      </c>
      <c r="DW187" s="33">
        <f t="shared" si="60"/>
        <v>361.35569032144082</v>
      </c>
      <c r="DX187" s="33">
        <f t="shared" si="61"/>
        <v>157.84433800859631</v>
      </c>
      <c r="EA187" s="60">
        <f t="shared" si="62"/>
        <v>0.84576200000000001</v>
      </c>
      <c r="EC187" s="218">
        <f t="shared" si="68"/>
        <v>1767</v>
      </c>
      <c r="ED187" s="53">
        <f t="shared" si="63"/>
        <v>0.17797839628675677</v>
      </c>
      <c r="EE187" s="53">
        <f t="shared" si="64"/>
        <v>0.26748856286096545</v>
      </c>
      <c r="EF187" s="53">
        <f t="shared" si="65"/>
        <v>0.61236605319634707</v>
      </c>
      <c r="EG187" s="53">
        <f t="shared" si="67"/>
        <v>0.3409383145188844</v>
      </c>
    </row>
    <row r="188" spans="1:137" x14ac:dyDescent="0.15">
      <c r="A188" s="218">
        <f t="shared" si="66"/>
        <v>1768</v>
      </c>
      <c r="B188" s="4"/>
      <c r="C188" s="4"/>
      <c r="D188" s="4"/>
      <c r="E188" s="4"/>
      <c r="F188" s="32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36"/>
      <c r="T188" s="36"/>
      <c r="U188" s="28"/>
      <c r="V188" s="12"/>
      <c r="W188" s="4"/>
      <c r="X188" s="4"/>
      <c r="Y188" s="4"/>
      <c r="Z188" s="12">
        <v>1.93</v>
      </c>
      <c r="AA188" s="32">
        <f t="shared" si="88"/>
        <v>0.55692251685056404</v>
      </c>
      <c r="AB188" s="4">
        <v>2.96</v>
      </c>
      <c r="AC188" s="4">
        <f t="shared" si="89"/>
        <v>0.85391165655992585</v>
      </c>
      <c r="AD188" s="4">
        <v>3.71</v>
      </c>
      <c r="AE188" s="4">
        <f t="shared" si="90"/>
        <v>1.0705609002671463</v>
      </c>
      <c r="AF188" s="4">
        <v>0.89</v>
      </c>
      <c r="AG188" s="63">
        <f t="shared" si="85"/>
        <v>0.25681919170829115</v>
      </c>
      <c r="AH188" s="12"/>
      <c r="AI188" s="32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BJ188" s="12">
        <v>2.86</v>
      </c>
      <c r="BK188" s="63">
        <f t="shared" si="91"/>
        <v>0.82528414414125029</v>
      </c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12">
        <v>2.2400000000000002</v>
      </c>
      <c r="BZ188" s="63">
        <f t="shared" si="92"/>
        <v>0.64637639261412616</v>
      </c>
      <c r="CA188" s="4"/>
      <c r="CB188" s="4"/>
      <c r="CF188" s="12">
        <v>11.87</v>
      </c>
      <c r="CG188" s="32">
        <f t="shared" si="93"/>
        <v>3.4252177590757484</v>
      </c>
      <c r="CH188" s="4">
        <v>5</v>
      </c>
      <c r="CI188" s="4">
        <f t="shared" si="86"/>
        <v>1.4428044477993887</v>
      </c>
      <c r="CJ188" s="12">
        <v>24.85</v>
      </c>
      <c r="CK188" s="32">
        <f t="shared" si="94"/>
        <v>7.1707381055629611</v>
      </c>
      <c r="CM188" s="4">
        <v>14.55</v>
      </c>
      <c r="CN188" s="4"/>
      <c r="CO188" s="5"/>
      <c r="CP188" s="4"/>
      <c r="CQ188" s="12">
        <v>2.62</v>
      </c>
      <c r="CR188" s="12">
        <v>2.79</v>
      </c>
      <c r="CS188" s="4"/>
      <c r="CT188" s="5"/>
      <c r="CU188" s="12">
        <v>8.67</v>
      </c>
      <c r="CV188" s="63">
        <f t="shared" si="95"/>
        <v>2.50182291248414</v>
      </c>
      <c r="CW188" s="4">
        <v>2.5</v>
      </c>
      <c r="CX188" s="4">
        <f t="shared" si="87"/>
        <v>0.72140222389969433</v>
      </c>
      <c r="DA188" s="4"/>
      <c r="DB188" s="4"/>
      <c r="DC188" s="4"/>
      <c r="DD188" s="63"/>
      <c r="DE188" s="11"/>
      <c r="DF188" s="11"/>
      <c r="DG188" s="11"/>
      <c r="DH188" s="53">
        <f t="shared" si="96"/>
        <v>0.82528414414125029</v>
      </c>
      <c r="DI188" s="53">
        <f t="shared" si="53"/>
        <v>1.1087983607171727</v>
      </c>
      <c r="DJ188" s="53">
        <f t="shared" si="54"/>
        <v>0.71803377815074765</v>
      </c>
      <c r="DK188" s="53">
        <f t="shared" si="97"/>
        <v>0.55692251685056404</v>
      </c>
      <c r="DL188" s="53">
        <f t="shared" si="98"/>
        <v>2.2400000000000002</v>
      </c>
      <c r="DM188" s="53">
        <f t="shared" si="99"/>
        <v>7.1707381055629611</v>
      </c>
      <c r="DN188" s="53">
        <f t="shared" si="100"/>
        <v>3.4252177590757484</v>
      </c>
      <c r="DO188" s="53">
        <f t="shared" si="101"/>
        <v>2.50182291248414</v>
      </c>
      <c r="DP188" s="60">
        <f t="shared" si="83"/>
        <v>1.5305225492055174</v>
      </c>
      <c r="DQ188" s="53">
        <f>'west Allen-Studer'!CZ189</f>
        <v>14.324787202495564</v>
      </c>
      <c r="DR188" s="60">
        <v>3</v>
      </c>
      <c r="DS188" s="53">
        <f t="shared" si="57"/>
        <v>1.7126088795378742</v>
      </c>
      <c r="DT188" s="53">
        <f t="shared" si="58"/>
        <v>3.4252177590757484</v>
      </c>
      <c r="DV188" s="33">
        <f t="shared" si="59"/>
        <v>591.06189835310136</v>
      </c>
      <c r="DW188" s="33">
        <f t="shared" si="60"/>
        <v>416.13575878463627</v>
      </c>
      <c r="DX188" s="33">
        <f t="shared" si="61"/>
        <v>175.12887551906513</v>
      </c>
      <c r="EA188" s="60">
        <f t="shared" si="62"/>
        <v>0.84698300000000015</v>
      </c>
      <c r="EC188" s="218">
        <f t="shared" si="68"/>
        <v>1768</v>
      </c>
      <c r="ED188" s="53">
        <f t="shared" si="63"/>
        <v>0.16376974630333868</v>
      </c>
      <c r="EE188" s="53">
        <f t="shared" si="64"/>
        <v>0.23261172610007136</v>
      </c>
      <c r="EF188" s="53">
        <f t="shared" si="65"/>
        <v>0.55272471119315436</v>
      </c>
      <c r="EG188" s="53">
        <f t="shared" si="67"/>
        <v>0.29605722988050154</v>
      </c>
    </row>
    <row r="189" spans="1:137" x14ac:dyDescent="0.15">
      <c r="A189" s="218">
        <f t="shared" si="66"/>
        <v>1769</v>
      </c>
      <c r="B189" s="4"/>
      <c r="C189" s="4"/>
      <c r="D189" s="4"/>
      <c r="E189" s="4"/>
      <c r="F189" s="32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36"/>
      <c r="T189" s="36"/>
      <c r="U189" s="28"/>
      <c r="V189" s="12"/>
      <c r="W189" s="4"/>
      <c r="X189" s="4"/>
      <c r="Y189" s="4"/>
      <c r="Z189" s="12">
        <v>2.48</v>
      </c>
      <c r="AA189" s="32">
        <f t="shared" si="88"/>
        <v>0.71563100610849673</v>
      </c>
      <c r="AB189" s="4">
        <v>3.64</v>
      </c>
      <c r="AC189" s="4">
        <f t="shared" si="89"/>
        <v>1.0500805506345035</v>
      </c>
      <c r="AD189" s="4">
        <v>4</v>
      </c>
      <c r="AE189" s="4">
        <f t="shared" si="90"/>
        <v>1.154243558239511</v>
      </c>
      <c r="AF189" s="4">
        <v>1</v>
      </c>
      <c r="AG189" s="63">
        <f t="shared" si="85"/>
        <v>0.28856088955987774</v>
      </c>
      <c r="AH189" s="12"/>
      <c r="AI189" s="32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BJ189" s="12">
        <v>3.08</v>
      </c>
      <c r="BK189" s="63">
        <f t="shared" si="91"/>
        <v>0.88876753984442336</v>
      </c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12">
        <v>2.67</v>
      </c>
      <c r="BZ189" s="63">
        <f t="shared" si="92"/>
        <v>0.77045757512487356</v>
      </c>
      <c r="CA189" s="4"/>
      <c r="CB189" s="4"/>
      <c r="CF189" s="12">
        <v>12.5</v>
      </c>
      <c r="CG189" s="32">
        <f t="shared" si="93"/>
        <v>3.607011119498472</v>
      </c>
      <c r="CH189" s="4">
        <v>5.71</v>
      </c>
      <c r="CI189" s="4">
        <f t="shared" si="86"/>
        <v>1.6476826793869017</v>
      </c>
      <c r="CJ189" s="12">
        <v>26</v>
      </c>
      <c r="CK189" s="32">
        <f t="shared" si="94"/>
        <v>7.5025831285568207</v>
      </c>
      <c r="CM189" s="4">
        <v>14.55</v>
      </c>
      <c r="CN189" s="4"/>
      <c r="CO189" s="5"/>
      <c r="CP189" s="4"/>
      <c r="CQ189" s="12">
        <v>2.86</v>
      </c>
      <c r="CR189" s="12">
        <v>3.08</v>
      </c>
      <c r="CS189" s="4"/>
      <c r="CT189" s="5"/>
      <c r="CU189" s="12">
        <v>7.69</v>
      </c>
      <c r="CV189" s="63">
        <f t="shared" si="95"/>
        <v>2.21903324071546</v>
      </c>
      <c r="CW189" s="4">
        <v>2.5</v>
      </c>
      <c r="CX189" s="4">
        <f t="shared" si="87"/>
        <v>0.72140222389969433</v>
      </c>
      <c r="DA189" s="4"/>
      <c r="DB189" s="4"/>
      <c r="DC189" s="4"/>
      <c r="DD189" s="63"/>
      <c r="DE189" s="11"/>
      <c r="DF189" s="11"/>
      <c r="DG189" s="11"/>
      <c r="DH189" s="53">
        <f t="shared" si="96"/>
        <v>0.88876753984442336</v>
      </c>
      <c r="DI189" s="53">
        <f t="shared" ref="DI189:DI252" si="102">0.063+1.226*(DH189)+0.017*2</f>
        <v>1.1866290038492631</v>
      </c>
      <c r="DJ189" s="53">
        <f t="shared" ref="DJ189:DJ252" si="103">1.149842*DH189*(3/4)+0.003162*2</f>
        <v>0.77278068416234369</v>
      </c>
      <c r="DK189" s="53">
        <f t="shared" si="97"/>
        <v>0.71563100610849673</v>
      </c>
      <c r="DL189" s="53">
        <f t="shared" si="98"/>
        <v>2.67</v>
      </c>
      <c r="DM189" s="53">
        <f t="shared" si="99"/>
        <v>7.5025831285568207</v>
      </c>
      <c r="DN189" s="53">
        <f t="shared" si="100"/>
        <v>3.607011119498472</v>
      </c>
      <c r="DO189" s="53">
        <f t="shared" si="101"/>
        <v>2.21903324071546</v>
      </c>
      <c r="DP189" s="60">
        <f t="shared" si="83"/>
        <v>1.9666818248858462</v>
      </c>
      <c r="DQ189" s="53">
        <f>'west Allen-Studer'!CZ190</f>
        <v>14.324787202495564</v>
      </c>
      <c r="DR189" s="60">
        <v>3</v>
      </c>
      <c r="DS189" s="53">
        <f t="shared" si="57"/>
        <v>1.803505559749236</v>
      </c>
      <c r="DT189" s="53">
        <f t="shared" si="58"/>
        <v>3.607011119498472</v>
      </c>
      <c r="DV189" s="33">
        <f t="shared" si="59"/>
        <v>650.06084960091687</v>
      </c>
      <c r="DW189" s="33">
        <f t="shared" si="60"/>
        <v>481.95379201646813</v>
      </c>
      <c r="DX189" s="33">
        <f t="shared" si="61"/>
        <v>211.17808433133538</v>
      </c>
      <c r="EA189" s="60">
        <f t="shared" si="62"/>
        <v>0.84820400000000007</v>
      </c>
      <c r="EC189" s="218">
        <f t="shared" si="68"/>
        <v>1769</v>
      </c>
      <c r="ED189" s="53">
        <f t="shared" si="63"/>
        <v>0.14912080932040689</v>
      </c>
      <c r="EE189" s="53">
        <f t="shared" si="64"/>
        <v>0.20113463490850114</v>
      </c>
      <c r="EF189" s="53">
        <f t="shared" si="65"/>
        <v>0.45903248107841677</v>
      </c>
      <c r="EG189" s="53">
        <f t="shared" si="67"/>
        <v>0.25562616591216758</v>
      </c>
    </row>
    <row r="190" spans="1:137" x14ac:dyDescent="0.15">
      <c r="A190" s="218">
        <f t="shared" si="66"/>
        <v>1770</v>
      </c>
      <c r="B190" s="4"/>
      <c r="C190" s="4"/>
      <c r="D190" s="4"/>
      <c r="E190" s="4"/>
      <c r="F190" s="32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36"/>
      <c r="T190" s="36"/>
      <c r="U190" s="28"/>
      <c r="V190" s="12"/>
      <c r="W190" s="4"/>
      <c r="X190" s="4"/>
      <c r="Y190" s="4"/>
      <c r="Z190" s="12">
        <v>3.82</v>
      </c>
      <c r="AA190" s="32">
        <f t="shared" si="88"/>
        <v>1.1023025981187329</v>
      </c>
      <c r="AB190" s="4">
        <v>12.31</v>
      </c>
      <c r="AC190" s="4">
        <f t="shared" si="89"/>
        <v>3.5512339500853671</v>
      </c>
      <c r="AD190" s="4">
        <v>13.33</v>
      </c>
      <c r="AE190" s="4">
        <f t="shared" si="90"/>
        <v>3.84651665783317</v>
      </c>
      <c r="AF190" s="4">
        <v>0.77</v>
      </c>
      <c r="AG190" s="63">
        <f t="shared" si="85"/>
        <v>0.22219188496110584</v>
      </c>
      <c r="AH190" s="12"/>
      <c r="AI190" s="32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BJ190" s="12">
        <v>9.41</v>
      </c>
      <c r="BK190" s="63">
        <f t="shared" si="91"/>
        <v>2.7153579707584492</v>
      </c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12">
        <v>2.62</v>
      </c>
      <c r="BZ190" s="63">
        <f t="shared" si="92"/>
        <v>0.75602953064687972</v>
      </c>
      <c r="CA190" s="4"/>
      <c r="CB190" s="4"/>
      <c r="CF190" s="12">
        <v>14</v>
      </c>
      <c r="CG190" s="32">
        <f t="shared" si="93"/>
        <v>4.0398524538382885</v>
      </c>
      <c r="CH190" s="4">
        <v>5.71</v>
      </c>
      <c r="CI190" s="4">
        <f t="shared" si="86"/>
        <v>1.6476826793869017</v>
      </c>
      <c r="CJ190" s="12">
        <v>20</v>
      </c>
      <c r="CK190" s="32">
        <f t="shared" si="94"/>
        <v>5.7712177911975546</v>
      </c>
      <c r="CM190" s="4">
        <v>11.43</v>
      </c>
      <c r="CN190" s="4"/>
      <c r="CO190" s="5"/>
      <c r="CP190" s="4"/>
      <c r="CQ190" s="12">
        <v>9.41</v>
      </c>
      <c r="CR190" s="12">
        <v>10</v>
      </c>
      <c r="CS190" s="4"/>
      <c r="CT190" s="5"/>
      <c r="CU190" s="12">
        <v>7.87</v>
      </c>
      <c r="CV190" s="63">
        <f t="shared" si="95"/>
        <v>2.2709742008362377</v>
      </c>
      <c r="CW190" s="4">
        <v>2.35</v>
      </c>
      <c r="CX190" s="4">
        <f t="shared" si="87"/>
        <v>0.6781180904657127</v>
      </c>
      <c r="DA190" s="4"/>
      <c r="DB190" s="4"/>
      <c r="DC190" s="4"/>
      <c r="DD190" s="63"/>
      <c r="DE190" s="11"/>
      <c r="DF190" s="11"/>
      <c r="DG190" s="11"/>
      <c r="DH190" s="53">
        <f t="shared" si="96"/>
        <v>2.7153579707584492</v>
      </c>
      <c r="DI190" s="53">
        <f t="shared" si="102"/>
        <v>3.4260288721498586</v>
      </c>
      <c r="DJ190" s="53">
        <f t="shared" si="103"/>
        <v>2.3479984798596281</v>
      </c>
      <c r="DK190" s="53">
        <f t="shared" si="97"/>
        <v>1.1023025981187329</v>
      </c>
      <c r="DL190" s="53">
        <f t="shared" si="98"/>
        <v>2.62</v>
      </c>
      <c r="DM190" s="53">
        <f t="shared" si="99"/>
        <v>5.7712177911975546</v>
      </c>
      <c r="DN190" s="53">
        <f t="shared" si="100"/>
        <v>4.0398524538382885</v>
      </c>
      <c r="DO190" s="53">
        <f t="shared" si="101"/>
        <v>2.2709742008362377</v>
      </c>
      <c r="DP190" s="60">
        <f t="shared" si="83"/>
        <v>3.0293244238161017</v>
      </c>
      <c r="DQ190" s="53">
        <f>'west Allen-Studer'!CZ191</f>
        <v>14.324787202495564</v>
      </c>
      <c r="DR190" s="60">
        <v>3</v>
      </c>
      <c r="DS190" s="53">
        <f t="shared" si="57"/>
        <v>2.0199262269191443</v>
      </c>
      <c r="DT190" s="53">
        <f t="shared" si="58"/>
        <v>4.0398524538382885</v>
      </c>
      <c r="DV190" s="33">
        <f t="shared" si="59"/>
        <v>1372.6255273627582</v>
      </c>
      <c r="DW190" s="33">
        <f t="shared" si="60"/>
        <v>509.87905330561796</v>
      </c>
      <c r="DX190" s="33">
        <f t="shared" si="61"/>
        <v>270.91659594194817</v>
      </c>
      <c r="EA190" s="60">
        <f t="shared" si="62"/>
        <v>0.84942500000000021</v>
      </c>
      <c r="EC190" s="218">
        <f t="shared" si="68"/>
        <v>1770</v>
      </c>
      <c r="ED190" s="53">
        <f t="shared" si="63"/>
        <v>7.0723690418069335E-2</v>
      </c>
      <c r="EE190" s="53">
        <f t="shared" si="64"/>
        <v>0.19039249058728347</v>
      </c>
      <c r="EF190" s="53">
        <f t="shared" si="65"/>
        <v>0.35832851996244819</v>
      </c>
      <c r="EG190" s="53">
        <f t="shared" si="67"/>
        <v>0.24162592913216766</v>
      </c>
    </row>
    <row r="191" spans="1:137" x14ac:dyDescent="0.15">
      <c r="A191" s="218">
        <f t="shared" si="66"/>
        <v>1771</v>
      </c>
      <c r="B191" s="4"/>
      <c r="C191" s="4"/>
      <c r="D191" s="4"/>
      <c r="E191" s="4"/>
      <c r="F191" s="32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36"/>
      <c r="T191" s="36"/>
      <c r="U191" s="28"/>
      <c r="V191" s="12"/>
      <c r="W191" s="4"/>
      <c r="X191" s="4"/>
      <c r="Y191" s="4"/>
      <c r="Z191" s="12">
        <v>8.64</v>
      </c>
      <c r="AA191" s="32">
        <f t="shared" si="88"/>
        <v>2.4931660857973439</v>
      </c>
      <c r="AB191" s="4">
        <v>1.67</v>
      </c>
      <c r="AC191" s="4">
        <f t="shared" si="89"/>
        <v>0.48176772515374189</v>
      </c>
      <c r="AD191" s="4">
        <v>2.11</v>
      </c>
      <c r="AE191" s="4">
        <f t="shared" si="90"/>
        <v>0.60886347697134191</v>
      </c>
      <c r="AF191" s="4">
        <v>3.33</v>
      </c>
      <c r="AG191" s="63">
        <f t="shared" si="85"/>
        <v>0.96090776223439278</v>
      </c>
      <c r="AH191" s="12"/>
      <c r="AI191" s="32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BJ191" s="12">
        <v>2.35</v>
      </c>
      <c r="BK191" s="63">
        <f t="shared" si="91"/>
        <v>0.6781180904657127</v>
      </c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12">
        <v>2.2200000000000002</v>
      </c>
      <c r="BZ191" s="63">
        <f t="shared" si="92"/>
        <v>0.64060517482292856</v>
      </c>
      <c r="CA191" s="4"/>
      <c r="CB191" s="4"/>
      <c r="CF191" s="12">
        <v>9</v>
      </c>
      <c r="CG191" s="32">
        <f t="shared" si="93"/>
        <v>2.5970480060388996</v>
      </c>
      <c r="CH191" s="4">
        <v>4.71</v>
      </c>
      <c r="CI191" s="4">
        <f t="shared" si="86"/>
        <v>1.359121789827024</v>
      </c>
      <c r="CJ191" s="12">
        <v>18.75</v>
      </c>
      <c r="CK191" s="32">
        <f t="shared" si="94"/>
        <v>5.4105166792477073</v>
      </c>
      <c r="CM191" s="4">
        <v>13.33</v>
      </c>
      <c r="CN191" s="4"/>
      <c r="CO191" s="5"/>
      <c r="CP191" s="4"/>
      <c r="CQ191" s="12">
        <v>2.35</v>
      </c>
      <c r="CR191" s="12">
        <v>2.67</v>
      </c>
      <c r="CS191" s="4"/>
      <c r="CT191" s="5"/>
      <c r="CU191" s="12">
        <v>32</v>
      </c>
      <c r="CV191" s="63">
        <f t="shared" si="95"/>
        <v>9.2339484659160878</v>
      </c>
      <c r="CW191" s="4">
        <v>4</v>
      </c>
      <c r="CX191" s="4">
        <f t="shared" si="87"/>
        <v>1.154243558239511</v>
      </c>
      <c r="DA191" s="4"/>
      <c r="DB191" s="4"/>
      <c r="DC191" s="4"/>
      <c r="DD191" s="63"/>
      <c r="DE191" s="11"/>
      <c r="DF191" s="11"/>
      <c r="DG191" s="11"/>
      <c r="DH191" s="53">
        <f t="shared" si="96"/>
        <v>0.6781180904657127</v>
      </c>
      <c r="DI191" s="53">
        <f t="shared" si="102"/>
        <v>0.9283727789109637</v>
      </c>
      <c r="DJ191" s="53">
        <f t="shared" si="103"/>
        <v>0.59112049603295702</v>
      </c>
      <c r="DK191" s="53">
        <f t="shared" si="97"/>
        <v>2.4931660857973439</v>
      </c>
      <c r="DL191" s="53">
        <f t="shared" si="98"/>
        <v>2.2200000000000002</v>
      </c>
      <c r="DM191" s="53">
        <f t="shared" si="99"/>
        <v>5.4105166792477073</v>
      </c>
      <c r="DN191" s="53">
        <f t="shared" si="100"/>
        <v>2.5970480060388996</v>
      </c>
      <c r="DO191" s="53">
        <f t="shared" si="101"/>
        <v>9.2339484659160878</v>
      </c>
      <c r="DP191" s="60">
        <f t="shared" si="83"/>
        <v>6.8516657125055298</v>
      </c>
      <c r="DQ191" s="53">
        <f>'west Allen-Studer'!CZ192</f>
        <v>16.372142753542295</v>
      </c>
      <c r="DR191" s="60">
        <v>3</v>
      </c>
      <c r="DS191" s="53">
        <f t="shared" si="57"/>
        <v>1.2985240030194498</v>
      </c>
      <c r="DT191" s="53">
        <f t="shared" si="58"/>
        <v>2.5970480060388996</v>
      </c>
      <c r="DV191" s="33">
        <f t="shared" si="59"/>
        <v>708.56327032495119</v>
      </c>
      <c r="DW191" s="33">
        <f t="shared" si="60"/>
        <v>602.806640967362</v>
      </c>
      <c r="DX191" s="33">
        <f t="shared" si="61"/>
        <v>512.54735000626158</v>
      </c>
      <c r="EA191" s="60">
        <f t="shared" si="62"/>
        <v>0.85064600000000012</v>
      </c>
      <c r="EC191" s="218">
        <f t="shared" si="68"/>
        <v>1771</v>
      </c>
      <c r="ED191" s="53">
        <f t="shared" si="63"/>
        <v>0.13720254744463622</v>
      </c>
      <c r="EE191" s="53">
        <f t="shared" si="64"/>
        <v>0.16127341523357466</v>
      </c>
      <c r="EF191" s="53">
        <f t="shared" si="65"/>
        <v>0.18967357008693553</v>
      </c>
      <c r="EG191" s="53">
        <f t="shared" si="67"/>
        <v>0.20437731044617083</v>
      </c>
    </row>
    <row r="192" spans="1:137" x14ac:dyDescent="0.15">
      <c r="A192" s="218">
        <f t="shared" si="66"/>
        <v>1772</v>
      </c>
      <c r="B192" s="4"/>
      <c r="C192" s="4"/>
      <c r="D192" s="4"/>
      <c r="E192" s="4"/>
      <c r="F192" s="32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36"/>
      <c r="T192" s="36"/>
      <c r="U192" s="28"/>
      <c r="V192" s="12"/>
      <c r="W192" s="4"/>
      <c r="X192" s="4"/>
      <c r="Y192" s="4"/>
      <c r="Z192" s="12">
        <v>2.3199999999999998</v>
      </c>
      <c r="AA192" s="32">
        <f t="shared" si="88"/>
        <v>0.66946126377891624</v>
      </c>
      <c r="AB192" s="4">
        <v>1.18</v>
      </c>
      <c r="AC192" s="4">
        <f t="shared" si="89"/>
        <v>0.34041072795294336</v>
      </c>
      <c r="AD192" s="4">
        <v>1.74</v>
      </c>
      <c r="AE192" s="4">
        <f t="shared" si="90"/>
        <v>0.50209594783418721</v>
      </c>
      <c r="AF192" s="4">
        <v>1.43</v>
      </c>
      <c r="AG192" s="63">
        <f t="shared" si="85"/>
        <v>0.41264207207062514</v>
      </c>
      <c r="AH192" s="12"/>
      <c r="AI192" s="32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BJ192" s="12">
        <v>1.25</v>
      </c>
      <c r="BK192" s="63">
        <f t="shared" si="91"/>
        <v>0.36070111194984716</v>
      </c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12">
        <v>1.1399999999999999</v>
      </c>
      <c r="BZ192" s="63">
        <f t="shared" si="92"/>
        <v>0.32895941409826057</v>
      </c>
      <c r="CA192" s="4"/>
      <c r="CB192" s="4"/>
      <c r="CF192" s="12">
        <v>6</v>
      </c>
      <c r="CG192" s="32">
        <f t="shared" si="93"/>
        <v>1.7313653373592663</v>
      </c>
      <c r="CH192" s="4">
        <v>8.89</v>
      </c>
      <c r="CI192" s="4">
        <f t="shared" si="86"/>
        <v>2.5653063081873131</v>
      </c>
      <c r="CJ192" s="12">
        <v>18.13</v>
      </c>
      <c r="CK192" s="32">
        <f t="shared" si="94"/>
        <v>5.2316089277205835</v>
      </c>
      <c r="CM192" s="4">
        <v>11.43</v>
      </c>
      <c r="CN192" s="4"/>
      <c r="CO192" s="5"/>
      <c r="CP192" s="4"/>
      <c r="CQ192" s="12">
        <v>1.38</v>
      </c>
      <c r="CR192" s="12">
        <v>1.38</v>
      </c>
      <c r="CS192" s="4"/>
      <c r="CT192" s="5"/>
      <c r="CU192" s="12">
        <v>23.5</v>
      </c>
      <c r="CV192" s="63">
        <f t="shared" si="95"/>
        <v>6.7811809046571261</v>
      </c>
      <c r="CW192" s="4">
        <v>2.5</v>
      </c>
      <c r="CX192" s="4">
        <f t="shared" si="87"/>
        <v>0.72140222389969433</v>
      </c>
      <c r="DA192" s="4"/>
      <c r="DB192" s="4"/>
      <c r="DC192" s="4"/>
      <c r="DD192" s="63"/>
      <c r="DE192" s="11"/>
      <c r="DF192" s="11"/>
      <c r="DG192" s="11"/>
      <c r="DH192" s="53">
        <f t="shared" si="96"/>
        <v>0.36070111194984716</v>
      </c>
      <c r="DI192" s="53">
        <f t="shared" si="102"/>
        <v>0.53921956325051257</v>
      </c>
      <c r="DJ192" s="53">
        <f t="shared" si="103"/>
        <v>0.31738596597497715</v>
      </c>
      <c r="DK192" s="53">
        <f t="shared" si="97"/>
        <v>0.66946126377891624</v>
      </c>
      <c r="DL192" s="53">
        <f t="shared" si="98"/>
        <v>1.1399999999999999</v>
      </c>
      <c r="DM192" s="53">
        <f t="shared" si="99"/>
        <v>5.2316089277205835</v>
      </c>
      <c r="DN192" s="53">
        <f t="shared" si="100"/>
        <v>1.7313653373592663</v>
      </c>
      <c r="DO192" s="53">
        <f t="shared" si="101"/>
        <v>6.7811809046571261</v>
      </c>
      <c r="DP192" s="60">
        <f t="shared" si="83"/>
        <v>1.839799126506114</v>
      </c>
      <c r="DQ192" s="53">
        <f>'west Allen-Studer'!CZ193</f>
        <v>18.418660597735087</v>
      </c>
      <c r="DR192" s="60">
        <v>3</v>
      </c>
      <c r="DS192" s="53">
        <f t="shared" si="57"/>
        <v>0.86568266867963317</v>
      </c>
      <c r="DT192" s="53">
        <f t="shared" si="58"/>
        <v>1.7313653373592663</v>
      </c>
      <c r="DV192" s="33">
        <f t="shared" si="59"/>
        <v>372.81113525091644</v>
      </c>
      <c r="DW192" s="33">
        <f t="shared" si="60"/>
        <v>304.1123104233248</v>
      </c>
      <c r="DX192" s="33">
        <f t="shared" si="61"/>
        <v>175.02931070417878</v>
      </c>
      <c r="EA192" s="60">
        <f t="shared" si="62"/>
        <v>0.85186700000000004</v>
      </c>
      <c r="EC192" s="218">
        <f t="shared" si="68"/>
        <v>1772</v>
      </c>
      <c r="ED192" s="53">
        <f t="shared" si="63"/>
        <v>0.26114088171187277</v>
      </c>
      <c r="EE192" s="53">
        <f t="shared" si="64"/>
        <v>0.32013248143723139</v>
      </c>
      <c r="EF192" s="53">
        <f t="shared" si="65"/>
        <v>0.55622814361631501</v>
      </c>
      <c r="EG192" s="53">
        <f t="shared" si="67"/>
        <v>0.40511349188234241</v>
      </c>
    </row>
    <row r="193" spans="1:142" x14ac:dyDescent="0.15">
      <c r="A193" s="218">
        <f t="shared" si="66"/>
        <v>1773</v>
      </c>
      <c r="B193" s="4"/>
      <c r="C193" s="4"/>
      <c r="D193" s="4"/>
      <c r="E193" s="4"/>
      <c r="F193" s="32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36"/>
      <c r="T193" s="36"/>
      <c r="U193" s="28"/>
      <c r="V193" s="12"/>
      <c r="W193" s="4"/>
      <c r="X193" s="4"/>
      <c r="Y193" s="4"/>
      <c r="Z193" s="12">
        <v>2.08</v>
      </c>
      <c r="AA193" s="32">
        <f t="shared" si="88"/>
        <v>0.60020665028454567</v>
      </c>
      <c r="AB193" s="4">
        <v>1.29</v>
      </c>
      <c r="AC193" s="4">
        <f t="shared" si="89"/>
        <v>0.3721439314061839</v>
      </c>
      <c r="AD193" s="4">
        <v>1.38</v>
      </c>
      <c r="AE193" s="4">
        <f t="shared" si="90"/>
        <v>0.39821402759263125</v>
      </c>
      <c r="AF193" s="4">
        <v>1.33</v>
      </c>
      <c r="AG193" s="63">
        <f t="shared" si="85"/>
        <v>0.38378598311463741</v>
      </c>
      <c r="AH193" s="12"/>
      <c r="AI193" s="32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BJ193" s="12">
        <v>0.78</v>
      </c>
      <c r="BK193" s="63">
        <f t="shared" si="91"/>
        <v>0.22507749385670464</v>
      </c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12">
        <v>0.8</v>
      </c>
      <c r="BZ193" s="63">
        <f t="shared" si="92"/>
        <v>0.23084871164790222</v>
      </c>
      <c r="CA193" s="4"/>
      <c r="CB193" s="4"/>
      <c r="CF193" s="12">
        <v>3</v>
      </c>
      <c r="CG193" s="32">
        <f t="shared" si="93"/>
        <v>0.86568266867963317</v>
      </c>
      <c r="CH193" s="4">
        <v>6.4</v>
      </c>
      <c r="CI193" s="4">
        <f t="shared" si="86"/>
        <v>1.8467896931832177</v>
      </c>
      <c r="CJ193" s="12">
        <v>17.5</v>
      </c>
      <c r="CK193" s="32">
        <f t="shared" si="94"/>
        <v>5.04981556729786</v>
      </c>
      <c r="CM193" s="4">
        <v>13.33</v>
      </c>
      <c r="CN193" s="4"/>
      <c r="CO193" s="5"/>
      <c r="CP193" s="4"/>
      <c r="CQ193" s="12">
        <v>0.91</v>
      </c>
      <c r="CR193" s="12">
        <v>0.95</v>
      </c>
      <c r="CS193" s="4"/>
      <c r="CT193" s="5"/>
      <c r="CU193" s="12">
        <v>15</v>
      </c>
      <c r="CV193" s="63">
        <f t="shared" si="95"/>
        <v>4.3284133433981662</v>
      </c>
      <c r="CW193" s="4">
        <v>2.5</v>
      </c>
      <c r="CX193" s="4">
        <f t="shared" si="87"/>
        <v>0.72140222389969433</v>
      </c>
      <c r="DA193" s="4"/>
      <c r="DB193" s="4"/>
      <c r="DC193" s="4"/>
      <c r="DD193" s="63"/>
      <c r="DE193" s="11"/>
      <c r="DF193" s="11"/>
      <c r="DG193" s="11"/>
      <c r="DH193" s="53">
        <f t="shared" si="96"/>
        <v>0.22507749385670464</v>
      </c>
      <c r="DI193" s="53">
        <f t="shared" si="102"/>
        <v>0.37294500746831993</v>
      </c>
      <c r="DJ193" s="53">
        <f t="shared" si="103"/>
        <v>0.20042666676838572</v>
      </c>
      <c r="DK193" s="53">
        <f t="shared" si="97"/>
        <v>0.60020665028454567</v>
      </c>
      <c r="DL193" s="53">
        <f t="shared" si="98"/>
        <v>0.8</v>
      </c>
      <c r="DM193" s="53">
        <f t="shared" si="99"/>
        <v>5.04981556729786</v>
      </c>
      <c r="DN193" s="53">
        <f t="shared" si="100"/>
        <v>0.86568266867963317</v>
      </c>
      <c r="DO193" s="53">
        <f t="shared" si="101"/>
        <v>4.3284133433981662</v>
      </c>
      <c r="DP193" s="60">
        <f t="shared" si="83"/>
        <v>1.6494750789365162</v>
      </c>
      <c r="DQ193" s="53">
        <f>'west Allen-Studer'!CZ194</f>
        <v>16.372142753542295</v>
      </c>
      <c r="DR193" s="60">
        <v>3</v>
      </c>
      <c r="DS193" s="53">
        <f t="shared" si="57"/>
        <v>0.43284133433981659</v>
      </c>
      <c r="DT193" s="53">
        <f t="shared" si="58"/>
        <v>0.86568266867963317</v>
      </c>
      <c r="DV193" s="33">
        <f t="shared" si="59"/>
        <v>288.582035977175</v>
      </c>
      <c r="DW193" s="33">
        <f t="shared" si="60"/>
        <v>241.35573896004536</v>
      </c>
      <c r="DX193" s="33">
        <f t="shared" si="61"/>
        <v>150.98817597159587</v>
      </c>
      <c r="EA193" s="60">
        <f t="shared" si="62"/>
        <v>0.85308800000000018</v>
      </c>
      <c r="EC193" s="218">
        <f t="shared" si="68"/>
        <v>1773</v>
      </c>
      <c r="ED193" s="53">
        <f t="shared" si="63"/>
        <v>0.33784421507194146</v>
      </c>
      <c r="EE193" s="53">
        <f t="shared" si="64"/>
        <v>0.40395049999085025</v>
      </c>
      <c r="EF193" s="53">
        <f t="shared" si="65"/>
        <v>0.64571792328236699</v>
      </c>
      <c r="EG193" s="53">
        <f t="shared" si="67"/>
        <v>0.51044984689754913</v>
      </c>
    </row>
    <row r="194" spans="1:142" x14ac:dyDescent="0.15">
      <c r="A194" s="218">
        <f t="shared" si="66"/>
        <v>1774</v>
      </c>
      <c r="B194" s="4"/>
      <c r="C194" s="4">
        <v>3</v>
      </c>
      <c r="D194" s="4">
        <f>(C194*10.78)/$H$2</f>
        <v>1.0779999999999998</v>
      </c>
      <c r="E194" s="4"/>
      <c r="F194" s="32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36"/>
      <c r="T194" s="36"/>
      <c r="U194" s="28"/>
      <c r="V194" s="12"/>
      <c r="W194" s="4"/>
      <c r="X194" s="4"/>
      <c r="Y194" s="4"/>
      <c r="Z194" s="12">
        <v>1.7</v>
      </c>
      <c r="AA194" s="32">
        <f t="shared" si="88"/>
        <v>0.49055351225179206</v>
      </c>
      <c r="AB194" s="4">
        <v>1.25</v>
      </c>
      <c r="AC194" s="4">
        <f t="shared" si="89"/>
        <v>0.36060458469591461</v>
      </c>
      <c r="AD194" s="4">
        <v>1.43</v>
      </c>
      <c r="AE194" s="4">
        <f t="shared" si="90"/>
        <v>0.41264207207062514</v>
      </c>
      <c r="AF194" s="4">
        <v>1.29</v>
      </c>
      <c r="AG194" s="63">
        <f t="shared" si="85"/>
        <v>0.37224354753224231</v>
      </c>
      <c r="AH194" s="12"/>
      <c r="AI194" s="32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BJ194" s="12">
        <v>0.89</v>
      </c>
      <c r="BK194" s="63">
        <f t="shared" si="91"/>
        <v>0.25681919170829115</v>
      </c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12">
        <v>0.73</v>
      </c>
      <c r="BZ194" s="63">
        <f t="shared" si="92"/>
        <v>0.21064944937871075</v>
      </c>
      <c r="CA194" s="4"/>
      <c r="CB194" s="4"/>
      <c r="CF194" s="12">
        <v>6.25</v>
      </c>
      <c r="CG194" s="32">
        <f t="shared" si="93"/>
        <v>1.803505559749236</v>
      </c>
      <c r="CH194" s="4">
        <v>6.67</v>
      </c>
      <c r="CI194" s="4">
        <f t="shared" si="86"/>
        <v>1.9247011333643844</v>
      </c>
      <c r="CJ194" s="12">
        <v>16.5</v>
      </c>
      <c r="CK194" s="32">
        <f t="shared" si="94"/>
        <v>4.7612546777379823</v>
      </c>
      <c r="CM194" s="4">
        <v>17.78</v>
      </c>
      <c r="CN194" s="4"/>
      <c r="CO194" s="5"/>
      <c r="CP194" s="4"/>
      <c r="CQ194" s="12">
        <v>1.1399999999999999</v>
      </c>
      <c r="CR194" s="12">
        <v>1</v>
      </c>
      <c r="CS194" s="4"/>
      <c r="CT194" s="5"/>
      <c r="CU194" s="12">
        <v>15</v>
      </c>
      <c r="CV194" s="63">
        <f t="shared" si="95"/>
        <v>4.3284133433981662</v>
      </c>
      <c r="CW194" s="4">
        <v>2.2200000000000002</v>
      </c>
      <c r="CX194" s="4">
        <f t="shared" si="87"/>
        <v>0.64060517482292856</v>
      </c>
      <c r="DA194" s="4"/>
      <c r="DB194" s="4"/>
      <c r="DC194" s="4"/>
      <c r="DD194" s="63"/>
      <c r="DE194" s="11"/>
      <c r="DF194" s="11"/>
      <c r="DG194" s="11"/>
      <c r="DH194" s="53">
        <f t="shared" si="96"/>
        <v>0.25681919170829115</v>
      </c>
      <c r="DI194" s="53">
        <f t="shared" si="102"/>
        <v>0.41186032903436498</v>
      </c>
      <c r="DJ194" s="53">
        <f t="shared" si="103"/>
        <v>0.22780011977418368</v>
      </c>
      <c r="DK194" s="53">
        <f t="shared" si="97"/>
        <v>0.49055351225179206</v>
      </c>
      <c r="DL194" s="53">
        <f t="shared" si="98"/>
        <v>0.73</v>
      </c>
      <c r="DM194" s="53">
        <f t="shared" si="99"/>
        <v>4.7612546777379823</v>
      </c>
      <c r="DN194" s="53">
        <f t="shared" si="100"/>
        <v>1.803505559749236</v>
      </c>
      <c r="DO194" s="53">
        <f t="shared" si="101"/>
        <v>4.3284133433981662</v>
      </c>
      <c r="DP194" s="60">
        <f t="shared" si="83"/>
        <v>1.3481286702846524</v>
      </c>
      <c r="DQ194" s="53">
        <f>'west Allen-Studer'!CZ195</f>
        <v>14.324787202495564</v>
      </c>
      <c r="DR194" s="60">
        <v>3</v>
      </c>
      <c r="DS194" s="53">
        <f t="shared" si="57"/>
        <v>0.90175277987461799</v>
      </c>
      <c r="DT194" s="53">
        <f t="shared" si="58"/>
        <v>1.803505559749236</v>
      </c>
      <c r="DV194" s="33">
        <f t="shared" si="59"/>
        <v>285.99124971741935</v>
      </c>
      <c r="DW194" s="33">
        <f t="shared" si="60"/>
        <v>222.19849324439033</v>
      </c>
      <c r="DX194" s="33">
        <f t="shared" si="61"/>
        <v>130.05464571565454</v>
      </c>
      <c r="DZ194" s="60">
        <f>D194</f>
        <v>1.0779999999999998</v>
      </c>
      <c r="EA194" s="60">
        <f t="shared" si="62"/>
        <v>0.8543090000000001</v>
      </c>
      <c r="EC194" s="218">
        <f t="shared" si="68"/>
        <v>1774</v>
      </c>
      <c r="ED194" s="53">
        <f t="shared" si="63"/>
        <v>0.34139266282512232</v>
      </c>
      <c r="EE194" s="53">
        <f t="shared" si="64"/>
        <v>0.43940583421656126</v>
      </c>
      <c r="EF194" s="53">
        <f t="shared" si="65"/>
        <v>0.75072531049125013</v>
      </c>
      <c r="EG194" s="53">
        <f t="shared" si="67"/>
        <v>0.55445920537586857</v>
      </c>
      <c r="EH194" s="53">
        <f>$DZ194*360/(3.15*DV194)</f>
        <v>0.43078241072665951</v>
      </c>
      <c r="EI194" s="53">
        <f>DZ194*360/(3.15*DW194)</f>
        <v>0.55445920537586857</v>
      </c>
      <c r="EJ194" s="53">
        <f>$DZ194*360/(3.15*DX194)</f>
        <v>0.94729411104128303</v>
      </c>
      <c r="EL194" s="5">
        <v>10.78</v>
      </c>
    </row>
    <row r="195" spans="1:142" x14ac:dyDescent="0.15">
      <c r="A195" s="218">
        <f t="shared" si="66"/>
        <v>1775</v>
      </c>
      <c r="B195" s="4"/>
      <c r="C195" s="4"/>
      <c r="D195" s="4"/>
      <c r="E195" s="4"/>
      <c r="F195" s="32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36"/>
      <c r="T195" s="36"/>
      <c r="U195" s="28"/>
      <c r="V195" s="12"/>
      <c r="W195" s="4"/>
      <c r="X195" s="4"/>
      <c r="Y195" s="4"/>
      <c r="Z195" s="12">
        <v>2.15</v>
      </c>
      <c r="AA195" s="32">
        <f t="shared" si="88"/>
        <v>0.620405912553737</v>
      </c>
      <c r="AB195" s="4">
        <v>1.48</v>
      </c>
      <c r="AC195" s="4">
        <f t="shared" si="89"/>
        <v>0.42695582827996292</v>
      </c>
      <c r="AD195" s="4">
        <v>1.74</v>
      </c>
      <c r="AE195" s="4">
        <f t="shared" si="90"/>
        <v>0.50209594783418721</v>
      </c>
      <c r="AF195" s="4">
        <v>1</v>
      </c>
      <c r="AG195" s="63">
        <f t="shared" si="85"/>
        <v>0.28856088955987774</v>
      </c>
      <c r="AH195" s="12"/>
      <c r="AI195" s="32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BJ195" s="12">
        <v>1.1100000000000001</v>
      </c>
      <c r="BK195" s="63">
        <f t="shared" si="91"/>
        <v>0.32030258741146428</v>
      </c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12">
        <v>0.7</v>
      </c>
      <c r="BZ195" s="63">
        <f t="shared" si="92"/>
        <v>0.2019926226919144</v>
      </c>
      <c r="CA195" s="4"/>
      <c r="CB195" s="4"/>
      <c r="CF195" s="12">
        <v>5.5</v>
      </c>
      <c r="CG195" s="32">
        <f t="shared" si="93"/>
        <v>1.5870848925793275</v>
      </c>
      <c r="CH195" s="4">
        <v>8</v>
      </c>
      <c r="CI195" s="4">
        <f t="shared" si="86"/>
        <v>2.3084871164790219</v>
      </c>
      <c r="CJ195" s="12">
        <v>15.5</v>
      </c>
      <c r="CK195" s="32">
        <f t="shared" si="94"/>
        <v>4.4726937881781055</v>
      </c>
      <c r="CM195" s="4">
        <v>13.33</v>
      </c>
      <c r="CN195" s="4"/>
      <c r="CO195" s="5"/>
      <c r="CP195" s="4"/>
      <c r="CQ195" s="12">
        <v>1.33</v>
      </c>
      <c r="CR195" s="12">
        <v>1.1100000000000001</v>
      </c>
      <c r="CS195" s="4"/>
      <c r="CT195" s="5"/>
      <c r="CU195" s="12">
        <v>9</v>
      </c>
      <c r="CV195" s="63">
        <f t="shared" si="95"/>
        <v>2.5970480060388996</v>
      </c>
      <c r="CW195" s="4">
        <v>2.5</v>
      </c>
      <c r="CX195" s="4">
        <f t="shared" si="87"/>
        <v>0.72140222389969433</v>
      </c>
      <c r="DA195" s="4"/>
      <c r="DB195" s="4"/>
      <c r="DC195" s="4"/>
      <c r="DD195" s="63"/>
      <c r="DE195" s="11"/>
      <c r="DF195" s="11"/>
      <c r="DG195" s="11"/>
      <c r="DH195" s="53">
        <f t="shared" si="96"/>
        <v>0.32030258741146428</v>
      </c>
      <c r="DI195" s="53">
        <f t="shared" si="102"/>
        <v>0.48969097216645519</v>
      </c>
      <c r="DJ195" s="53">
        <f t="shared" si="103"/>
        <v>0.28254702578577973</v>
      </c>
      <c r="DK195" s="53">
        <f t="shared" si="97"/>
        <v>0.620405912553737</v>
      </c>
      <c r="DL195" s="53">
        <f t="shared" si="98"/>
        <v>0.7</v>
      </c>
      <c r="DM195" s="53">
        <f t="shared" si="99"/>
        <v>4.4726937881781055</v>
      </c>
      <c r="DN195" s="53">
        <f t="shared" si="100"/>
        <v>1.5870848925793275</v>
      </c>
      <c r="DO195" s="53">
        <f t="shared" si="101"/>
        <v>2.5970480060388996</v>
      </c>
      <c r="DP195" s="60">
        <f t="shared" si="83"/>
        <v>1.7049862594776486</v>
      </c>
      <c r="DQ195" s="53">
        <f>'west Allen-Studer'!CZ196</f>
        <v>16.372142753542295</v>
      </c>
      <c r="DR195" s="60">
        <v>3</v>
      </c>
      <c r="DS195" s="53">
        <f t="shared" si="57"/>
        <v>0.79354244628966375</v>
      </c>
      <c r="DT195" s="53">
        <f t="shared" si="58"/>
        <v>1.5870848925793275</v>
      </c>
      <c r="DV195" s="33">
        <f t="shared" si="59"/>
        <v>324.41693181349837</v>
      </c>
      <c r="DW195" s="33">
        <f t="shared" si="60"/>
        <v>231.22884730596067</v>
      </c>
      <c r="DX195" s="33">
        <f t="shared" si="61"/>
        <v>147.23289398875045</v>
      </c>
      <c r="EA195" s="60">
        <f t="shared" si="62"/>
        <v>0.85553000000000001</v>
      </c>
      <c r="EC195" s="218">
        <f t="shared" si="68"/>
        <v>1775</v>
      </c>
      <c r="ED195" s="53">
        <f t="shared" si="63"/>
        <v>0.30138641838541957</v>
      </c>
      <c r="EE195" s="53">
        <f t="shared" si="64"/>
        <v>0.42284887150556094</v>
      </c>
      <c r="EF195" s="53">
        <f t="shared" si="65"/>
        <v>0.66408296742661177</v>
      </c>
      <c r="EG195" s="53">
        <f t="shared" si="67"/>
        <v>0.53280549306628011</v>
      </c>
    </row>
    <row r="196" spans="1:142" x14ac:dyDescent="0.15">
      <c r="A196" s="218">
        <f t="shared" si="66"/>
        <v>1776</v>
      </c>
      <c r="B196" s="4"/>
      <c r="C196" s="4"/>
      <c r="D196" s="4"/>
      <c r="E196" s="4"/>
      <c r="F196" s="32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36"/>
      <c r="T196" s="36"/>
      <c r="U196" s="28"/>
      <c r="V196" s="12"/>
      <c r="W196" s="4"/>
      <c r="X196" s="4"/>
      <c r="Y196" s="4"/>
      <c r="Z196" s="12">
        <v>5.33</v>
      </c>
      <c r="AA196" s="32">
        <f t="shared" si="88"/>
        <v>1.5380295413541483</v>
      </c>
      <c r="AB196" s="4">
        <v>1.33</v>
      </c>
      <c r="AC196" s="4">
        <f t="shared" si="89"/>
        <v>0.3836832781164532</v>
      </c>
      <c r="AD196" s="4">
        <v>1.67</v>
      </c>
      <c r="AE196" s="4">
        <f t="shared" si="90"/>
        <v>0.48189668556499576</v>
      </c>
      <c r="AF196" s="4">
        <v>1.1399999999999999</v>
      </c>
      <c r="AG196" s="63">
        <f t="shared" si="85"/>
        <v>0.32895941409826057</v>
      </c>
      <c r="AH196" s="12"/>
      <c r="AI196" s="32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BJ196" s="12">
        <v>1</v>
      </c>
      <c r="BK196" s="63">
        <f t="shared" si="91"/>
        <v>0.28856088955987774</v>
      </c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12">
        <v>0.95</v>
      </c>
      <c r="BZ196" s="63">
        <f t="shared" si="92"/>
        <v>0.27413284508188385</v>
      </c>
      <c r="CA196" s="4"/>
      <c r="CB196" s="4"/>
      <c r="CF196" s="12">
        <v>5.5</v>
      </c>
      <c r="CG196" s="32">
        <f t="shared" si="93"/>
        <v>1.5870848925793275</v>
      </c>
      <c r="CH196" s="4">
        <v>4.8499999999999996</v>
      </c>
      <c r="CI196" s="4">
        <f t="shared" si="86"/>
        <v>1.3995203143654069</v>
      </c>
      <c r="CJ196" s="12">
        <v>12.5</v>
      </c>
      <c r="CK196" s="32">
        <f t="shared" si="94"/>
        <v>3.607011119498472</v>
      </c>
      <c r="CM196" s="4">
        <v>14.55</v>
      </c>
      <c r="CN196" s="4"/>
      <c r="CO196" s="5"/>
      <c r="CP196" s="4"/>
      <c r="CQ196" s="12">
        <v>1.08</v>
      </c>
      <c r="CR196" s="12">
        <v>1.1100000000000001</v>
      </c>
      <c r="CS196" s="4"/>
      <c r="CT196" s="5"/>
      <c r="CU196" s="12">
        <v>10.25</v>
      </c>
      <c r="CV196" s="63">
        <f t="shared" si="95"/>
        <v>2.9577491179887465</v>
      </c>
      <c r="CW196" s="4">
        <v>2.35</v>
      </c>
      <c r="CX196" s="4">
        <f t="shared" si="87"/>
        <v>0.6781180904657127</v>
      </c>
      <c r="DA196" s="4"/>
      <c r="DB196" s="4"/>
      <c r="DC196" s="4"/>
      <c r="DD196" s="63"/>
      <c r="DE196" s="11"/>
      <c r="DF196" s="11"/>
      <c r="DG196" s="11"/>
      <c r="DH196" s="53">
        <f t="shared" si="96"/>
        <v>0.28856088955987774</v>
      </c>
      <c r="DI196" s="53">
        <f t="shared" si="102"/>
        <v>0.45077565060041014</v>
      </c>
      <c r="DJ196" s="53">
        <f t="shared" si="103"/>
        <v>0.25517357277998171</v>
      </c>
      <c r="DK196" s="53">
        <f t="shared" si="97"/>
        <v>1.5380295413541483</v>
      </c>
      <c r="DL196" s="53">
        <f t="shared" si="98"/>
        <v>0.95</v>
      </c>
      <c r="DM196" s="53">
        <f t="shared" si="99"/>
        <v>3.607011119498472</v>
      </c>
      <c r="DN196" s="53">
        <f t="shared" si="100"/>
        <v>1.5870848925793275</v>
      </c>
      <c r="DO196" s="53">
        <f t="shared" si="101"/>
        <v>2.9577491179887465</v>
      </c>
      <c r="DP196" s="60">
        <f t="shared" si="83"/>
        <v>4.2267798897748223</v>
      </c>
      <c r="DQ196" s="53">
        <f>'west Allen-Studer'!CZ197</f>
        <v>14.324787202495564</v>
      </c>
      <c r="DR196" s="60">
        <v>3</v>
      </c>
      <c r="DS196" s="53">
        <f t="shared" si="57"/>
        <v>0.79354244628966375</v>
      </c>
      <c r="DT196" s="53">
        <f t="shared" si="58"/>
        <v>1.5870848925793275</v>
      </c>
      <c r="DV196" s="33">
        <f t="shared" si="59"/>
        <v>398.13671570294764</v>
      </c>
      <c r="DW196" s="33">
        <f t="shared" si="60"/>
        <v>337.280076162272</v>
      </c>
      <c r="DX196" s="33">
        <f t="shared" si="61"/>
        <v>306.57765696316937</v>
      </c>
      <c r="EA196" s="60">
        <f t="shared" si="62"/>
        <v>0.85675100000000015</v>
      </c>
      <c r="EC196" s="218">
        <f t="shared" si="68"/>
        <v>1776</v>
      </c>
      <c r="ED196" s="53">
        <f t="shared" si="63"/>
        <v>0.24593160122678709</v>
      </c>
      <c r="EE196" s="53">
        <f t="shared" si="64"/>
        <v>0.29030591167469821</v>
      </c>
      <c r="EF196" s="53">
        <f t="shared" si="65"/>
        <v>0.31937878634046363</v>
      </c>
      <c r="EG196" s="53">
        <f t="shared" si="67"/>
        <v>0.36527505983106473</v>
      </c>
    </row>
    <row r="197" spans="1:142" x14ac:dyDescent="0.15">
      <c r="A197" s="218">
        <f t="shared" si="66"/>
        <v>1777</v>
      </c>
      <c r="B197" s="4"/>
      <c r="C197" s="4"/>
      <c r="D197" s="4"/>
      <c r="E197" s="4"/>
      <c r="F197" s="32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36"/>
      <c r="T197" s="36"/>
      <c r="U197" s="28"/>
      <c r="V197" s="12"/>
      <c r="W197" s="4"/>
      <c r="X197" s="4"/>
      <c r="Y197" s="4"/>
      <c r="Z197" s="12">
        <v>2.3199999999999998</v>
      </c>
      <c r="AA197" s="32">
        <f t="shared" si="88"/>
        <v>0.66946126377891624</v>
      </c>
      <c r="AB197" s="4">
        <v>1.41</v>
      </c>
      <c r="AC197" s="4">
        <f t="shared" si="89"/>
        <v>0.40676197153699167</v>
      </c>
      <c r="AD197" s="4">
        <v>1.82</v>
      </c>
      <c r="AE197" s="4">
        <f t="shared" si="90"/>
        <v>0.52518081899897739</v>
      </c>
      <c r="AF197" s="4">
        <v>1.08</v>
      </c>
      <c r="AG197" s="63">
        <f t="shared" si="85"/>
        <v>0.31164576072466799</v>
      </c>
      <c r="AH197" s="12"/>
      <c r="AI197" s="32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BJ197" s="12">
        <v>1</v>
      </c>
      <c r="BK197" s="63">
        <f t="shared" si="91"/>
        <v>0.28856088955987774</v>
      </c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12">
        <v>0.95</v>
      </c>
      <c r="BZ197" s="63">
        <f t="shared" si="92"/>
        <v>0.27413284508188385</v>
      </c>
      <c r="CA197" s="4"/>
      <c r="CB197" s="4"/>
      <c r="CF197" s="12">
        <v>6.87</v>
      </c>
      <c r="CG197" s="32">
        <f t="shared" si="93"/>
        <v>1.98241331127636</v>
      </c>
      <c r="CH197" s="4">
        <v>5.16</v>
      </c>
      <c r="CI197" s="4">
        <f t="shared" si="86"/>
        <v>1.4889741901289693</v>
      </c>
      <c r="CJ197" s="12">
        <v>13.5</v>
      </c>
      <c r="CK197" s="32">
        <f t="shared" si="94"/>
        <v>3.8955720090583497</v>
      </c>
      <c r="CM197" s="4">
        <v>13.33</v>
      </c>
      <c r="CN197" s="4"/>
      <c r="CO197" s="5"/>
      <c r="CP197" s="4"/>
      <c r="CQ197" s="12">
        <v>1.31</v>
      </c>
      <c r="CR197" s="12">
        <v>1.23</v>
      </c>
      <c r="CS197" s="4"/>
      <c r="CT197" s="5"/>
      <c r="CU197" s="12">
        <v>8.0399999999999991</v>
      </c>
      <c r="CV197" s="63">
        <f t="shared" si="95"/>
        <v>2.3200295520614165</v>
      </c>
      <c r="CW197" s="4">
        <v>2.5</v>
      </c>
      <c r="CX197" s="4">
        <f t="shared" si="87"/>
        <v>0.72140222389969433</v>
      </c>
      <c r="DA197" s="4"/>
      <c r="DB197" s="4"/>
      <c r="DC197" s="4"/>
      <c r="DD197" s="63"/>
      <c r="DE197" s="11"/>
      <c r="DF197" s="11"/>
      <c r="DG197" s="11"/>
      <c r="DH197" s="53">
        <f t="shared" si="96"/>
        <v>0.28856088955987774</v>
      </c>
      <c r="DI197" s="53">
        <f t="shared" si="102"/>
        <v>0.45077565060041014</v>
      </c>
      <c r="DJ197" s="53">
        <f t="shared" si="103"/>
        <v>0.25517357277998171</v>
      </c>
      <c r="DK197" s="53">
        <f t="shared" si="97"/>
        <v>0.66946126377891624</v>
      </c>
      <c r="DL197" s="53">
        <f t="shared" si="98"/>
        <v>0.95</v>
      </c>
      <c r="DM197" s="53">
        <f t="shared" si="99"/>
        <v>3.8955720090583497</v>
      </c>
      <c r="DN197" s="53">
        <f t="shared" si="100"/>
        <v>1.98241331127636</v>
      </c>
      <c r="DO197" s="53">
        <f t="shared" si="101"/>
        <v>2.3200295520614165</v>
      </c>
      <c r="DP197" s="60">
        <f t="shared" si="83"/>
        <v>1.839799126506114</v>
      </c>
      <c r="DQ197" s="53">
        <f>'west Allen-Studer'!CZ198</f>
        <v>13.359593485663931</v>
      </c>
      <c r="DR197" s="60">
        <v>3</v>
      </c>
      <c r="DS197" s="53">
        <f t="shared" si="57"/>
        <v>0.99120665563818</v>
      </c>
      <c r="DT197" s="53">
        <f t="shared" si="58"/>
        <v>1.98241331127636</v>
      </c>
      <c r="DV197" s="33">
        <f t="shared" si="59"/>
        <v>317.39010610431274</v>
      </c>
      <c r="DW197" s="33">
        <f t="shared" si="60"/>
        <v>255.78650745639436</v>
      </c>
      <c r="DX197" s="33">
        <f t="shared" si="61"/>
        <v>158.29889724300065</v>
      </c>
      <c r="EA197" s="60">
        <f t="shared" si="62"/>
        <v>0.85797200000000007</v>
      </c>
      <c r="EC197" s="218">
        <f t="shared" si="68"/>
        <v>1777</v>
      </c>
      <c r="ED197" s="53">
        <f t="shared" si="63"/>
        <v>0.3089382465656213</v>
      </c>
      <c r="EE197" s="53">
        <f t="shared" si="64"/>
        <v>0.38334290511339336</v>
      </c>
      <c r="EF197" s="53">
        <f t="shared" si="65"/>
        <v>0.61942277909000676</v>
      </c>
      <c r="EG197" s="53">
        <f t="shared" si="67"/>
        <v>0.48165167594308195</v>
      </c>
    </row>
    <row r="198" spans="1:142" x14ac:dyDescent="0.15">
      <c r="A198" s="218">
        <f t="shared" si="66"/>
        <v>1778</v>
      </c>
      <c r="B198" s="4"/>
      <c r="C198" s="4"/>
      <c r="D198" s="4"/>
      <c r="E198" s="4"/>
      <c r="F198" s="32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36"/>
      <c r="T198" s="36"/>
      <c r="U198" s="28"/>
      <c r="V198" s="12"/>
      <c r="W198" s="4"/>
      <c r="X198" s="4"/>
      <c r="Y198" s="4"/>
      <c r="Z198" s="12">
        <v>2.06</v>
      </c>
      <c r="AA198" s="32">
        <f t="shared" si="88"/>
        <v>0.59443543249334807</v>
      </c>
      <c r="AB198" s="4">
        <v>1.5</v>
      </c>
      <c r="AC198" s="4">
        <f t="shared" si="89"/>
        <v>0.43272550163509754</v>
      </c>
      <c r="AD198" s="4">
        <v>2.11</v>
      </c>
      <c r="AE198" s="4">
        <f t="shared" si="90"/>
        <v>0.60886347697134191</v>
      </c>
      <c r="AF198" s="4">
        <v>1.03</v>
      </c>
      <c r="AG198" s="63">
        <f t="shared" si="85"/>
        <v>0.29721771624667404</v>
      </c>
      <c r="AH198" s="12"/>
      <c r="AI198" s="32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BJ198" s="12">
        <v>1</v>
      </c>
      <c r="BK198" s="63">
        <f t="shared" si="91"/>
        <v>0.28856088955987774</v>
      </c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12">
        <v>0.95</v>
      </c>
      <c r="BZ198" s="63">
        <f t="shared" si="92"/>
        <v>0.27413284508188385</v>
      </c>
      <c r="CA198" s="4"/>
      <c r="CB198" s="4"/>
      <c r="CF198" s="12">
        <v>7.61</v>
      </c>
      <c r="CG198" s="32">
        <f t="shared" si="93"/>
        <v>2.1959483695506696</v>
      </c>
      <c r="CH198" s="4">
        <v>6.96</v>
      </c>
      <c r="CI198" s="4">
        <f t="shared" si="86"/>
        <v>2.0083837913367488</v>
      </c>
      <c r="CJ198" s="12">
        <v>15</v>
      </c>
      <c r="CK198" s="32">
        <f t="shared" si="94"/>
        <v>4.3284133433981662</v>
      </c>
      <c r="CM198" s="4">
        <v>8.89</v>
      </c>
      <c r="CN198" s="4"/>
      <c r="CO198" s="5"/>
      <c r="CP198" s="4"/>
      <c r="CQ198" s="12">
        <v>1.54</v>
      </c>
      <c r="CR198" s="12">
        <v>1.21</v>
      </c>
      <c r="CS198" s="4"/>
      <c r="CT198" s="5"/>
      <c r="CU198" s="12">
        <v>8.64</v>
      </c>
      <c r="CV198" s="63">
        <f t="shared" si="95"/>
        <v>2.4931660857973439</v>
      </c>
      <c r="CW198" s="4">
        <v>2.5</v>
      </c>
      <c r="CX198" s="4">
        <f t="shared" si="87"/>
        <v>0.72140222389969433</v>
      </c>
      <c r="DA198" s="4"/>
      <c r="DB198" s="4"/>
      <c r="DC198" s="4"/>
      <c r="DD198" s="63"/>
      <c r="DE198" s="11"/>
      <c r="DF198" s="11"/>
      <c r="DG198" s="11"/>
      <c r="DH198" s="53">
        <f t="shared" si="96"/>
        <v>0.28856088955987774</v>
      </c>
      <c r="DI198" s="53">
        <f t="shared" si="102"/>
        <v>0.45077565060041014</v>
      </c>
      <c r="DJ198" s="53">
        <f t="shared" si="103"/>
        <v>0.25517357277998171</v>
      </c>
      <c r="DK198" s="53">
        <f t="shared" si="97"/>
        <v>0.59443543249334807</v>
      </c>
      <c r="DL198" s="53">
        <f t="shared" si="98"/>
        <v>0.95</v>
      </c>
      <c r="DM198" s="53">
        <f t="shared" si="99"/>
        <v>4.3284133433981662</v>
      </c>
      <c r="DN198" s="53">
        <f t="shared" si="100"/>
        <v>2.1959483695506696</v>
      </c>
      <c r="DO198" s="53">
        <f t="shared" si="101"/>
        <v>2.4931660857973439</v>
      </c>
      <c r="DP198" s="60">
        <f t="shared" ref="DP198:DP229" si="104">DK198*(AVERAGE(DP$244:DP$253)/AVERAGE(DK$244:DK$253))</f>
        <v>1.6336147416390496</v>
      </c>
      <c r="DQ198" s="53">
        <f>'west Allen-Studer'!CZ199</f>
        <v>26.531808290899665</v>
      </c>
      <c r="DR198" s="60">
        <v>3</v>
      </c>
      <c r="DS198" s="53">
        <f t="shared" ref="DS198:DS261" si="105">0.5*DN198</f>
        <v>1.0979741847753348</v>
      </c>
      <c r="DT198" s="53">
        <f t="shared" ref="DT198:DT261" si="106">DN198</f>
        <v>2.1959483695506696</v>
      </c>
      <c r="DV198" s="33">
        <f t="shared" ref="DV198:DV261" si="107">$DI$10*$DI198+$DJ$10*$DJ198+$DK$10*$DK198+$DL$10*$DL198+$DM$10*$DM198+$DN$10*$DN198+$DO$10*$DO198+$DP$10*$DP198+$DQ$10*$DQ198+$DR$10*$DR198+$DS$10*$DS198+$DT$10*$DT198</f>
        <v>353.4692552487324</v>
      </c>
      <c r="DW198" s="33">
        <f t="shared" ref="DW198:DW261" si="108">$DK$14*$DK198+$DL$14*$DL198+$DM$14*$DM198+$DN$14*$DN198+$DO$14*$DO198+$DP$14*$DP198+$DQ$14*$DQ198+$DR$14*$DR198+$DS$14*$DS198+$DT$14*$DT198</f>
        <v>291.36016432583705</v>
      </c>
      <c r="DX198" s="33">
        <f t="shared" ref="DX198:DX261" si="109">$DK$11*$DK198+$DL$11*$DL198+$DM$11*$DM198+$DN$11*$DN198+$DO$11*$DO198+$DP$11*$DP198+$DQ$11*$DQ198+$DR$11*$DR198+$DS$11*$DS198+$DT$11*$DT198</f>
        <v>147.1709564906287</v>
      </c>
      <c r="EA198" s="60">
        <f t="shared" ref="EA198:EA261" si="110">1.360408+0.001221*(A198-1750)-0.535403</f>
        <v>0.85919300000000021</v>
      </c>
      <c r="EC198" s="218">
        <f t="shared" si="68"/>
        <v>1778</v>
      </c>
      <c r="ED198" s="53">
        <f t="shared" ref="ED198:ED261" si="111">EA198*360/(3.15*$DV198)</f>
        <v>0.27779922654146555</v>
      </c>
      <c r="EE198" s="53">
        <f t="shared" ref="EE198:EE261" si="112">EA198*360/(3.15*$DW198)</f>
        <v>0.33701753958538044</v>
      </c>
      <c r="EF198" s="53">
        <f t="shared" ref="EF198:EF261" si="113">EA198*360/(3.15*DX198)</f>
        <v>0.66720695479436076</v>
      </c>
      <c r="EG198" s="53">
        <f t="shared" si="67"/>
        <v>0.42284435240166057</v>
      </c>
    </row>
    <row r="199" spans="1:142" x14ac:dyDescent="0.15">
      <c r="A199" s="218">
        <f t="shared" ref="A199:A262" si="114">A198+1</f>
        <v>1779</v>
      </c>
      <c r="B199" s="4"/>
      <c r="C199" s="4"/>
      <c r="D199" s="4"/>
      <c r="E199" s="4"/>
      <c r="F199" s="32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36"/>
      <c r="T199" s="36"/>
      <c r="U199" s="28"/>
      <c r="V199" s="12"/>
      <c r="W199" s="4"/>
      <c r="X199" s="4"/>
      <c r="Y199" s="4"/>
      <c r="Z199" s="12">
        <v>2.3199999999999998</v>
      </c>
      <c r="AA199" s="32">
        <f t="shared" si="88"/>
        <v>0.66946126377891624</v>
      </c>
      <c r="AB199" s="4">
        <v>1.6</v>
      </c>
      <c r="AC199" s="4">
        <f t="shared" si="89"/>
        <v>0.46157386841077075</v>
      </c>
      <c r="AD199" s="4">
        <v>2.29</v>
      </c>
      <c r="AE199" s="4">
        <f t="shared" si="90"/>
        <v>0.66080443709212</v>
      </c>
      <c r="AF199" s="4">
        <v>1.6</v>
      </c>
      <c r="AG199" s="63">
        <f t="shared" si="85"/>
        <v>0.46169742329580443</v>
      </c>
      <c r="AH199" s="12"/>
      <c r="AI199" s="32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BJ199" s="12">
        <v>1</v>
      </c>
      <c r="BK199" s="63">
        <f t="shared" si="91"/>
        <v>0.28856088955987774</v>
      </c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12">
        <v>0.95</v>
      </c>
      <c r="BZ199" s="63">
        <f t="shared" si="92"/>
        <v>0.27413284508188385</v>
      </c>
      <c r="CA199" s="4"/>
      <c r="CB199" s="4"/>
      <c r="CF199" s="12">
        <v>5.5</v>
      </c>
      <c r="CG199" s="32">
        <f t="shared" si="93"/>
        <v>1.5870848925793275</v>
      </c>
      <c r="CH199" s="4">
        <v>8</v>
      </c>
      <c r="CI199" s="4">
        <f t="shared" si="86"/>
        <v>2.3084871164790219</v>
      </c>
      <c r="CJ199" s="12">
        <v>12.5</v>
      </c>
      <c r="CK199" s="32">
        <f t="shared" si="94"/>
        <v>3.607011119498472</v>
      </c>
      <c r="CM199" s="4">
        <v>15.21</v>
      </c>
      <c r="CN199" s="4"/>
      <c r="CO199" s="5"/>
      <c r="CP199" s="4"/>
      <c r="CQ199" s="12">
        <v>2</v>
      </c>
      <c r="CR199" s="12">
        <v>2.81</v>
      </c>
      <c r="CS199" s="4"/>
      <c r="CT199" s="5"/>
      <c r="CU199" s="12">
        <v>8.24</v>
      </c>
      <c r="CV199" s="63">
        <f t="shared" si="95"/>
        <v>2.3777417299733923</v>
      </c>
      <c r="CW199" s="4">
        <v>3.08</v>
      </c>
      <c r="CX199" s="4">
        <f t="shared" si="87"/>
        <v>0.88876753984442336</v>
      </c>
      <c r="DA199" s="4"/>
      <c r="DB199" s="4"/>
      <c r="DC199" s="4"/>
      <c r="DD199" s="63"/>
      <c r="DE199" s="11"/>
      <c r="DF199" s="11"/>
      <c r="DG199" s="11"/>
      <c r="DH199" s="53">
        <f t="shared" si="96"/>
        <v>0.28856088955987774</v>
      </c>
      <c r="DI199" s="53">
        <f t="shared" si="102"/>
        <v>0.45077565060041014</v>
      </c>
      <c r="DJ199" s="53">
        <f t="shared" si="103"/>
        <v>0.25517357277998171</v>
      </c>
      <c r="DK199" s="53">
        <f t="shared" si="97"/>
        <v>0.66946126377891624</v>
      </c>
      <c r="DL199" s="53">
        <f t="shared" si="98"/>
        <v>0.95</v>
      </c>
      <c r="DM199" s="53">
        <f t="shared" si="99"/>
        <v>3.607011119498472</v>
      </c>
      <c r="DN199" s="53">
        <f t="shared" si="100"/>
        <v>1.5870848925793275</v>
      </c>
      <c r="DO199" s="53">
        <f t="shared" si="101"/>
        <v>2.3777417299733923</v>
      </c>
      <c r="DP199" s="60">
        <f t="shared" si="104"/>
        <v>1.839799126506114</v>
      </c>
      <c r="DQ199" s="53">
        <f>'west Allen-Studer'!CZ200</f>
        <v>12.790736526204919</v>
      </c>
      <c r="DR199" s="60">
        <v>3</v>
      </c>
      <c r="DS199" s="53">
        <f t="shared" si="105"/>
        <v>0.79354244628966375</v>
      </c>
      <c r="DT199" s="53">
        <f t="shared" si="106"/>
        <v>1.5870848925793275</v>
      </c>
      <c r="DV199" s="33">
        <f t="shared" si="107"/>
        <v>311.61338387869364</v>
      </c>
      <c r="DW199" s="33">
        <f t="shared" si="108"/>
        <v>250.76004354363096</v>
      </c>
      <c r="DX199" s="33">
        <f t="shared" si="109"/>
        <v>157.54863893014499</v>
      </c>
      <c r="EA199" s="60">
        <f t="shared" si="110"/>
        <v>0.86041400000000012</v>
      </c>
      <c r="EC199" s="218">
        <f t="shared" si="68"/>
        <v>1779</v>
      </c>
      <c r="ED199" s="53">
        <f t="shared" si="111"/>
        <v>0.31556099210972316</v>
      </c>
      <c r="EE199" s="53">
        <f t="shared" si="112"/>
        <v>0.39213994056560747</v>
      </c>
      <c r="EF199" s="53">
        <f t="shared" si="113"/>
        <v>0.62414394208145563</v>
      </c>
      <c r="EG199" s="53">
        <f t="shared" si="67"/>
        <v>0.49130634314379446</v>
      </c>
    </row>
    <row r="200" spans="1:142" x14ac:dyDescent="0.15">
      <c r="A200" s="218">
        <f t="shared" si="114"/>
        <v>1780</v>
      </c>
      <c r="B200" s="4"/>
      <c r="C200" s="4"/>
      <c r="D200" s="4"/>
      <c r="E200" s="4"/>
      <c r="F200" s="32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36"/>
      <c r="T200" s="36"/>
      <c r="U200" s="28"/>
      <c r="V200" s="12"/>
      <c r="W200" s="4"/>
      <c r="X200" s="4"/>
      <c r="Y200" s="4"/>
      <c r="Z200" s="12">
        <v>2.31</v>
      </c>
      <c r="AA200" s="32">
        <f t="shared" si="88"/>
        <v>0.66657565488331749</v>
      </c>
      <c r="AB200" s="4">
        <v>1.33</v>
      </c>
      <c r="AC200" s="4">
        <f t="shared" si="89"/>
        <v>0.3836832781164532</v>
      </c>
      <c r="AD200" s="4">
        <v>2</v>
      </c>
      <c r="AE200" s="4">
        <f t="shared" si="90"/>
        <v>0.57712177911975548</v>
      </c>
      <c r="AF200" s="4">
        <v>1.18</v>
      </c>
      <c r="AG200" s="63">
        <f t="shared" si="85"/>
        <v>0.34050184968065567</v>
      </c>
      <c r="AH200" s="12"/>
      <c r="AI200" s="32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BJ200" s="12">
        <v>1.82</v>
      </c>
      <c r="BK200" s="63">
        <f t="shared" si="91"/>
        <v>0.52518081899897739</v>
      </c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12">
        <v>0.89</v>
      </c>
      <c r="BZ200" s="63">
        <f t="shared" si="92"/>
        <v>0.25681919170829115</v>
      </c>
      <c r="CA200" s="4"/>
      <c r="CB200" s="4"/>
      <c r="CF200" s="12">
        <v>10.5</v>
      </c>
      <c r="CG200" s="32">
        <f t="shared" si="93"/>
        <v>3.0298893403787162</v>
      </c>
      <c r="CH200" s="4">
        <v>7.27</v>
      </c>
      <c r="CI200" s="4">
        <f t="shared" si="86"/>
        <v>2.0978376671003112</v>
      </c>
      <c r="CJ200" s="12">
        <v>19</v>
      </c>
      <c r="CK200" s="32">
        <f t="shared" si="94"/>
        <v>5.4826569016376769</v>
      </c>
      <c r="CM200" s="4">
        <v>16.88</v>
      </c>
      <c r="CN200" s="4"/>
      <c r="CO200" s="5"/>
      <c r="CP200" s="4"/>
      <c r="CQ200" s="12">
        <v>1.6</v>
      </c>
      <c r="CR200" s="12">
        <v>2.35</v>
      </c>
      <c r="CS200" s="4"/>
      <c r="CT200" s="5"/>
      <c r="CU200" s="12">
        <v>7.25</v>
      </c>
      <c r="CV200" s="63">
        <f t="shared" si="95"/>
        <v>2.0920664493091135</v>
      </c>
      <c r="CW200" s="4">
        <v>2.5</v>
      </c>
      <c r="CX200" s="4">
        <f t="shared" si="87"/>
        <v>0.72140222389969433</v>
      </c>
      <c r="DA200" s="4"/>
      <c r="DB200" s="4"/>
      <c r="DC200" s="4"/>
      <c r="DD200" s="63"/>
      <c r="DE200" s="11"/>
      <c r="DF200" s="11"/>
      <c r="DG200" s="11"/>
      <c r="DH200" s="53">
        <f t="shared" si="96"/>
        <v>0.52518081899897739</v>
      </c>
      <c r="DI200" s="53">
        <f t="shared" si="102"/>
        <v>0.74087168409274629</v>
      </c>
      <c r="DJ200" s="53">
        <f t="shared" si="103"/>
        <v>0.45923022245956657</v>
      </c>
      <c r="DK200" s="53">
        <f t="shared" si="97"/>
        <v>0.66657565488331749</v>
      </c>
      <c r="DL200" s="53">
        <f t="shared" si="98"/>
        <v>0.89</v>
      </c>
      <c r="DM200" s="53">
        <f t="shared" si="99"/>
        <v>5.4826569016376769</v>
      </c>
      <c r="DN200" s="53">
        <f t="shared" si="100"/>
        <v>3.0298893403787162</v>
      </c>
      <c r="DO200" s="53">
        <f t="shared" si="101"/>
        <v>2.0920664493091135</v>
      </c>
      <c r="DP200" s="60">
        <f t="shared" si="104"/>
        <v>1.8318689578573808</v>
      </c>
      <c r="DQ200" s="53">
        <f>'west Allen-Studer'!CZ201</f>
        <v>12.279107065156722</v>
      </c>
      <c r="DR200" s="60">
        <v>3</v>
      </c>
      <c r="DS200" s="53">
        <f t="shared" si="105"/>
        <v>1.5149446701893581</v>
      </c>
      <c r="DT200" s="53">
        <f t="shared" si="106"/>
        <v>3.0298893403787162</v>
      </c>
      <c r="DV200" s="33">
        <f t="shared" si="107"/>
        <v>416.50250742263404</v>
      </c>
      <c r="DW200" s="33">
        <f t="shared" si="108"/>
        <v>256.49067229875072</v>
      </c>
      <c r="DX200" s="33">
        <f t="shared" si="109"/>
        <v>160.91296656820083</v>
      </c>
      <c r="EA200" s="60">
        <f t="shared" si="110"/>
        <v>0.86163500000000004</v>
      </c>
      <c r="EC200" s="218">
        <f t="shared" si="68"/>
        <v>1780</v>
      </c>
      <c r="ED200" s="53">
        <f t="shared" si="111"/>
        <v>0.23642731958069391</v>
      </c>
      <c r="EE200" s="53">
        <f t="shared" si="112"/>
        <v>0.38392262200425858</v>
      </c>
      <c r="EF200" s="53">
        <f t="shared" si="113"/>
        <v>0.61196169288716173</v>
      </c>
      <c r="EG200" s="53">
        <f t="shared" si="67"/>
        <v>0.48032935816278433</v>
      </c>
    </row>
    <row r="201" spans="1:142" x14ac:dyDescent="0.15">
      <c r="A201" s="218">
        <f t="shared" si="114"/>
        <v>1781</v>
      </c>
      <c r="B201" s="4"/>
      <c r="C201" s="4"/>
      <c r="D201" s="4"/>
      <c r="E201" s="4"/>
      <c r="F201" s="32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36"/>
      <c r="T201" s="36"/>
      <c r="U201" s="28"/>
      <c r="V201" s="12"/>
      <c r="W201" s="4"/>
      <c r="X201" s="4"/>
      <c r="Y201" s="4"/>
      <c r="Z201" s="12">
        <v>1.83</v>
      </c>
      <c r="AA201" s="32">
        <f t="shared" si="88"/>
        <v>0.52806642789457625</v>
      </c>
      <c r="AB201" s="4">
        <v>1.05</v>
      </c>
      <c r="AC201" s="4">
        <f t="shared" si="89"/>
        <v>0.30290785114456825</v>
      </c>
      <c r="AD201" s="4">
        <v>1.54</v>
      </c>
      <c r="AE201" s="4">
        <f t="shared" si="90"/>
        <v>0.44438376992221168</v>
      </c>
      <c r="AF201" s="4">
        <v>1.1399999999999999</v>
      </c>
      <c r="AG201" s="63">
        <f t="shared" si="85"/>
        <v>0.32895941409826057</v>
      </c>
      <c r="AH201" s="12"/>
      <c r="AI201" s="32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BJ201" s="12">
        <v>1.43</v>
      </c>
      <c r="BK201" s="63">
        <f t="shared" si="91"/>
        <v>0.41264207207062514</v>
      </c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12">
        <v>0.73</v>
      </c>
      <c r="BZ201" s="63">
        <f t="shared" si="92"/>
        <v>0.21064944937871075</v>
      </c>
      <c r="CA201" s="4"/>
      <c r="CB201" s="4"/>
      <c r="CF201" s="12">
        <v>9</v>
      </c>
      <c r="CG201" s="32">
        <f t="shared" si="93"/>
        <v>2.5970480060388996</v>
      </c>
      <c r="CH201" s="4">
        <v>5</v>
      </c>
      <c r="CI201" s="4">
        <f t="shared" si="86"/>
        <v>1.4428044477993887</v>
      </c>
      <c r="CJ201" s="12">
        <v>19</v>
      </c>
      <c r="CK201" s="32">
        <f t="shared" si="94"/>
        <v>5.4826569016376769</v>
      </c>
      <c r="CM201" s="4">
        <v>16</v>
      </c>
      <c r="CN201" s="4"/>
      <c r="CO201" s="5"/>
      <c r="CP201" s="4"/>
      <c r="CQ201" s="12">
        <v>1.33</v>
      </c>
      <c r="CR201" s="12">
        <v>1.25</v>
      </c>
      <c r="CS201" s="4"/>
      <c r="CT201" s="5"/>
      <c r="CU201" s="12">
        <v>7.25</v>
      </c>
      <c r="CV201" s="63">
        <f t="shared" si="95"/>
        <v>2.0920664493091135</v>
      </c>
      <c r="CW201" s="4">
        <v>2.35</v>
      </c>
      <c r="CX201" s="4">
        <f t="shared" si="87"/>
        <v>0.6781180904657127</v>
      </c>
      <c r="DA201" s="4"/>
      <c r="DB201" s="4"/>
      <c r="DC201" s="4"/>
      <c r="DD201" s="63"/>
      <c r="DE201" s="11"/>
      <c r="DF201" s="11"/>
      <c r="DG201" s="11"/>
      <c r="DH201" s="53">
        <f t="shared" si="96"/>
        <v>0.41264207207062514</v>
      </c>
      <c r="DI201" s="53">
        <f t="shared" si="102"/>
        <v>0.60289918035858636</v>
      </c>
      <c r="DJ201" s="53">
        <f t="shared" si="103"/>
        <v>0.36217888907537382</v>
      </c>
      <c r="DK201" s="53">
        <f t="shared" si="97"/>
        <v>0.52806642789457625</v>
      </c>
      <c r="DL201" s="53">
        <f t="shared" si="98"/>
        <v>0.73</v>
      </c>
      <c r="DM201" s="53">
        <f t="shared" si="99"/>
        <v>5.4826569016376769</v>
      </c>
      <c r="DN201" s="53">
        <f t="shared" si="100"/>
        <v>2.5970480060388996</v>
      </c>
      <c r="DO201" s="53">
        <f t="shared" si="101"/>
        <v>2.0920664493091135</v>
      </c>
      <c r="DP201" s="60">
        <f t="shared" si="104"/>
        <v>1.4512208627181851</v>
      </c>
      <c r="DQ201" s="53">
        <v>12</v>
      </c>
      <c r="DR201" s="60">
        <v>3</v>
      </c>
      <c r="DS201" s="53">
        <f t="shared" si="105"/>
        <v>1.2985240030194498</v>
      </c>
      <c r="DT201" s="53">
        <f t="shared" si="106"/>
        <v>2.5970480060388996</v>
      </c>
      <c r="DV201" s="33">
        <f t="shared" si="107"/>
        <v>350.69033657323763</v>
      </c>
      <c r="DW201" s="33">
        <f t="shared" si="108"/>
        <v>221.56155166907692</v>
      </c>
      <c r="DX201" s="33">
        <f t="shared" si="109"/>
        <v>134.13252751060716</v>
      </c>
      <c r="EA201" s="60">
        <f t="shared" si="110"/>
        <v>0.86285600000000018</v>
      </c>
      <c r="EC201" s="218">
        <f t="shared" si="68"/>
        <v>1781</v>
      </c>
      <c r="ED201" s="53">
        <f t="shared" si="111"/>
        <v>0.28119427312796885</v>
      </c>
      <c r="EE201" s="53">
        <f t="shared" si="112"/>
        <v>0.4450777381853725</v>
      </c>
      <c r="EF201" s="53">
        <f t="shared" si="113"/>
        <v>0.73518419518275369</v>
      </c>
      <c r="EG201" s="53">
        <f t="shared" si="67"/>
        <v>0.55605315575696457</v>
      </c>
    </row>
    <row r="202" spans="1:142" x14ac:dyDescent="0.15">
      <c r="A202" s="218">
        <f t="shared" si="114"/>
        <v>1782</v>
      </c>
      <c r="B202" s="4"/>
      <c r="C202" s="4"/>
      <c r="D202" s="4"/>
      <c r="E202" s="4"/>
      <c r="F202" s="32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36"/>
      <c r="T202" s="36"/>
      <c r="U202" s="28"/>
      <c r="V202" s="12"/>
      <c r="W202" s="4"/>
      <c r="X202" s="4"/>
      <c r="Y202" s="4"/>
      <c r="Z202" s="12">
        <v>1.18</v>
      </c>
      <c r="AA202" s="32">
        <f t="shared" si="88"/>
        <v>0.34050184968065567</v>
      </c>
      <c r="AB202" s="4">
        <v>1.1499999999999999</v>
      </c>
      <c r="AC202" s="4">
        <f t="shared" si="89"/>
        <v>0.3317562179202414</v>
      </c>
      <c r="AD202" s="4">
        <v>1.56</v>
      </c>
      <c r="AE202" s="4">
        <f t="shared" si="90"/>
        <v>0.45015498771340928</v>
      </c>
      <c r="AF202" s="4">
        <v>1</v>
      </c>
      <c r="AG202" s="63">
        <f t="shared" si="85"/>
        <v>0.28856088955987774</v>
      </c>
      <c r="AH202" s="12"/>
      <c r="AI202" s="32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BJ202" s="12">
        <v>1.47</v>
      </c>
      <c r="BK202" s="63">
        <f t="shared" si="91"/>
        <v>0.42418450765302024</v>
      </c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12">
        <v>0.77</v>
      </c>
      <c r="BZ202" s="63">
        <f t="shared" si="92"/>
        <v>0.22219188496110584</v>
      </c>
      <c r="CA202" s="4"/>
      <c r="CB202" s="4"/>
      <c r="CF202" s="12">
        <v>10.58</v>
      </c>
      <c r="CG202" s="32">
        <f t="shared" si="93"/>
        <v>3.0529742115435061</v>
      </c>
      <c r="CH202" s="4">
        <v>5.16</v>
      </c>
      <c r="CI202" s="4">
        <f t="shared" si="86"/>
        <v>1.4889741901289693</v>
      </c>
      <c r="CJ202" s="12">
        <v>18.8</v>
      </c>
      <c r="CK202" s="32">
        <f t="shared" si="94"/>
        <v>5.4249447237257016</v>
      </c>
      <c r="CM202" s="4">
        <v>13.94</v>
      </c>
      <c r="CN202" s="4"/>
      <c r="CO202" s="5"/>
      <c r="CP202" s="4"/>
      <c r="CQ202" s="12">
        <v>1.35</v>
      </c>
      <c r="CR202" s="12">
        <v>1.19</v>
      </c>
      <c r="CS202" s="4"/>
      <c r="CT202" s="5"/>
      <c r="CU202" s="12">
        <v>7.25</v>
      </c>
      <c r="CV202" s="63">
        <f t="shared" si="95"/>
        <v>2.0920664493091135</v>
      </c>
      <c r="CW202" s="4">
        <v>2.35</v>
      </c>
      <c r="CX202" s="4">
        <f t="shared" si="87"/>
        <v>0.6781180904657127</v>
      </c>
      <c r="DA202" s="4"/>
      <c r="DB202" s="4"/>
      <c r="DC202" s="4"/>
      <c r="DD202" s="63"/>
      <c r="DE202" s="11"/>
      <c r="DF202" s="11"/>
      <c r="DG202" s="11"/>
      <c r="DH202" s="53">
        <f t="shared" si="96"/>
        <v>0.42418450765302024</v>
      </c>
      <c r="DI202" s="53">
        <f t="shared" si="102"/>
        <v>0.61705020638260288</v>
      </c>
      <c r="DJ202" s="53">
        <f t="shared" si="103"/>
        <v>0.37213287198657308</v>
      </c>
      <c r="DK202" s="53">
        <f t="shared" si="97"/>
        <v>0.34050184968065567</v>
      </c>
      <c r="DL202" s="53">
        <f t="shared" si="98"/>
        <v>0.77</v>
      </c>
      <c r="DM202" s="53">
        <f t="shared" si="99"/>
        <v>5.4249447237257016</v>
      </c>
      <c r="DN202" s="53">
        <f t="shared" si="100"/>
        <v>3.0529742115435061</v>
      </c>
      <c r="DO202" s="53">
        <f t="shared" si="101"/>
        <v>2.0920664493091135</v>
      </c>
      <c r="DP202" s="60">
        <f t="shared" si="104"/>
        <v>0.93575990055052349</v>
      </c>
      <c r="DQ202" s="53">
        <f>'west Allen-Studer'!CZ203</f>
        <v>11.788935535016563</v>
      </c>
      <c r="DR202" s="60">
        <v>3</v>
      </c>
      <c r="DS202" s="53">
        <f t="shared" si="105"/>
        <v>1.5264871057717531</v>
      </c>
      <c r="DT202" s="53">
        <f t="shared" si="106"/>
        <v>3.0529742115435061</v>
      </c>
      <c r="DV202" s="33">
        <f t="shared" si="107"/>
        <v>340.99785159354013</v>
      </c>
      <c r="DW202" s="33">
        <f t="shared" si="108"/>
        <v>210.87933583732348</v>
      </c>
      <c r="DX202" s="33">
        <f t="shared" si="109"/>
        <v>102.82754641971312</v>
      </c>
      <c r="EA202" s="60">
        <f t="shared" si="110"/>
        <v>0.86407700000000009</v>
      </c>
      <c r="EC202" s="218">
        <f t="shared" si="68"/>
        <v>1782</v>
      </c>
      <c r="ED202" s="53">
        <f t="shared" si="111"/>
        <v>0.28959612701773368</v>
      </c>
      <c r="EE202" s="53">
        <f t="shared" si="112"/>
        <v>0.46828512974375142</v>
      </c>
      <c r="EF202" s="53">
        <f t="shared" si="113"/>
        <v>0.96036189310382514</v>
      </c>
      <c r="EG202" s="53">
        <f t="shared" si="67"/>
        <v>0.58422035288957341</v>
      </c>
    </row>
    <row r="203" spans="1:142" x14ac:dyDescent="0.15">
      <c r="A203" s="218">
        <f t="shared" si="114"/>
        <v>1783</v>
      </c>
      <c r="B203" s="4"/>
      <c r="C203" s="4"/>
      <c r="D203" s="4"/>
      <c r="E203" s="4"/>
      <c r="F203" s="32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36"/>
      <c r="T203" s="36"/>
      <c r="U203" s="28"/>
      <c r="V203" s="12"/>
      <c r="W203" s="4"/>
      <c r="X203" s="4"/>
      <c r="Y203" s="4"/>
      <c r="Z203" s="12">
        <v>1.62</v>
      </c>
      <c r="AA203" s="32">
        <f t="shared" si="88"/>
        <v>0.46746864108700192</v>
      </c>
      <c r="AB203" s="4">
        <v>1.24</v>
      </c>
      <c r="AC203" s="4">
        <f t="shared" si="89"/>
        <v>0.35771974801834727</v>
      </c>
      <c r="AD203" s="4">
        <v>1.58</v>
      </c>
      <c r="AE203" s="4">
        <f t="shared" si="90"/>
        <v>0.45592620550460683</v>
      </c>
      <c r="AF203" s="4">
        <v>0.89</v>
      </c>
      <c r="AG203" s="63">
        <f t="shared" si="85"/>
        <v>0.25681919170829115</v>
      </c>
      <c r="AH203" s="12"/>
      <c r="AI203" s="32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BJ203" s="12">
        <v>1.51</v>
      </c>
      <c r="BK203" s="63">
        <f t="shared" si="91"/>
        <v>0.43572694323541539</v>
      </c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12">
        <v>0.81</v>
      </c>
      <c r="BZ203" s="63">
        <f t="shared" si="92"/>
        <v>0.23373432054350096</v>
      </c>
      <c r="CA203" s="4"/>
      <c r="CB203" s="4"/>
      <c r="CF203" s="12">
        <v>11.32</v>
      </c>
      <c r="CG203" s="32">
        <f t="shared" si="93"/>
        <v>3.2665092698178162</v>
      </c>
      <c r="CH203" s="4">
        <v>8.42</v>
      </c>
      <c r="CI203" s="4">
        <f t="shared" si="86"/>
        <v>2.4296826900941704</v>
      </c>
      <c r="CJ203" s="12">
        <v>18.600000000000001</v>
      </c>
      <c r="CK203" s="32">
        <f t="shared" si="94"/>
        <v>5.3672325458137262</v>
      </c>
      <c r="CM203" s="4">
        <v>15.21</v>
      </c>
      <c r="CN203" s="4"/>
      <c r="CO203" s="5"/>
      <c r="CP203" s="4"/>
      <c r="CQ203" s="12">
        <v>1.37</v>
      </c>
      <c r="CR203" s="12">
        <v>1.17</v>
      </c>
      <c r="CS203" s="4"/>
      <c r="CT203" s="5"/>
      <c r="CU203" s="12">
        <v>7.25</v>
      </c>
      <c r="CV203" s="63">
        <f t="shared" si="95"/>
        <v>2.0920664493091135</v>
      </c>
      <c r="CW203" s="4">
        <v>2.5</v>
      </c>
      <c r="CX203" s="4">
        <f t="shared" si="87"/>
        <v>0.72140222389969433</v>
      </c>
      <c r="DA203" s="4"/>
      <c r="DB203" s="4"/>
      <c r="DC203" s="4"/>
      <c r="DD203" s="63"/>
      <c r="DE203" s="11"/>
      <c r="DF203" s="11"/>
      <c r="DG203" s="11"/>
      <c r="DH203" s="53">
        <f t="shared" si="96"/>
        <v>0.43572694323541539</v>
      </c>
      <c r="DI203" s="53">
        <f t="shared" si="102"/>
        <v>0.63120123240661918</v>
      </c>
      <c r="DJ203" s="53">
        <f t="shared" si="103"/>
        <v>0.38208685489777239</v>
      </c>
      <c r="DK203" s="53">
        <f t="shared" si="97"/>
        <v>0.46746864108700192</v>
      </c>
      <c r="DL203" s="53">
        <f t="shared" si="98"/>
        <v>0.81</v>
      </c>
      <c r="DM203" s="53">
        <f t="shared" si="99"/>
        <v>5.3672325458137262</v>
      </c>
      <c r="DN203" s="53">
        <f t="shared" si="100"/>
        <v>3.2665092698178162</v>
      </c>
      <c r="DO203" s="53">
        <f t="shared" si="101"/>
        <v>2.0920664493091135</v>
      </c>
      <c r="DP203" s="60">
        <f t="shared" si="104"/>
        <v>1.2846873210947867</v>
      </c>
      <c r="DQ203" s="53">
        <f>'west Allen-Studer'!CZ204</f>
        <v>12.535311233347063</v>
      </c>
      <c r="DR203" s="60">
        <v>3</v>
      </c>
      <c r="DS203" s="53">
        <f t="shared" si="105"/>
        <v>1.6332546349089081</v>
      </c>
      <c r="DT203" s="53">
        <f t="shared" si="106"/>
        <v>3.2665092698178162</v>
      </c>
      <c r="DV203" s="33">
        <f t="shared" si="107"/>
        <v>362.26795394146075</v>
      </c>
      <c r="DW203" s="33">
        <f t="shared" si="108"/>
        <v>230.73844080827394</v>
      </c>
      <c r="DX203" s="33">
        <f t="shared" si="109"/>
        <v>125.06981235543809</v>
      </c>
      <c r="EA203" s="60">
        <f t="shared" si="110"/>
        <v>0.86529800000000001</v>
      </c>
      <c r="EC203" s="218">
        <f t="shared" si="68"/>
        <v>1783</v>
      </c>
      <c r="ED203" s="53">
        <f t="shared" si="111"/>
        <v>0.27297805098151168</v>
      </c>
      <c r="EE203" s="53">
        <f t="shared" si="112"/>
        <v>0.4285857165957494</v>
      </c>
      <c r="EF203" s="53">
        <f t="shared" si="113"/>
        <v>0.79068800166549669</v>
      </c>
      <c r="EG203" s="53">
        <f t="shared" si="67"/>
        <v>0.53393790635158966</v>
      </c>
    </row>
    <row r="204" spans="1:142" x14ac:dyDescent="0.15">
      <c r="A204" s="218">
        <f t="shared" si="114"/>
        <v>1784</v>
      </c>
      <c r="B204" s="4"/>
      <c r="C204" s="4"/>
      <c r="D204" s="4"/>
      <c r="E204" s="4"/>
      <c r="F204" s="32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36"/>
      <c r="T204" s="36"/>
      <c r="U204" s="28"/>
      <c r="V204" s="12"/>
      <c r="W204" s="4"/>
      <c r="X204" s="4"/>
      <c r="Y204" s="4"/>
      <c r="Z204" s="12">
        <v>1.81</v>
      </c>
      <c r="AA204" s="32">
        <f t="shared" si="88"/>
        <v>0.52229521010337876</v>
      </c>
      <c r="AB204" s="4">
        <v>1.29</v>
      </c>
      <c r="AC204" s="4">
        <f t="shared" si="89"/>
        <v>0.3721439314061839</v>
      </c>
      <c r="AD204" s="4">
        <v>1.6</v>
      </c>
      <c r="AE204" s="4">
        <f t="shared" si="90"/>
        <v>0.46169742329580443</v>
      </c>
      <c r="AF204" s="4">
        <v>1.1100000000000001</v>
      </c>
      <c r="AG204" s="63">
        <f t="shared" si="85"/>
        <v>0.32030258741146428</v>
      </c>
      <c r="AH204" s="12"/>
      <c r="AI204" s="32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BJ204" s="12">
        <v>1.56</v>
      </c>
      <c r="BK204" s="63">
        <f t="shared" si="91"/>
        <v>0.45015498771340928</v>
      </c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12">
        <v>0.84</v>
      </c>
      <c r="BZ204" s="63">
        <f t="shared" si="92"/>
        <v>0.24239114723029728</v>
      </c>
      <c r="CA204" s="4"/>
      <c r="CB204" s="4"/>
      <c r="CF204" s="12">
        <v>12.07</v>
      </c>
      <c r="CG204" s="32">
        <f t="shared" si="93"/>
        <v>3.4829299369877242</v>
      </c>
      <c r="CH204" s="4">
        <v>6.03</v>
      </c>
      <c r="CI204" s="4">
        <f t="shared" si="86"/>
        <v>1.7400221640460627</v>
      </c>
      <c r="CJ204" s="12">
        <v>18.399999999999999</v>
      </c>
      <c r="CK204" s="32">
        <f t="shared" si="94"/>
        <v>5.30952036790175</v>
      </c>
      <c r="CM204" s="4">
        <v>13.33</v>
      </c>
      <c r="CN204" s="4"/>
      <c r="CO204" s="5"/>
      <c r="CP204" s="4"/>
      <c r="CQ204" s="12">
        <v>1.39</v>
      </c>
      <c r="CR204" s="12">
        <v>1.1499999999999999</v>
      </c>
      <c r="CS204" s="4"/>
      <c r="CT204" s="5"/>
      <c r="CU204" s="12">
        <v>8.44</v>
      </c>
      <c r="CV204" s="63">
        <f t="shared" si="95"/>
        <v>2.4354539078853676</v>
      </c>
      <c r="CW204" s="4">
        <v>2.2200000000000002</v>
      </c>
      <c r="CX204" s="4">
        <f t="shared" si="87"/>
        <v>0.64060517482292856</v>
      </c>
      <c r="DA204" s="4"/>
      <c r="DB204" s="4"/>
      <c r="DC204" s="4"/>
      <c r="DD204" s="63"/>
      <c r="DE204" s="11"/>
      <c r="DF204" s="11"/>
      <c r="DG204" s="11"/>
      <c r="DH204" s="53">
        <f t="shared" si="96"/>
        <v>0.45015498771340928</v>
      </c>
      <c r="DI204" s="53">
        <f t="shared" si="102"/>
        <v>0.64889001493663989</v>
      </c>
      <c r="DJ204" s="53">
        <f t="shared" si="103"/>
        <v>0.39452933353677144</v>
      </c>
      <c r="DK204" s="53">
        <f t="shared" si="97"/>
        <v>0.52229521010337876</v>
      </c>
      <c r="DL204" s="53">
        <f t="shared" si="98"/>
        <v>0.84</v>
      </c>
      <c r="DM204" s="53">
        <f t="shared" si="99"/>
        <v>5.30952036790175</v>
      </c>
      <c r="DN204" s="53">
        <f t="shared" si="100"/>
        <v>3.4829299369877242</v>
      </c>
      <c r="DO204" s="53">
        <f t="shared" si="101"/>
        <v>2.4354539078853676</v>
      </c>
      <c r="DP204" s="60">
        <f t="shared" si="104"/>
        <v>1.4353605254207187</v>
      </c>
      <c r="DQ204" s="53">
        <f>'west Allen-Studer'!CZ205</f>
        <v>11.767133535876484</v>
      </c>
      <c r="DR204" s="60">
        <v>3</v>
      </c>
      <c r="DS204" s="53">
        <f t="shared" si="105"/>
        <v>1.7414649684938621</v>
      </c>
      <c r="DT204" s="53">
        <f t="shared" si="106"/>
        <v>3.4829299369877242</v>
      </c>
      <c r="DV204" s="33">
        <f t="shared" si="107"/>
        <v>372.91064576573865</v>
      </c>
      <c r="DW204" s="33">
        <f t="shared" si="108"/>
        <v>238.90195302877703</v>
      </c>
      <c r="DX204" s="33">
        <f t="shared" si="109"/>
        <v>135.51737453248552</v>
      </c>
      <c r="EA204" s="60">
        <f t="shared" si="110"/>
        <v>0.86651900000000015</v>
      </c>
      <c r="EC204" s="218">
        <f t="shared" si="68"/>
        <v>1784</v>
      </c>
      <c r="ED204" s="53">
        <f t="shared" si="111"/>
        <v>0.26556158688844111</v>
      </c>
      <c r="EE204" s="53">
        <f t="shared" si="112"/>
        <v>0.4145246265325177</v>
      </c>
      <c r="EF204" s="53">
        <f t="shared" si="113"/>
        <v>0.73076048882133371</v>
      </c>
      <c r="EG204" s="53">
        <f t="shared" si="67"/>
        <v>0.51569272849418635</v>
      </c>
    </row>
    <row r="205" spans="1:142" x14ac:dyDescent="0.15">
      <c r="A205" s="218">
        <f t="shared" si="114"/>
        <v>1785</v>
      </c>
      <c r="B205" s="4"/>
      <c r="C205" s="4"/>
      <c r="D205" s="4"/>
      <c r="E205" s="4"/>
      <c r="F205" s="32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36"/>
      <c r="T205" s="36"/>
      <c r="U205" s="28"/>
      <c r="V205" s="12"/>
      <c r="W205" s="4"/>
      <c r="X205" s="4"/>
      <c r="Y205" s="4"/>
      <c r="Z205" s="12">
        <v>1.18</v>
      </c>
      <c r="AA205" s="32">
        <f t="shared" si="88"/>
        <v>0.34050184968065567</v>
      </c>
      <c r="AB205" s="4">
        <v>1.39</v>
      </c>
      <c r="AC205" s="4">
        <f t="shared" si="89"/>
        <v>0.400992298181857</v>
      </c>
      <c r="AD205" s="4">
        <v>1.63</v>
      </c>
      <c r="AE205" s="4">
        <f t="shared" si="90"/>
        <v>0.47035424998260061</v>
      </c>
      <c r="AF205" s="4">
        <v>1.54</v>
      </c>
      <c r="AG205" s="63">
        <f t="shared" si="85"/>
        <v>0.44438376992221168</v>
      </c>
      <c r="AH205" s="12"/>
      <c r="AI205" s="32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BJ205" s="12">
        <v>1.61</v>
      </c>
      <c r="BK205" s="63">
        <f t="shared" si="91"/>
        <v>0.46458303219140312</v>
      </c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12">
        <v>0.87</v>
      </c>
      <c r="BZ205" s="63">
        <f t="shared" si="92"/>
        <v>0.2510479739170936</v>
      </c>
      <c r="CA205" s="4"/>
      <c r="CB205" s="4"/>
      <c r="CF205" s="12">
        <v>12.81</v>
      </c>
      <c r="CG205" s="32">
        <f t="shared" si="93"/>
        <v>3.6964649952620339</v>
      </c>
      <c r="CH205" s="4">
        <v>6.4</v>
      </c>
      <c r="CI205" s="4">
        <f t="shared" si="86"/>
        <v>1.8467896931832177</v>
      </c>
      <c r="CJ205" s="12">
        <v>18.2</v>
      </c>
      <c r="CK205" s="32">
        <f t="shared" si="94"/>
        <v>5.2518081899897737</v>
      </c>
      <c r="CM205" s="4">
        <v>12.31</v>
      </c>
      <c r="CN205" s="4"/>
      <c r="CO205" s="5"/>
      <c r="CP205" s="4"/>
      <c r="CQ205" s="12">
        <v>1.39</v>
      </c>
      <c r="CR205" s="12">
        <v>1.1100000000000001</v>
      </c>
      <c r="CS205" s="4"/>
      <c r="CT205" s="5"/>
      <c r="CU205" s="12">
        <v>8.49</v>
      </c>
      <c r="CV205" s="63">
        <f t="shared" si="95"/>
        <v>2.4498819523633619</v>
      </c>
      <c r="CW205" s="4">
        <v>2.5</v>
      </c>
      <c r="CX205" s="4">
        <f t="shared" si="87"/>
        <v>0.72140222389969433</v>
      </c>
      <c r="DA205" s="4"/>
      <c r="DB205" s="4"/>
      <c r="DC205" s="4"/>
      <c r="DD205" s="63"/>
      <c r="DE205" s="11"/>
      <c r="DF205" s="11"/>
      <c r="DG205" s="11"/>
      <c r="DH205" s="53">
        <f t="shared" si="96"/>
        <v>0.46458303219140312</v>
      </c>
      <c r="DI205" s="53">
        <f t="shared" si="102"/>
        <v>0.66657879746666016</v>
      </c>
      <c r="DJ205" s="53">
        <f t="shared" si="103"/>
        <v>0.40697181217577055</v>
      </c>
      <c r="DK205" s="53">
        <f t="shared" si="97"/>
        <v>0.34050184968065567</v>
      </c>
      <c r="DL205" s="53">
        <f t="shared" si="98"/>
        <v>0.87</v>
      </c>
      <c r="DM205" s="53">
        <f t="shared" si="99"/>
        <v>5.2518081899897737</v>
      </c>
      <c r="DN205" s="53">
        <f t="shared" si="100"/>
        <v>3.6964649952620339</v>
      </c>
      <c r="DO205" s="53">
        <f t="shared" si="101"/>
        <v>2.4498819523633619</v>
      </c>
      <c r="DP205" s="60">
        <f t="shared" si="104"/>
        <v>0.93575990055052349</v>
      </c>
      <c r="DQ205" s="53">
        <f>'west Allen-Studer'!CZ206</f>
        <v>11.511662873584427</v>
      </c>
      <c r="DR205" s="60">
        <v>3</v>
      </c>
      <c r="DS205" s="53">
        <f t="shared" si="105"/>
        <v>1.8482324976310169</v>
      </c>
      <c r="DT205" s="53">
        <f t="shared" si="106"/>
        <v>3.6964649952620339</v>
      </c>
      <c r="DV205" s="33">
        <f t="shared" si="107"/>
        <v>362.75530441971966</v>
      </c>
      <c r="DW205" s="33">
        <f t="shared" si="108"/>
        <v>225.92642935209818</v>
      </c>
      <c r="DX205" s="33">
        <f t="shared" si="109"/>
        <v>105.02376782461383</v>
      </c>
      <c r="EA205" s="60">
        <f t="shared" si="110"/>
        <v>0.86774000000000007</v>
      </c>
      <c r="EC205" s="218">
        <f t="shared" si="68"/>
        <v>1785</v>
      </c>
      <c r="ED205" s="53">
        <f t="shared" si="111"/>
        <v>0.27338066323502325</v>
      </c>
      <c r="EE205" s="53">
        <f t="shared" si="112"/>
        <v>0.43894946686265035</v>
      </c>
      <c r="EF205" s="53">
        <f t="shared" si="113"/>
        <v>0.94426516747996303</v>
      </c>
      <c r="EG205" s="53">
        <f t="shared" si="67"/>
        <v>0.54531026030600982</v>
      </c>
    </row>
    <row r="206" spans="1:142" x14ac:dyDescent="0.15">
      <c r="A206" s="218">
        <f t="shared" si="114"/>
        <v>1786</v>
      </c>
      <c r="B206" s="4"/>
      <c r="C206" s="4"/>
      <c r="D206" s="4"/>
      <c r="E206" s="4"/>
      <c r="F206" s="32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36"/>
      <c r="T206" s="36"/>
      <c r="U206" s="28"/>
      <c r="V206" s="12"/>
      <c r="W206" s="4"/>
      <c r="X206" s="4"/>
      <c r="Y206" s="4"/>
      <c r="Z206" s="12">
        <v>1.65</v>
      </c>
      <c r="AA206" s="32">
        <f t="shared" si="88"/>
        <v>0.47612546777379827</v>
      </c>
      <c r="AB206" s="4">
        <v>1.6</v>
      </c>
      <c r="AC206" s="4">
        <f t="shared" si="89"/>
        <v>0.46157386841077075</v>
      </c>
      <c r="AD206" s="4">
        <v>1.67</v>
      </c>
      <c r="AE206" s="4">
        <f t="shared" si="90"/>
        <v>0.48189668556499576</v>
      </c>
      <c r="AF206" s="4">
        <v>0.95</v>
      </c>
      <c r="AG206" s="63">
        <f t="shared" ref="AG206:AG233" si="115">(AF206*10.78)/37.3578</f>
        <v>0.27413284508188385</v>
      </c>
      <c r="AH206" s="12"/>
      <c r="AI206" s="32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BJ206" s="12">
        <v>1.67</v>
      </c>
      <c r="BK206" s="63">
        <f t="shared" si="91"/>
        <v>0.48189668556499576</v>
      </c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12">
        <v>0.91</v>
      </c>
      <c r="BZ206" s="63">
        <f t="shared" si="92"/>
        <v>0.2625904094994887</v>
      </c>
      <c r="CA206" s="4"/>
      <c r="CB206" s="4"/>
      <c r="CF206" s="12">
        <v>13.5</v>
      </c>
      <c r="CG206" s="32">
        <f t="shared" si="93"/>
        <v>3.8955720090583497</v>
      </c>
      <c r="CH206" s="4">
        <v>5.43</v>
      </c>
      <c r="CI206" s="4">
        <f t="shared" ref="CI206:CI233" si="116">(CH206*10.78)/37.3578</f>
        <v>1.5668856303101359</v>
      </c>
      <c r="CJ206" s="12">
        <v>18</v>
      </c>
      <c r="CK206" s="32">
        <f t="shared" si="94"/>
        <v>5.1940960120777993</v>
      </c>
      <c r="CM206" s="4">
        <v>10.67</v>
      </c>
      <c r="CN206" s="4"/>
      <c r="CO206" s="5"/>
      <c r="CP206" s="4"/>
      <c r="CQ206" s="12">
        <v>1.43</v>
      </c>
      <c r="CR206" s="12">
        <v>1.1100000000000001</v>
      </c>
      <c r="CS206" s="4"/>
      <c r="CT206" s="5"/>
      <c r="CU206" s="12">
        <v>8.5500000000000007</v>
      </c>
      <c r="CV206" s="63">
        <f t="shared" si="95"/>
        <v>2.4671956057369546</v>
      </c>
      <c r="CW206" s="4">
        <v>2.5</v>
      </c>
      <c r="CX206" s="4">
        <f t="shared" ref="CX206:CX233" si="117">(CW206*10.78)/37.3578</f>
        <v>0.72140222389969433</v>
      </c>
      <c r="DA206" s="4"/>
      <c r="DB206" s="4"/>
      <c r="DC206" s="4"/>
      <c r="DD206" s="63"/>
      <c r="DE206" s="11"/>
      <c r="DF206" s="11"/>
      <c r="DG206" s="11"/>
      <c r="DH206" s="53">
        <f t="shared" si="96"/>
        <v>0.48189668556499576</v>
      </c>
      <c r="DI206" s="53">
        <f t="shared" si="102"/>
        <v>0.68780533650268483</v>
      </c>
      <c r="DJ206" s="53">
        <f t="shared" si="103"/>
        <v>0.42190278654256941</v>
      </c>
      <c r="DK206" s="53">
        <f t="shared" si="97"/>
        <v>0.47612546777379827</v>
      </c>
      <c r="DL206" s="53">
        <f t="shared" si="98"/>
        <v>0.91</v>
      </c>
      <c r="DM206" s="53">
        <f t="shared" si="99"/>
        <v>5.1940960120777993</v>
      </c>
      <c r="DN206" s="53">
        <f t="shared" si="100"/>
        <v>3.8955720090583497</v>
      </c>
      <c r="DO206" s="53">
        <f t="shared" si="101"/>
        <v>2.4671956057369546</v>
      </c>
      <c r="DP206" s="60">
        <f t="shared" si="104"/>
        <v>1.3084778270409865</v>
      </c>
      <c r="DQ206" s="53">
        <f>'west Allen-Studer'!CZ207</f>
        <v>11.767133535876484</v>
      </c>
      <c r="DR206" s="60">
        <v>3</v>
      </c>
      <c r="DS206" s="53">
        <f t="shared" si="105"/>
        <v>1.9477860045291748</v>
      </c>
      <c r="DT206" s="53">
        <f t="shared" si="106"/>
        <v>3.8955720090583497</v>
      </c>
      <c r="DV206" s="33">
        <f t="shared" si="107"/>
        <v>385.46895534759619</v>
      </c>
      <c r="DW206" s="33">
        <f t="shared" si="108"/>
        <v>245.05855990513578</v>
      </c>
      <c r="DX206" s="33">
        <f t="shared" si="109"/>
        <v>128.7744385081856</v>
      </c>
      <c r="EA206" s="60">
        <f t="shared" si="110"/>
        <v>0.86896100000000021</v>
      </c>
      <c r="EC206" s="218">
        <f t="shared" si="68"/>
        <v>1786</v>
      </c>
      <c r="ED206" s="53">
        <f t="shared" si="111"/>
        <v>0.25763379175860235</v>
      </c>
      <c r="EE206" s="53">
        <f t="shared" si="112"/>
        <v>0.4052493763526247</v>
      </c>
      <c r="EF206" s="53">
        <f t="shared" si="113"/>
        <v>0.77119209155096358</v>
      </c>
      <c r="EG206" s="53">
        <f t="shared" si="67"/>
        <v>0.50273697865396627</v>
      </c>
    </row>
    <row r="207" spans="1:142" x14ac:dyDescent="0.15">
      <c r="A207" s="218">
        <f t="shared" si="114"/>
        <v>1787</v>
      </c>
      <c r="B207" s="4"/>
      <c r="C207" s="4"/>
      <c r="D207" s="4"/>
      <c r="E207" s="4"/>
      <c r="F207" s="32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>
        <v>3</v>
      </c>
      <c r="R207" s="4">
        <v>1.0780000000000001</v>
      </c>
      <c r="S207" s="36"/>
      <c r="T207" s="36"/>
      <c r="U207" s="28"/>
      <c r="V207" s="12"/>
      <c r="W207" s="4"/>
      <c r="X207" s="4"/>
      <c r="Y207" s="4"/>
      <c r="Z207" s="12">
        <v>2.5499999999999998</v>
      </c>
      <c r="AA207" s="32">
        <f t="shared" si="88"/>
        <v>0.73583026837768817</v>
      </c>
      <c r="AB207" s="4">
        <v>1.57</v>
      </c>
      <c r="AC207" s="4">
        <f t="shared" si="89"/>
        <v>0.45291935837806874</v>
      </c>
      <c r="AD207" s="4">
        <v>1.82</v>
      </c>
      <c r="AE207" s="4">
        <f t="shared" si="90"/>
        <v>0.52518081899897739</v>
      </c>
      <c r="AF207" s="4">
        <v>0.98</v>
      </c>
      <c r="AG207" s="63">
        <f t="shared" si="115"/>
        <v>0.28278967176868014</v>
      </c>
      <c r="AH207" s="12"/>
      <c r="AI207" s="32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BJ207" s="12">
        <v>1.33</v>
      </c>
      <c r="BK207" s="63">
        <f t="shared" si="91"/>
        <v>0.38378598311463741</v>
      </c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12">
        <v>1</v>
      </c>
      <c r="BZ207" s="63">
        <f t="shared" si="92"/>
        <v>0.28856088955987774</v>
      </c>
      <c r="CA207" s="4"/>
      <c r="CB207" s="4"/>
      <c r="CF207" s="12">
        <v>12</v>
      </c>
      <c r="CG207" s="32">
        <f t="shared" si="93"/>
        <v>3.4627306747185327</v>
      </c>
      <c r="CH207" s="4">
        <v>5</v>
      </c>
      <c r="CI207" s="4">
        <f t="shared" si="116"/>
        <v>1.4428044477993887</v>
      </c>
      <c r="CJ207" s="12">
        <v>18</v>
      </c>
      <c r="CK207" s="32">
        <f t="shared" si="94"/>
        <v>5.1940960120777993</v>
      </c>
      <c r="CM207" s="4">
        <v>11.05</v>
      </c>
      <c r="CN207" s="4"/>
      <c r="CO207" s="5"/>
      <c r="CP207" s="4"/>
      <c r="CQ207" s="12">
        <v>1.18</v>
      </c>
      <c r="CR207" s="12">
        <v>1.48</v>
      </c>
      <c r="CS207" s="4"/>
      <c r="CT207" s="5"/>
      <c r="CU207" s="12">
        <v>11.48</v>
      </c>
      <c r="CV207" s="63">
        <f t="shared" si="95"/>
        <v>3.3126790121473966</v>
      </c>
      <c r="CW207" s="4">
        <v>2.5</v>
      </c>
      <c r="CX207" s="4">
        <f t="shared" si="117"/>
        <v>0.72140222389969433</v>
      </c>
      <c r="DA207" s="4"/>
      <c r="DB207" s="4"/>
      <c r="DC207" s="4"/>
      <c r="DD207" s="63"/>
      <c r="DE207" s="11"/>
      <c r="DF207" s="11"/>
      <c r="DG207" s="11"/>
      <c r="DH207" s="53">
        <f t="shared" si="96"/>
        <v>0.38378598311463741</v>
      </c>
      <c r="DI207" s="53">
        <f t="shared" si="102"/>
        <v>0.5675216152985455</v>
      </c>
      <c r="DJ207" s="53">
        <f t="shared" si="103"/>
        <v>0.33729393179737566</v>
      </c>
      <c r="DK207" s="53">
        <f t="shared" si="97"/>
        <v>0.73583026837768817</v>
      </c>
      <c r="DL207" s="53">
        <f t="shared" si="98"/>
        <v>1</v>
      </c>
      <c r="DM207" s="53">
        <f t="shared" si="99"/>
        <v>5.1940960120777993</v>
      </c>
      <c r="DN207" s="53">
        <f t="shared" si="100"/>
        <v>3.4627306747185327</v>
      </c>
      <c r="DO207" s="53">
        <f t="shared" si="101"/>
        <v>3.3126790121473966</v>
      </c>
      <c r="DP207" s="60">
        <f t="shared" si="104"/>
        <v>2.022193005426979</v>
      </c>
      <c r="DQ207" s="53">
        <f>'west Allen-Studer'!CZ208</f>
        <v>11.25617727105071</v>
      </c>
      <c r="DR207" s="60">
        <v>3</v>
      </c>
      <c r="DS207" s="53">
        <f t="shared" si="105"/>
        <v>1.7313653373592663</v>
      </c>
      <c r="DT207" s="53">
        <f t="shared" si="106"/>
        <v>3.4627306747185327</v>
      </c>
      <c r="DV207" s="33">
        <f t="shared" si="107"/>
        <v>371.88367397933877</v>
      </c>
      <c r="DW207" s="33">
        <f t="shared" si="108"/>
        <v>276.90005942713589</v>
      </c>
      <c r="DX207" s="33">
        <f t="shared" si="109"/>
        <v>176.47872855399461</v>
      </c>
      <c r="DZ207" s="60">
        <f>R207</f>
        <v>1.0780000000000001</v>
      </c>
      <c r="EA207" s="60">
        <f t="shared" si="110"/>
        <v>0.87018200000000012</v>
      </c>
      <c r="EC207" s="218">
        <f t="shared" si="68"/>
        <v>1787</v>
      </c>
      <c r="ED207" s="53">
        <f t="shared" si="111"/>
        <v>0.2674206435695714</v>
      </c>
      <c r="EE207" s="53">
        <f t="shared" si="112"/>
        <v>0.3591525824671799</v>
      </c>
      <c r="EF207" s="53">
        <f t="shared" si="113"/>
        <v>0.56352044375786836</v>
      </c>
      <c r="EG207" s="53">
        <f t="shared" ref="EG207:EG270" si="118">10.78*3*12/(3.15*DW207)</f>
        <v>0.44492587056457134</v>
      </c>
      <c r="EH207" s="53">
        <f>$DZ207*360/(3.15*DV207)</f>
        <v>0.33128639039648938</v>
      </c>
      <c r="EI207" s="53">
        <f>DZ207*360/(3.15*DW207)</f>
        <v>0.4449258705645715</v>
      </c>
      <c r="EJ207" s="53">
        <f>$DZ207*360/(3.15*DX207)</f>
        <v>0.69810113099441506</v>
      </c>
    </row>
    <row r="208" spans="1:142" x14ac:dyDescent="0.15">
      <c r="A208" s="218">
        <f t="shared" si="114"/>
        <v>1788</v>
      </c>
      <c r="B208" s="4"/>
      <c r="C208" s="4"/>
      <c r="D208" s="4"/>
      <c r="E208" s="4"/>
      <c r="F208" s="32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36"/>
      <c r="T208" s="36"/>
      <c r="U208" s="28"/>
      <c r="V208" s="12"/>
      <c r="W208" s="4"/>
      <c r="X208" s="4"/>
      <c r="Y208" s="4"/>
      <c r="Z208" s="12">
        <v>1.81</v>
      </c>
      <c r="AA208" s="32">
        <f t="shared" si="88"/>
        <v>0.52229521010337876</v>
      </c>
      <c r="AB208" s="4">
        <v>2.86</v>
      </c>
      <c r="AC208" s="4">
        <f t="shared" si="89"/>
        <v>0.82506328978425258</v>
      </c>
      <c r="AD208" s="4">
        <v>3.33</v>
      </c>
      <c r="AE208" s="4">
        <f t="shared" si="90"/>
        <v>0.96090776223439278</v>
      </c>
      <c r="AF208" s="4">
        <v>2</v>
      </c>
      <c r="AG208" s="63">
        <f t="shared" si="115"/>
        <v>0.57712177911975548</v>
      </c>
      <c r="AH208" s="12"/>
      <c r="AI208" s="32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BJ208" s="12">
        <v>2.11</v>
      </c>
      <c r="BK208" s="63">
        <f t="shared" si="91"/>
        <v>0.60886347697134191</v>
      </c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12">
        <v>1.33</v>
      </c>
      <c r="BZ208" s="63">
        <f t="shared" si="92"/>
        <v>0.38378598311463741</v>
      </c>
      <c r="CA208" s="4"/>
      <c r="CB208" s="4"/>
      <c r="CF208" s="12">
        <v>12.5</v>
      </c>
      <c r="CG208" s="32">
        <f t="shared" si="93"/>
        <v>3.607011119498472</v>
      </c>
      <c r="CH208" s="4">
        <v>5.71</v>
      </c>
      <c r="CI208" s="4">
        <f t="shared" si="116"/>
        <v>1.6476826793869017</v>
      </c>
      <c r="CJ208" s="12">
        <v>16.5</v>
      </c>
      <c r="CK208" s="32">
        <f t="shared" si="94"/>
        <v>4.7612546777379823</v>
      </c>
      <c r="CM208" s="4">
        <v>20</v>
      </c>
      <c r="CN208" s="4"/>
      <c r="CO208" s="5"/>
      <c r="CP208" s="4"/>
      <c r="CQ208" s="12">
        <v>2.5</v>
      </c>
      <c r="CR208" s="12">
        <v>1.74</v>
      </c>
      <c r="CS208" s="4"/>
      <c r="CT208" s="5"/>
      <c r="CU208" s="12">
        <v>8.67</v>
      </c>
      <c r="CV208" s="63">
        <f t="shared" si="95"/>
        <v>2.50182291248414</v>
      </c>
      <c r="CW208" s="4">
        <v>3.33</v>
      </c>
      <c r="CX208" s="4">
        <f t="shared" si="117"/>
        <v>0.96090776223439278</v>
      </c>
      <c r="DA208" s="4"/>
      <c r="DB208" s="4"/>
      <c r="DC208" s="4"/>
      <c r="DD208" s="63"/>
      <c r="DE208" s="11"/>
      <c r="DF208" s="11"/>
      <c r="DG208" s="11"/>
      <c r="DH208" s="53">
        <f t="shared" si="96"/>
        <v>0.60886347697134191</v>
      </c>
      <c r="DI208" s="53">
        <f t="shared" si="102"/>
        <v>0.84346662276686524</v>
      </c>
      <c r="DJ208" s="53">
        <f t="shared" si="103"/>
        <v>0.53139659856576138</v>
      </c>
      <c r="DK208" s="53">
        <f t="shared" si="97"/>
        <v>0.52229521010337876</v>
      </c>
      <c r="DL208" s="53">
        <f t="shared" si="98"/>
        <v>1.33</v>
      </c>
      <c r="DM208" s="53">
        <f t="shared" si="99"/>
        <v>4.7612546777379823</v>
      </c>
      <c r="DN208" s="53">
        <f t="shared" si="100"/>
        <v>3.607011119498472</v>
      </c>
      <c r="DO208" s="53">
        <f t="shared" si="101"/>
        <v>2.50182291248414</v>
      </c>
      <c r="DP208" s="60">
        <f t="shared" si="104"/>
        <v>1.4353605254207187</v>
      </c>
      <c r="DQ208" s="53">
        <f>'west Allen-Studer'!CZ209</f>
        <v>11.767133535876484</v>
      </c>
      <c r="DR208" s="60">
        <v>3</v>
      </c>
      <c r="DS208" s="53">
        <f t="shared" si="105"/>
        <v>1.803505559749236</v>
      </c>
      <c r="DT208" s="53">
        <f t="shared" si="106"/>
        <v>3.607011119498472</v>
      </c>
      <c r="DV208" s="33">
        <f t="shared" si="107"/>
        <v>450.55377672358406</v>
      </c>
      <c r="DW208" s="33">
        <f t="shared" si="108"/>
        <v>294.54642165380312</v>
      </c>
      <c r="DX208" s="33">
        <f t="shared" si="109"/>
        <v>143.80531547119176</v>
      </c>
      <c r="EA208" s="60">
        <f t="shared" si="110"/>
        <v>0.87140300000000004</v>
      </c>
      <c r="EC208" s="218">
        <f t="shared" si="68"/>
        <v>1788</v>
      </c>
      <c r="ED208" s="53">
        <f t="shared" si="111"/>
        <v>0.22103668736265494</v>
      </c>
      <c r="EE208" s="53">
        <f t="shared" si="112"/>
        <v>0.3381094013179583</v>
      </c>
      <c r="EF208" s="53">
        <f t="shared" si="113"/>
        <v>0.69252596094519703</v>
      </c>
      <c r="EG208" s="53">
        <f t="shared" si="118"/>
        <v>0.41827023159291282</v>
      </c>
    </row>
    <row r="209" spans="1:142" x14ac:dyDescent="0.15">
      <c r="A209" s="218">
        <f t="shared" si="114"/>
        <v>1789</v>
      </c>
      <c r="B209" s="4"/>
      <c r="C209" s="4"/>
      <c r="D209" s="4"/>
      <c r="E209" s="4"/>
      <c r="F209" s="32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36"/>
      <c r="T209" s="36"/>
      <c r="U209" s="28"/>
      <c r="V209" s="12"/>
      <c r="W209" s="4"/>
      <c r="X209" s="4"/>
      <c r="Y209" s="4"/>
      <c r="Z209" s="12">
        <v>1.97</v>
      </c>
      <c r="AA209" s="32">
        <f t="shared" si="88"/>
        <v>0.56846495243295914</v>
      </c>
      <c r="AB209" s="4">
        <v>1.67</v>
      </c>
      <c r="AC209" s="4">
        <f t="shared" si="89"/>
        <v>0.48176772515374189</v>
      </c>
      <c r="AD209" s="4">
        <v>2.35</v>
      </c>
      <c r="AE209" s="4">
        <f t="shared" si="90"/>
        <v>0.6781180904657127</v>
      </c>
      <c r="AF209" s="4">
        <v>1.25</v>
      </c>
      <c r="AG209" s="63">
        <f t="shared" si="115"/>
        <v>0.36070111194984716</v>
      </c>
      <c r="AH209" s="12"/>
      <c r="AI209" s="32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BJ209" s="12">
        <v>1.67</v>
      </c>
      <c r="BK209" s="63">
        <f t="shared" si="91"/>
        <v>0.48189668556499576</v>
      </c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12">
        <v>0.8</v>
      </c>
      <c r="BZ209" s="63">
        <f t="shared" si="92"/>
        <v>0.23084871164790222</v>
      </c>
      <c r="CA209" s="4"/>
      <c r="CB209" s="4"/>
      <c r="CF209" s="12">
        <v>12</v>
      </c>
      <c r="CG209" s="32">
        <f t="shared" si="93"/>
        <v>3.4627306747185327</v>
      </c>
      <c r="CH209" s="4">
        <v>6.15</v>
      </c>
      <c r="CI209" s="4">
        <f t="shared" si="116"/>
        <v>1.7746494707932481</v>
      </c>
      <c r="CJ209" s="12">
        <v>17.5</v>
      </c>
      <c r="CK209" s="32">
        <f t="shared" si="94"/>
        <v>5.04981556729786</v>
      </c>
      <c r="CM209" s="4">
        <v>16</v>
      </c>
      <c r="CN209" s="4"/>
      <c r="CO209" s="5"/>
      <c r="CP209" s="4"/>
      <c r="CQ209" s="12">
        <v>1.6</v>
      </c>
      <c r="CR209" s="12">
        <v>1.48</v>
      </c>
      <c r="CS209" s="4"/>
      <c r="CT209" s="5"/>
      <c r="CU209" s="12">
        <v>8.7200000000000006</v>
      </c>
      <c r="CV209" s="63">
        <f t="shared" si="95"/>
        <v>2.5162509569621339</v>
      </c>
      <c r="CW209" s="4">
        <v>2.86</v>
      </c>
      <c r="CX209" s="4">
        <f t="shared" si="117"/>
        <v>0.82528414414125029</v>
      </c>
      <c r="DA209" s="4"/>
      <c r="DB209" s="4"/>
      <c r="DC209" s="4"/>
      <c r="DD209" s="63"/>
      <c r="DE209" s="11"/>
      <c r="DF209" s="11"/>
      <c r="DG209" s="11"/>
      <c r="DH209" s="53">
        <f t="shared" si="96"/>
        <v>0.48189668556499576</v>
      </c>
      <c r="DI209" s="53">
        <f t="shared" si="102"/>
        <v>0.68780533650268483</v>
      </c>
      <c r="DJ209" s="53">
        <f t="shared" si="103"/>
        <v>0.42190278654256941</v>
      </c>
      <c r="DK209" s="53">
        <f t="shared" si="97"/>
        <v>0.56846495243295914</v>
      </c>
      <c r="DL209" s="53">
        <f t="shared" si="98"/>
        <v>0.8</v>
      </c>
      <c r="DM209" s="53">
        <f t="shared" si="99"/>
        <v>5.04981556729786</v>
      </c>
      <c r="DN209" s="53">
        <f t="shared" si="100"/>
        <v>3.4627306747185327</v>
      </c>
      <c r="DO209" s="53">
        <f t="shared" si="101"/>
        <v>2.5162509569621339</v>
      </c>
      <c r="DP209" s="60">
        <f t="shared" si="104"/>
        <v>1.5622432238004504</v>
      </c>
      <c r="DQ209" s="53">
        <f>'west Allen-Studer'!CZ210</f>
        <v>12.222284165090949</v>
      </c>
      <c r="DR209" s="60">
        <v>3</v>
      </c>
      <c r="DS209" s="53">
        <f t="shared" si="105"/>
        <v>1.7313653373592663</v>
      </c>
      <c r="DT209" s="53">
        <f t="shared" si="106"/>
        <v>3.4627306747185327</v>
      </c>
      <c r="DV209" s="33">
        <f t="shared" si="107"/>
        <v>387.63270866595997</v>
      </c>
      <c r="DW209" s="33">
        <f t="shared" si="108"/>
        <v>239.21136632834416</v>
      </c>
      <c r="DX209" s="33">
        <f t="shared" si="109"/>
        <v>141.96000058135857</v>
      </c>
      <c r="EA209" s="60">
        <f t="shared" si="110"/>
        <v>0.87262400000000018</v>
      </c>
      <c r="EC209" s="218">
        <f t="shared" si="68"/>
        <v>1789</v>
      </c>
      <c r="ED209" s="53">
        <f t="shared" si="111"/>
        <v>0.25727565015365494</v>
      </c>
      <c r="EE209" s="53">
        <f t="shared" si="112"/>
        <v>0.41690517751555656</v>
      </c>
      <c r="EF209" s="53">
        <f t="shared" si="113"/>
        <v>0.70251096600765273</v>
      </c>
      <c r="EG209" s="53">
        <f t="shared" si="118"/>
        <v>0.5150256941841731</v>
      </c>
    </row>
    <row r="210" spans="1:142" x14ac:dyDescent="0.15">
      <c r="A210" s="218">
        <f t="shared" si="114"/>
        <v>1790</v>
      </c>
      <c r="B210" s="4"/>
      <c r="C210" s="4"/>
      <c r="D210" s="4"/>
      <c r="E210" s="4"/>
      <c r="F210" s="32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36"/>
      <c r="T210" s="36"/>
      <c r="U210" s="28"/>
      <c r="V210" s="12"/>
      <c r="W210" s="4"/>
      <c r="X210" s="4"/>
      <c r="Y210" s="4"/>
      <c r="Z210" s="12">
        <v>1.7</v>
      </c>
      <c r="AA210" s="32">
        <f t="shared" si="88"/>
        <v>0.49055351225179206</v>
      </c>
      <c r="AB210" s="4">
        <v>1.67</v>
      </c>
      <c r="AC210" s="4">
        <f t="shared" si="89"/>
        <v>0.48176772515374189</v>
      </c>
      <c r="AD210" s="4">
        <v>2.2200000000000002</v>
      </c>
      <c r="AE210" s="4">
        <f t="shared" si="90"/>
        <v>0.64060517482292856</v>
      </c>
      <c r="AF210" s="4">
        <v>1.25</v>
      </c>
      <c r="AG210" s="63">
        <f t="shared" si="115"/>
        <v>0.36070111194984716</v>
      </c>
      <c r="AH210" s="12"/>
      <c r="AI210" s="32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BJ210" s="12">
        <v>1.6</v>
      </c>
      <c r="BK210" s="63">
        <f t="shared" si="91"/>
        <v>0.46169742329580443</v>
      </c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12">
        <v>0.44</v>
      </c>
      <c r="BZ210" s="63">
        <f t="shared" si="92"/>
        <v>0.1269667914063462</v>
      </c>
      <c r="CA210" s="4"/>
      <c r="CB210" s="4"/>
      <c r="CF210" s="12">
        <v>12.5</v>
      </c>
      <c r="CG210" s="32">
        <f t="shared" si="93"/>
        <v>3.607011119498472</v>
      </c>
      <c r="CH210" s="4">
        <v>5.93</v>
      </c>
      <c r="CI210" s="4">
        <f t="shared" si="116"/>
        <v>1.711166075090075</v>
      </c>
      <c r="CJ210" s="12">
        <v>17.5</v>
      </c>
      <c r="CK210" s="32">
        <f t="shared" si="94"/>
        <v>5.04981556729786</v>
      </c>
      <c r="CM210" s="4">
        <v>14.55</v>
      </c>
      <c r="CN210" s="4"/>
      <c r="CO210" s="5"/>
      <c r="CP210" s="4"/>
      <c r="CQ210" s="12">
        <v>1.67</v>
      </c>
      <c r="CR210" s="12">
        <v>1</v>
      </c>
      <c r="CS210" s="4"/>
      <c r="CT210" s="5"/>
      <c r="CU210" s="12">
        <v>8.7799999999999994</v>
      </c>
      <c r="CV210" s="63">
        <f t="shared" si="95"/>
        <v>2.5335646103357261</v>
      </c>
      <c r="CW210" s="4">
        <v>3.08</v>
      </c>
      <c r="CX210" s="4">
        <f t="shared" si="117"/>
        <v>0.88876753984442336</v>
      </c>
      <c r="DA210" s="4"/>
      <c r="DB210" s="4"/>
      <c r="DC210" s="4"/>
      <c r="DD210" s="63"/>
      <c r="DE210" s="11"/>
      <c r="DF210" s="11"/>
      <c r="DG210" s="11"/>
      <c r="DH210" s="53">
        <f t="shared" si="96"/>
        <v>0.46169742329580443</v>
      </c>
      <c r="DI210" s="53">
        <f t="shared" si="102"/>
        <v>0.66304104096065619</v>
      </c>
      <c r="DJ210" s="53">
        <f t="shared" si="103"/>
        <v>0.40448331644797075</v>
      </c>
      <c r="DK210" s="53">
        <f t="shared" si="97"/>
        <v>0.49055351225179206</v>
      </c>
      <c r="DL210" s="53">
        <f t="shared" si="98"/>
        <v>0.44</v>
      </c>
      <c r="DM210" s="53">
        <f t="shared" si="99"/>
        <v>5.04981556729786</v>
      </c>
      <c r="DN210" s="53">
        <f t="shared" si="100"/>
        <v>3.607011119498472</v>
      </c>
      <c r="DO210" s="53">
        <f t="shared" si="101"/>
        <v>2.5335646103357261</v>
      </c>
      <c r="DP210" s="60">
        <f t="shared" si="104"/>
        <v>1.3481286702846524</v>
      </c>
      <c r="DQ210" s="53">
        <f>'west Allen-Studer'!CZ211</f>
        <v>12.279107065156722</v>
      </c>
      <c r="DR210" s="60">
        <v>3</v>
      </c>
      <c r="DS210" s="53">
        <f t="shared" si="105"/>
        <v>1.803505559749236</v>
      </c>
      <c r="DT210" s="53">
        <f t="shared" si="106"/>
        <v>3.607011119498472</v>
      </c>
      <c r="DV210" s="33">
        <f t="shared" si="107"/>
        <v>359.48794343469848</v>
      </c>
      <c r="DW210" s="33">
        <f t="shared" si="108"/>
        <v>191.71022417329863</v>
      </c>
      <c r="DX210" s="33">
        <f t="shared" si="109"/>
        <v>121.5306309182093</v>
      </c>
      <c r="EA210" s="60">
        <f t="shared" si="110"/>
        <v>0.87384500000000009</v>
      </c>
      <c r="EC210" s="218">
        <f t="shared" si="68"/>
        <v>1790</v>
      </c>
      <c r="ED210" s="53">
        <f t="shared" si="111"/>
        <v>0.27780625699382094</v>
      </c>
      <c r="EE210" s="53">
        <f t="shared" si="112"/>
        <v>0.52093204955893846</v>
      </c>
      <c r="EF210" s="53">
        <f t="shared" si="113"/>
        <v>0.82175167894266632</v>
      </c>
      <c r="EG210" s="53">
        <f t="shared" si="118"/>
        <v>0.64263656532283819</v>
      </c>
    </row>
    <row r="211" spans="1:142" x14ac:dyDescent="0.15">
      <c r="A211" s="218">
        <f t="shared" si="114"/>
        <v>1791</v>
      </c>
      <c r="B211" s="4"/>
      <c r="C211" s="4"/>
      <c r="D211" s="4"/>
      <c r="E211" s="4"/>
      <c r="F211" s="32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36"/>
      <c r="T211" s="36"/>
      <c r="U211" s="28"/>
      <c r="V211" s="12"/>
      <c r="W211" s="4"/>
      <c r="X211" s="4"/>
      <c r="Y211" s="4"/>
      <c r="Z211" s="12">
        <v>1.72</v>
      </c>
      <c r="AA211" s="32">
        <f t="shared" si="88"/>
        <v>0.49632473004298971</v>
      </c>
      <c r="AB211" s="4">
        <v>2</v>
      </c>
      <c r="AC211" s="4">
        <f t="shared" si="89"/>
        <v>0.57696733551346335</v>
      </c>
      <c r="AD211" s="4">
        <v>2.5</v>
      </c>
      <c r="AE211" s="4">
        <f t="shared" si="90"/>
        <v>0.72140222389969433</v>
      </c>
      <c r="AF211" s="4">
        <v>1.18</v>
      </c>
      <c r="AG211" s="63">
        <f t="shared" si="115"/>
        <v>0.34050184968065567</v>
      </c>
      <c r="AH211" s="12"/>
      <c r="AI211" s="32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BJ211" s="12">
        <v>1.82</v>
      </c>
      <c r="BK211" s="63">
        <f t="shared" si="91"/>
        <v>0.52518081899897739</v>
      </c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12">
        <v>0.83</v>
      </c>
      <c r="BZ211" s="63">
        <f t="shared" si="92"/>
        <v>0.23950553833469848</v>
      </c>
      <c r="CA211" s="4"/>
      <c r="CB211" s="4"/>
      <c r="CF211" s="12">
        <v>11.9</v>
      </c>
      <c r="CG211" s="32">
        <f t="shared" si="93"/>
        <v>3.4338745857625446</v>
      </c>
      <c r="CH211" s="4">
        <v>5.71</v>
      </c>
      <c r="CI211" s="4">
        <f t="shared" si="116"/>
        <v>1.6476826793869017</v>
      </c>
      <c r="CJ211" s="12">
        <v>18.68</v>
      </c>
      <c r="CK211" s="32">
        <f t="shared" si="94"/>
        <v>5.3903174169785162</v>
      </c>
      <c r="CM211" s="4">
        <v>14.55</v>
      </c>
      <c r="CN211" s="4"/>
      <c r="CO211" s="5"/>
      <c r="CP211" s="4"/>
      <c r="CQ211" s="12">
        <v>2</v>
      </c>
      <c r="CR211" s="12">
        <v>1.33</v>
      </c>
      <c r="CS211" s="4"/>
      <c r="CT211" s="5"/>
      <c r="CU211" s="12">
        <v>8.83</v>
      </c>
      <c r="CV211" s="63">
        <f t="shared" si="95"/>
        <v>2.5479926548137204</v>
      </c>
      <c r="CW211" s="4">
        <v>2.5</v>
      </c>
      <c r="CX211" s="4">
        <f t="shared" si="117"/>
        <v>0.72140222389969433</v>
      </c>
      <c r="DA211" s="4"/>
      <c r="DB211" s="4"/>
      <c r="DC211" s="4"/>
      <c r="DD211" s="63"/>
      <c r="DE211" s="11"/>
      <c r="DF211" s="11"/>
      <c r="DG211" s="11"/>
      <c r="DH211" s="53">
        <f t="shared" si="96"/>
        <v>0.52518081899897739</v>
      </c>
      <c r="DI211" s="53">
        <f t="shared" si="102"/>
        <v>0.74087168409274629</v>
      </c>
      <c r="DJ211" s="53">
        <f t="shared" si="103"/>
        <v>0.45923022245956657</v>
      </c>
      <c r="DK211" s="53">
        <f t="shared" si="97"/>
        <v>0.49632473004298971</v>
      </c>
      <c r="DL211" s="53">
        <f t="shared" si="98"/>
        <v>0.83</v>
      </c>
      <c r="DM211" s="53">
        <f t="shared" si="99"/>
        <v>5.3903174169785162</v>
      </c>
      <c r="DN211" s="53">
        <f t="shared" si="100"/>
        <v>3.4338745857625446</v>
      </c>
      <c r="DO211" s="53">
        <f t="shared" si="101"/>
        <v>2.5479926548137204</v>
      </c>
      <c r="DP211" s="60">
        <f t="shared" si="104"/>
        <v>1.3639890075821193</v>
      </c>
      <c r="DQ211" s="53">
        <f>'west Allen-Studer'!CZ212</f>
        <v>12.279107065156722</v>
      </c>
      <c r="DR211" s="60">
        <v>3</v>
      </c>
      <c r="DS211" s="53">
        <f t="shared" si="105"/>
        <v>1.7169372928812723</v>
      </c>
      <c r="DT211" s="53">
        <f t="shared" si="106"/>
        <v>3.4338745857625446</v>
      </c>
      <c r="DV211" s="33">
        <f t="shared" si="107"/>
        <v>400.21940630395426</v>
      </c>
      <c r="DW211" s="33">
        <f t="shared" si="108"/>
        <v>237.02179545705448</v>
      </c>
      <c r="DX211" s="33">
        <f t="shared" si="109"/>
        <v>131.36351085027366</v>
      </c>
      <c r="EA211" s="60">
        <f t="shared" si="110"/>
        <v>0.87506600000000001</v>
      </c>
      <c r="EC211" s="218">
        <f t="shared" si="68"/>
        <v>1791</v>
      </c>
      <c r="ED211" s="53">
        <f t="shared" si="111"/>
        <v>0.24988179304126551</v>
      </c>
      <c r="EE211" s="53">
        <f t="shared" si="112"/>
        <v>0.42193395195701755</v>
      </c>
      <c r="EF211" s="53">
        <f t="shared" si="113"/>
        <v>0.76130382181342648</v>
      </c>
      <c r="EG211" s="53">
        <f t="shared" si="118"/>
        <v>0.51978342229004992</v>
      </c>
    </row>
    <row r="212" spans="1:142" x14ac:dyDescent="0.15">
      <c r="A212" s="218">
        <f t="shared" si="114"/>
        <v>1792</v>
      </c>
      <c r="B212" s="4"/>
      <c r="C212" s="4"/>
      <c r="D212" s="4"/>
      <c r="E212" s="4"/>
      <c r="F212" s="32"/>
      <c r="G212" s="4"/>
      <c r="H212" s="4"/>
      <c r="I212" s="4"/>
      <c r="J212" s="4"/>
      <c r="K212" s="4"/>
      <c r="L212" s="4"/>
      <c r="M212" s="4">
        <v>3</v>
      </c>
      <c r="N212" s="4">
        <v>1.0780000000000001</v>
      </c>
      <c r="O212" s="4"/>
      <c r="P212" s="4"/>
      <c r="Q212" s="4"/>
      <c r="R212" s="4"/>
      <c r="S212" s="36"/>
      <c r="T212" s="36"/>
      <c r="U212" s="28"/>
      <c r="V212" s="12"/>
      <c r="W212" s="4"/>
      <c r="X212" s="4"/>
      <c r="Y212" s="4"/>
      <c r="Z212" s="12">
        <v>1.85</v>
      </c>
      <c r="AA212" s="32">
        <f t="shared" si="88"/>
        <v>0.53383764568577385</v>
      </c>
      <c r="AB212" s="4">
        <v>1.67</v>
      </c>
      <c r="AC212" s="4">
        <f t="shared" si="89"/>
        <v>0.48176772515374189</v>
      </c>
      <c r="AD212" s="4">
        <v>2.35</v>
      </c>
      <c r="AE212" s="4">
        <f t="shared" si="90"/>
        <v>0.6781180904657127</v>
      </c>
      <c r="AF212" s="4">
        <v>1.33</v>
      </c>
      <c r="AG212" s="63">
        <f t="shared" si="115"/>
        <v>0.38378598311463741</v>
      </c>
      <c r="AH212" s="12"/>
      <c r="AI212" s="32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BJ212" s="12">
        <v>1.54</v>
      </c>
      <c r="BK212" s="63">
        <f t="shared" si="91"/>
        <v>0.44438376992221168</v>
      </c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12">
        <v>1.1100000000000001</v>
      </c>
      <c r="BZ212" s="63">
        <f t="shared" si="92"/>
        <v>0.32030258741146428</v>
      </c>
      <c r="CA212" s="4"/>
      <c r="CB212" s="4"/>
      <c r="CF212" s="12">
        <v>11.7</v>
      </c>
      <c r="CG212" s="32">
        <f t="shared" si="93"/>
        <v>3.3761624078505692</v>
      </c>
      <c r="CH212" s="4">
        <v>8</v>
      </c>
      <c r="CI212" s="4">
        <f t="shared" si="116"/>
        <v>2.3084871164790219</v>
      </c>
      <c r="CJ212" s="12">
        <v>18.86</v>
      </c>
      <c r="CK212" s="32">
        <f t="shared" si="94"/>
        <v>5.4422583770992938</v>
      </c>
      <c r="CM212" s="4">
        <v>13.33</v>
      </c>
      <c r="CN212" s="4"/>
      <c r="CO212" s="5"/>
      <c r="CP212" s="4"/>
      <c r="CQ212" s="12">
        <v>1.38</v>
      </c>
      <c r="CR212" s="12">
        <v>1.6</v>
      </c>
      <c r="CS212" s="4"/>
      <c r="CT212" s="5"/>
      <c r="CU212" s="12">
        <v>8.89</v>
      </c>
      <c r="CV212" s="63">
        <f t="shared" si="95"/>
        <v>2.5653063081873131</v>
      </c>
      <c r="CW212" s="4">
        <v>2.5</v>
      </c>
      <c r="CX212" s="4">
        <f t="shared" si="117"/>
        <v>0.72140222389969433</v>
      </c>
      <c r="DA212" s="4">
        <v>2</v>
      </c>
      <c r="DB212" s="4">
        <f>DA212*1.16*10.78*(1/10.03)</f>
        <v>2.4934795613160516</v>
      </c>
      <c r="DC212" s="4"/>
      <c r="DD212" s="63"/>
      <c r="DE212" s="11"/>
      <c r="DF212" s="11"/>
      <c r="DG212" s="11"/>
      <c r="DH212" s="53">
        <f t="shared" si="96"/>
        <v>0.44438376992221168</v>
      </c>
      <c r="DI212" s="53">
        <f t="shared" si="102"/>
        <v>0.64181450192463152</v>
      </c>
      <c r="DJ212" s="53">
        <f t="shared" si="103"/>
        <v>0.38955234208117184</v>
      </c>
      <c r="DK212" s="53">
        <f t="shared" si="97"/>
        <v>0.53383764568577385</v>
      </c>
      <c r="DL212" s="53">
        <f t="shared" si="98"/>
        <v>1.1100000000000001</v>
      </c>
      <c r="DM212" s="53">
        <f t="shared" si="99"/>
        <v>5.4422583770992938</v>
      </c>
      <c r="DN212" s="53">
        <f t="shared" si="100"/>
        <v>3.3761624078505692</v>
      </c>
      <c r="DO212" s="53">
        <f t="shared" si="101"/>
        <v>2.5653063081873131</v>
      </c>
      <c r="DP212" s="60">
        <f t="shared" si="104"/>
        <v>1.4670812000156517</v>
      </c>
      <c r="DQ212" s="53">
        <f>'west Allen-Studer'!CZ213</f>
        <v>13.813086692597855</v>
      </c>
      <c r="DR212" s="60">
        <f>DB212</f>
        <v>2.4934795613160516</v>
      </c>
      <c r="DS212" s="53">
        <f t="shared" si="105"/>
        <v>1.6880812039252846</v>
      </c>
      <c r="DT212" s="53">
        <f t="shared" si="106"/>
        <v>3.3761624078505692</v>
      </c>
      <c r="DV212" s="33">
        <f t="shared" si="107"/>
        <v>386.07764948991223</v>
      </c>
      <c r="DW212" s="33">
        <f t="shared" si="108"/>
        <v>274.59433442440934</v>
      </c>
      <c r="DX212" s="33">
        <f t="shared" si="109"/>
        <v>142.02076863276301</v>
      </c>
      <c r="EA212" s="60">
        <f t="shared" si="110"/>
        <v>0.87628700000000015</v>
      </c>
      <c r="EC212" s="218">
        <f t="shared" si="68"/>
        <v>1792</v>
      </c>
      <c r="ED212" s="53">
        <f t="shared" si="111"/>
        <v>0.25939622727863315</v>
      </c>
      <c r="EE212" s="53">
        <f t="shared" si="112"/>
        <v>0.36470922069171224</v>
      </c>
      <c r="EF212" s="53">
        <f t="shared" si="113"/>
        <v>0.70515803201464045</v>
      </c>
      <c r="EG212" s="53">
        <f t="shared" si="118"/>
        <v>0.4486618424165435</v>
      </c>
    </row>
    <row r="213" spans="1:142" x14ac:dyDescent="0.15">
      <c r="A213" s="218">
        <f t="shared" si="114"/>
        <v>1793</v>
      </c>
      <c r="B213" s="4"/>
      <c r="C213" s="4"/>
      <c r="D213" s="4"/>
      <c r="E213" s="4"/>
      <c r="F213" s="32"/>
      <c r="G213" s="4"/>
      <c r="H213" s="4"/>
      <c r="I213" s="4"/>
      <c r="J213" s="4"/>
      <c r="K213" s="4"/>
      <c r="L213" s="4"/>
      <c r="M213" s="4">
        <v>3</v>
      </c>
      <c r="N213" s="4">
        <v>1.0780000000000001</v>
      </c>
      <c r="O213" s="4"/>
      <c r="P213" s="4"/>
      <c r="Q213" s="4"/>
      <c r="R213" s="4"/>
      <c r="S213" s="36"/>
      <c r="T213" s="36"/>
      <c r="U213" s="28"/>
      <c r="V213" s="12"/>
      <c r="W213" s="4"/>
      <c r="X213" s="4"/>
      <c r="Y213" s="4"/>
      <c r="Z213" s="12">
        <v>2.09</v>
      </c>
      <c r="AA213" s="32">
        <f t="shared" si="88"/>
        <v>0.60309225918014442</v>
      </c>
      <c r="AB213" s="4">
        <v>1.38</v>
      </c>
      <c r="AC213" s="4">
        <f t="shared" si="89"/>
        <v>0.39810746150428972</v>
      </c>
      <c r="AD213" s="4">
        <v>2.35</v>
      </c>
      <c r="AE213" s="4">
        <f t="shared" si="90"/>
        <v>0.6781180904657127</v>
      </c>
      <c r="AF213" s="4">
        <v>1.67</v>
      </c>
      <c r="AG213" s="63">
        <f t="shared" si="115"/>
        <v>0.48189668556499576</v>
      </c>
      <c r="AH213" s="12"/>
      <c r="AI213" s="32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X213" s="6">
        <v>0.90625</v>
      </c>
      <c r="AY213" s="6">
        <v>1.0625</v>
      </c>
      <c r="AZ213" s="6">
        <v>1.1875</v>
      </c>
      <c r="BA213" s="6">
        <v>1.8125</v>
      </c>
      <c r="BB213" s="6">
        <v>0.71875</v>
      </c>
      <c r="BC213" s="6">
        <v>1.5</v>
      </c>
      <c r="BD213" s="6">
        <v>1.15625</v>
      </c>
      <c r="BE213" s="6">
        <v>2.46875</v>
      </c>
      <c r="BJ213" s="12">
        <v>1.82</v>
      </c>
      <c r="BK213" s="63">
        <f t="shared" si="91"/>
        <v>0.52518081899897739</v>
      </c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12">
        <v>0.83</v>
      </c>
      <c r="BZ213" s="63">
        <f t="shared" si="92"/>
        <v>0.23950553833469848</v>
      </c>
      <c r="CA213" s="4"/>
      <c r="CB213" s="4"/>
      <c r="CF213" s="12">
        <v>11.5</v>
      </c>
      <c r="CG213" s="32">
        <f t="shared" si="93"/>
        <v>3.3184502299385938</v>
      </c>
      <c r="CH213" s="4">
        <v>6.67</v>
      </c>
      <c r="CI213" s="4">
        <f t="shared" si="116"/>
        <v>1.9247011333643844</v>
      </c>
      <c r="CJ213" s="12">
        <v>19.04</v>
      </c>
      <c r="CK213" s="32">
        <f t="shared" si="94"/>
        <v>5.4941993372200715</v>
      </c>
      <c r="CM213" s="4">
        <v>12.82</v>
      </c>
      <c r="CN213" s="4"/>
      <c r="CO213" s="5"/>
      <c r="CP213" s="4"/>
      <c r="CQ213" s="12">
        <v>1.25</v>
      </c>
      <c r="CR213" s="12">
        <v>1.38</v>
      </c>
      <c r="CS213" s="4"/>
      <c r="CT213" s="5"/>
      <c r="CU213" s="12">
        <v>8.9499999999999993</v>
      </c>
      <c r="CV213" s="63">
        <f t="shared" si="95"/>
        <v>2.5826199615609053</v>
      </c>
      <c r="CW213" s="4">
        <v>2.35</v>
      </c>
      <c r="CX213" s="4">
        <f t="shared" si="117"/>
        <v>0.6781180904657127</v>
      </c>
      <c r="DA213" s="4">
        <v>2</v>
      </c>
      <c r="DB213" s="4">
        <f>DA213*1.16*10.78*(1/10.03)</f>
        <v>2.4934795613160516</v>
      </c>
      <c r="DC213" s="4"/>
      <c r="DD213" s="63"/>
      <c r="DE213" s="11"/>
      <c r="DF213" s="11"/>
      <c r="DG213" s="11"/>
      <c r="DH213" s="53">
        <f t="shared" si="96"/>
        <v>0.52518081899897739</v>
      </c>
      <c r="DI213" s="53">
        <f t="shared" si="102"/>
        <v>0.74087168409274629</v>
      </c>
      <c r="DJ213" s="53">
        <f t="shared" si="103"/>
        <v>0.45923022245956657</v>
      </c>
      <c r="DK213" s="53">
        <f t="shared" si="97"/>
        <v>0.60309225918014442</v>
      </c>
      <c r="DL213" s="53">
        <f t="shared" si="98"/>
        <v>0.83</v>
      </c>
      <c r="DM213" s="53">
        <f t="shared" si="99"/>
        <v>5.4941993372200715</v>
      </c>
      <c r="DN213" s="53">
        <f t="shared" si="100"/>
        <v>3.3184502299385938</v>
      </c>
      <c r="DO213" s="53">
        <f t="shared" si="101"/>
        <v>2.5826199615609053</v>
      </c>
      <c r="DP213" s="60">
        <f t="shared" si="104"/>
        <v>1.6574052475852494</v>
      </c>
      <c r="DQ213" s="53">
        <f>'west Allen-Studer'!CZ214</f>
        <v>17.907358391043449</v>
      </c>
      <c r="DR213" s="60">
        <f>DB213</f>
        <v>2.4934795613160516</v>
      </c>
      <c r="DS213" s="53">
        <f t="shared" si="105"/>
        <v>1.6592251149692969</v>
      </c>
      <c r="DT213" s="53">
        <f t="shared" si="106"/>
        <v>3.3184502299385938</v>
      </c>
      <c r="DV213" s="33">
        <f t="shared" si="107"/>
        <v>424.43153111750246</v>
      </c>
      <c r="DW213" s="33">
        <f t="shared" si="108"/>
        <v>260.93163593092515</v>
      </c>
      <c r="DX213" s="33">
        <f t="shared" si="109"/>
        <v>148.40143834866933</v>
      </c>
      <c r="EA213" s="60">
        <f t="shared" si="110"/>
        <v>0.87750800000000007</v>
      </c>
      <c r="EC213" s="218">
        <f t="shared" ref="EC213:EC219" si="119">+EC212+1</f>
        <v>1793</v>
      </c>
      <c r="ED213" s="53">
        <f t="shared" si="111"/>
        <v>0.23628458589629284</v>
      </c>
      <c r="EE213" s="53">
        <f t="shared" si="112"/>
        <v>0.38434062705212507</v>
      </c>
      <c r="EF213" s="53">
        <f t="shared" si="113"/>
        <v>0.67577935690761337</v>
      </c>
      <c r="EG213" s="53">
        <f t="shared" si="118"/>
        <v>0.47215432333630092</v>
      </c>
    </row>
    <row r="214" spans="1:142" x14ac:dyDescent="0.15">
      <c r="A214" s="218">
        <f t="shared" si="114"/>
        <v>1794</v>
      </c>
      <c r="B214" s="4"/>
      <c r="C214" s="4"/>
      <c r="D214" s="4"/>
      <c r="E214" s="4"/>
      <c r="F214" s="32"/>
      <c r="G214" s="4"/>
      <c r="H214" s="4"/>
      <c r="I214" s="4"/>
      <c r="J214" s="4"/>
      <c r="K214" s="4"/>
      <c r="L214" s="4"/>
      <c r="M214" s="4">
        <v>3</v>
      </c>
      <c r="N214" s="4">
        <v>1.0780000000000001</v>
      </c>
      <c r="O214" s="4">
        <v>2</v>
      </c>
      <c r="P214" s="4">
        <v>0.71799999999999997</v>
      </c>
      <c r="Q214" s="4">
        <v>2</v>
      </c>
      <c r="R214" s="4">
        <v>0.71799999999999997</v>
      </c>
      <c r="S214" s="36"/>
      <c r="T214" s="36"/>
      <c r="U214" s="28"/>
      <c r="V214" s="12"/>
      <c r="W214" s="4"/>
      <c r="X214" s="4"/>
      <c r="Y214" s="4"/>
      <c r="Z214" s="12">
        <v>1.51</v>
      </c>
      <c r="AA214" s="32">
        <f t="shared" si="88"/>
        <v>0.43572694323541539</v>
      </c>
      <c r="AB214" s="4">
        <v>1.08</v>
      </c>
      <c r="AC214" s="4">
        <f t="shared" si="89"/>
        <v>0.31156236117727026</v>
      </c>
      <c r="AD214" s="4">
        <v>1.54</v>
      </c>
      <c r="AE214" s="4">
        <f t="shared" si="90"/>
        <v>0.44438376992221168</v>
      </c>
      <c r="AF214" s="4">
        <v>1.1100000000000001</v>
      </c>
      <c r="AG214" s="63">
        <f t="shared" si="115"/>
        <v>0.32030258741146428</v>
      </c>
      <c r="AH214" s="12"/>
      <c r="AI214" s="32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X214" s="6">
        <v>0.984375</v>
      </c>
      <c r="AY214" s="6">
        <v>0.875</v>
      </c>
      <c r="AZ214" s="6">
        <v>1.375</v>
      </c>
      <c r="BA214" s="6">
        <v>1.46875</v>
      </c>
      <c r="BB214" s="6">
        <v>0.65625</v>
      </c>
      <c r="BC214" s="6">
        <v>0.8125</v>
      </c>
      <c r="BD214" s="6">
        <v>1.15625</v>
      </c>
      <c r="BE214" s="6">
        <v>0.875</v>
      </c>
      <c r="BJ214" s="12">
        <v>0.89</v>
      </c>
      <c r="BK214" s="63">
        <f t="shared" si="91"/>
        <v>0.25681919170829115</v>
      </c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12">
        <v>0.49</v>
      </c>
      <c r="BZ214" s="63">
        <f t="shared" si="92"/>
        <v>0.14139483588434007</v>
      </c>
      <c r="CA214" s="4"/>
      <c r="CB214" s="4"/>
      <c r="CF214" s="12">
        <v>11.3</v>
      </c>
      <c r="CG214" s="32">
        <f t="shared" si="93"/>
        <v>3.2607380520266185</v>
      </c>
      <c r="CH214" s="4">
        <v>7.27</v>
      </c>
      <c r="CI214" s="4">
        <f t="shared" si="116"/>
        <v>2.0978376671003112</v>
      </c>
      <c r="CJ214" s="12">
        <v>19.22</v>
      </c>
      <c r="CK214" s="32">
        <f t="shared" si="94"/>
        <v>5.5461402973408491</v>
      </c>
      <c r="CM214" s="4">
        <v>12.31</v>
      </c>
      <c r="CN214" s="4"/>
      <c r="CO214" s="5"/>
      <c r="CP214" s="4"/>
      <c r="CQ214" s="12">
        <v>0.95</v>
      </c>
      <c r="CR214" s="12">
        <v>0.74</v>
      </c>
      <c r="CS214" s="4"/>
      <c r="CT214" s="5"/>
      <c r="CU214" s="12">
        <v>9</v>
      </c>
      <c r="CV214" s="63">
        <f t="shared" si="95"/>
        <v>2.5970480060388996</v>
      </c>
      <c r="CW214" s="4">
        <v>2.5</v>
      </c>
      <c r="CX214" s="4">
        <f t="shared" si="117"/>
        <v>0.72140222389969433</v>
      </c>
      <c r="DA214" s="4"/>
      <c r="DB214" s="4"/>
      <c r="DC214" s="4"/>
      <c r="DD214" s="63"/>
      <c r="DE214" s="11"/>
      <c r="DF214" s="11"/>
      <c r="DG214" s="11"/>
      <c r="DH214" s="53">
        <f t="shared" si="96"/>
        <v>0.25681919170829115</v>
      </c>
      <c r="DI214" s="53">
        <f t="shared" si="102"/>
        <v>0.41186032903436498</v>
      </c>
      <c r="DJ214" s="53">
        <f t="shared" si="103"/>
        <v>0.22780011977418368</v>
      </c>
      <c r="DK214" s="53">
        <f t="shared" si="97"/>
        <v>0.43572694323541539</v>
      </c>
      <c r="DL214" s="53">
        <f t="shared" si="98"/>
        <v>0.49</v>
      </c>
      <c r="DM214" s="53">
        <f t="shared" si="99"/>
        <v>5.5461402973408491</v>
      </c>
      <c r="DN214" s="53">
        <f t="shared" si="100"/>
        <v>3.2607380520266185</v>
      </c>
      <c r="DO214" s="53">
        <f t="shared" si="101"/>
        <v>2.5970480060388996</v>
      </c>
      <c r="DP214" s="60">
        <f t="shared" si="104"/>
        <v>1.1974554659587209</v>
      </c>
      <c r="DQ214" s="53">
        <v>16</v>
      </c>
      <c r="DR214" s="60">
        <v>2.5</v>
      </c>
      <c r="DS214" s="53">
        <f t="shared" si="105"/>
        <v>1.6303690260133092</v>
      </c>
      <c r="DT214" s="53">
        <f t="shared" si="106"/>
        <v>3.2607380520266185</v>
      </c>
      <c r="DV214" s="33">
        <f t="shared" si="107"/>
        <v>287.4144001592046</v>
      </c>
      <c r="DW214" s="33">
        <f t="shared" si="108"/>
        <v>200.39039642790291</v>
      </c>
      <c r="DX214" s="33">
        <f t="shared" si="109"/>
        <v>113.3126481061138</v>
      </c>
      <c r="DZ214" s="60">
        <f>R214</f>
        <v>0.71799999999999997</v>
      </c>
      <c r="EA214" s="60">
        <f t="shared" si="110"/>
        <v>0.8787290000000002</v>
      </c>
      <c r="EC214" s="218">
        <f t="shared" si="119"/>
        <v>1794</v>
      </c>
      <c r="ED214" s="53">
        <f t="shared" si="111"/>
        <v>0.34941245592755055</v>
      </c>
      <c r="EE214" s="53">
        <f t="shared" si="112"/>
        <v>0.50115261618688944</v>
      </c>
      <c r="EF214" s="53">
        <f t="shared" si="113"/>
        <v>0.88627503731556467</v>
      </c>
      <c r="EG214" s="53">
        <f t="shared" si="118"/>
        <v>0.61479992153379093</v>
      </c>
      <c r="EH214" s="53">
        <f>$DZ214*360/(3.15*DV214)</f>
        <v>0.28550115377548851</v>
      </c>
      <c r="EI214" s="53">
        <f>DZ214*360/(3.15*DW214)</f>
        <v>0.40948640413846199</v>
      </c>
      <c r="EJ214" s="53">
        <f>$DZ214*360/(3.15*DX214)</f>
        <v>0.72416578580264834</v>
      </c>
    </row>
    <row r="215" spans="1:142" x14ac:dyDescent="0.15">
      <c r="A215" s="218">
        <f t="shared" si="114"/>
        <v>1795</v>
      </c>
      <c r="B215" s="4"/>
      <c r="C215" s="4"/>
      <c r="D215" s="4"/>
      <c r="E215" s="4"/>
      <c r="F215" s="32"/>
      <c r="G215" s="4"/>
      <c r="H215" s="4"/>
      <c r="I215" s="4"/>
      <c r="J215" s="4"/>
      <c r="K215" s="4"/>
      <c r="L215" s="4"/>
      <c r="M215" s="4">
        <v>3</v>
      </c>
      <c r="N215" s="4">
        <v>1.0780000000000001</v>
      </c>
      <c r="O215" s="4"/>
      <c r="P215" s="4"/>
      <c r="Q215" s="4"/>
      <c r="R215" s="4"/>
      <c r="S215" s="36"/>
      <c r="T215" s="36"/>
      <c r="U215" s="28"/>
      <c r="V215" s="12"/>
      <c r="W215" s="4"/>
      <c r="X215" s="4"/>
      <c r="Y215" s="4"/>
      <c r="Z215" s="12">
        <v>0.85</v>
      </c>
      <c r="AA215" s="32">
        <f t="shared" si="88"/>
        <v>0.24527675612589603</v>
      </c>
      <c r="AB215" s="4">
        <v>1.43</v>
      </c>
      <c r="AC215" s="4">
        <f t="shared" si="89"/>
        <v>0.41253164489212629</v>
      </c>
      <c r="AD215" s="4">
        <v>1.93</v>
      </c>
      <c r="AE215" s="4">
        <f t="shared" si="90"/>
        <v>0.55692251685056404</v>
      </c>
      <c r="AF215" s="4">
        <v>1</v>
      </c>
      <c r="AG215" s="63">
        <f t="shared" si="115"/>
        <v>0.28856088955987774</v>
      </c>
      <c r="AH215" s="12"/>
      <c r="AI215" s="32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X215" s="6">
        <v>1.03125</v>
      </c>
      <c r="AY215" s="6">
        <v>0.875</v>
      </c>
      <c r="AZ215" s="6">
        <v>0.9375</v>
      </c>
      <c r="BA215" s="6">
        <v>1.140625</v>
      </c>
      <c r="BB215" s="6">
        <v>0.625</v>
      </c>
      <c r="BC215" s="6">
        <v>0.8125</v>
      </c>
      <c r="BD215" s="6">
        <v>0.625</v>
      </c>
      <c r="BE215" s="6">
        <v>0.65625</v>
      </c>
      <c r="BJ215" s="12">
        <v>1.4</v>
      </c>
      <c r="BK215" s="63">
        <f t="shared" si="91"/>
        <v>0.40398524538382879</v>
      </c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12">
        <v>0.79</v>
      </c>
      <c r="BZ215" s="63">
        <f t="shared" si="92"/>
        <v>0.22796310275230341</v>
      </c>
      <c r="CA215" s="4"/>
      <c r="CB215" s="4"/>
      <c r="CF215" s="12">
        <v>11.1</v>
      </c>
      <c r="CG215" s="32">
        <f t="shared" si="93"/>
        <v>3.2030258741146427</v>
      </c>
      <c r="CH215" s="4">
        <v>6.15</v>
      </c>
      <c r="CI215" s="4">
        <f t="shared" si="116"/>
        <v>1.7746494707932481</v>
      </c>
      <c r="CJ215" s="12">
        <v>19.399999999999999</v>
      </c>
      <c r="CK215" s="32">
        <f t="shared" si="94"/>
        <v>5.5980812574616277</v>
      </c>
      <c r="CM215" s="4">
        <v>16</v>
      </c>
      <c r="CN215" s="4"/>
      <c r="CO215" s="5"/>
      <c r="CP215" s="4"/>
      <c r="CQ215" s="12">
        <v>1.31</v>
      </c>
      <c r="CR215" s="12">
        <v>1.44</v>
      </c>
      <c r="CS215" s="4"/>
      <c r="CT215" s="5"/>
      <c r="CU215" s="12">
        <v>7.57</v>
      </c>
      <c r="CV215" s="63">
        <f t="shared" si="95"/>
        <v>2.1844059339682746</v>
      </c>
      <c r="CW215" s="4">
        <v>2.86</v>
      </c>
      <c r="CX215" s="4">
        <f t="shared" si="117"/>
        <v>0.82528414414125029</v>
      </c>
      <c r="DA215" s="4"/>
      <c r="DB215" s="4"/>
      <c r="DC215" s="4"/>
      <c r="DD215" s="63"/>
      <c r="DE215" s="11"/>
      <c r="DF215" s="11"/>
      <c r="DG215" s="11"/>
      <c r="DH215" s="53">
        <f t="shared" si="96"/>
        <v>0.40398524538382879</v>
      </c>
      <c r="DI215" s="53">
        <f t="shared" si="102"/>
        <v>0.59228591084057414</v>
      </c>
      <c r="DJ215" s="53">
        <f t="shared" si="103"/>
        <v>0.35471340189197431</v>
      </c>
      <c r="DK215" s="53">
        <f t="shared" si="97"/>
        <v>0.24527675612589603</v>
      </c>
      <c r="DL215" s="53">
        <f t="shared" si="98"/>
        <v>0.79</v>
      </c>
      <c r="DM215" s="53">
        <f t="shared" si="99"/>
        <v>5.5980812574616277</v>
      </c>
      <c r="DN215" s="53">
        <f t="shared" si="100"/>
        <v>3.2030258741146427</v>
      </c>
      <c r="DO215" s="53">
        <f t="shared" si="101"/>
        <v>2.1844059339682746</v>
      </c>
      <c r="DP215" s="60">
        <f t="shared" si="104"/>
        <v>0.67406433514232622</v>
      </c>
      <c r="DQ215" s="53">
        <v>16</v>
      </c>
      <c r="DR215" s="60">
        <v>2.5</v>
      </c>
      <c r="DS215" s="53">
        <f t="shared" si="105"/>
        <v>1.6015129370573213</v>
      </c>
      <c r="DT215" s="53">
        <f t="shared" si="106"/>
        <v>3.2030258741146427</v>
      </c>
      <c r="DV215" s="33">
        <f t="shared" si="107"/>
        <v>337.13825361995413</v>
      </c>
      <c r="DW215" s="33">
        <f t="shared" si="108"/>
        <v>216.13810121132832</v>
      </c>
      <c r="DX215" s="33">
        <f t="shared" si="109"/>
        <v>86.220083138143565</v>
      </c>
      <c r="EA215" s="60">
        <f t="shared" si="110"/>
        <v>0.87995000000000012</v>
      </c>
      <c r="EC215" s="218">
        <f t="shared" si="119"/>
        <v>1795</v>
      </c>
      <c r="ED215" s="53">
        <f t="shared" si="111"/>
        <v>0.29829220862927952</v>
      </c>
      <c r="EE215" s="53">
        <f t="shared" si="112"/>
        <v>0.46528452744843218</v>
      </c>
      <c r="EF215" s="53">
        <f t="shared" si="113"/>
        <v>1.1663838705024892</v>
      </c>
      <c r="EG215" s="53">
        <f t="shared" si="118"/>
        <v>0.57000593282505796</v>
      </c>
    </row>
    <row r="216" spans="1:142" x14ac:dyDescent="0.15">
      <c r="A216" s="218">
        <f t="shared" si="114"/>
        <v>1796</v>
      </c>
      <c r="B216" s="4"/>
      <c r="C216" s="4"/>
      <c r="D216" s="4"/>
      <c r="E216" s="4"/>
      <c r="F216" s="32"/>
      <c r="G216" s="4"/>
      <c r="H216" s="4"/>
      <c r="I216" s="4"/>
      <c r="J216" s="4"/>
      <c r="K216" s="4"/>
      <c r="L216" s="4"/>
      <c r="M216" s="4">
        <v>3</v>
      </c>
      <c r="N216" s="4">
        <v>1.0780000000000001</v>
      </c>
      <c r="O216" s="4"/>
      <c r="P216" s="4"/>
      <c r="Q216" s="4"/>
      <c r="R216" s="4"/>
      <c r="S216" s="36"/>
      <c r="T216" s="36"/>
      <c r="U216" s="28"/>
      <c r="V216" s="12"/>
      <c r="W216" s="4"/>
      <c r="X216" s="4"/>
      <c r="Y216" s="4"/>
      <c r="Z216" s="12">
        <v>0.87</v>
      </c>
      <c r="AA216" s="32">
        <f t="shared" ref="AA216:AA247" si="120">(Z216*10.78)/37.3578</f>
        <v>0.2510479739170936</v>
      </c>
      <c r="AB216" s="4">
        <v>1.4</v>
      </c>
      <c r="AC216" s="4">
        <f t="shared" ref="AC216:AC233" si="121">(AB216*10.78)/37.3678</f>
        <v>0.40387713485942434</v>
      </c>
      <c r="AD216" s="4">
        <v>1.88</v>
      </c>
      <c r="AE216" s="4">
        <f t="shared" ref="AE216:AE233" si="122">(AD216*10.78)/37.3578</f>
        <v>0.54249447237257009</v>
      </c>
      <c r="AF216" s="4">
        <v>1.03</v>
      </c>
      <c r="AG216" s="63">
        <f t="shared" si="115"/>
        <v>0.29721771624667404</v>
      </c>
      <c r="AH216" s="12"/>
      <c r="AI216" s="32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X216" s="6">
        <v>1.046875</v>
      </c>
      <c r="AY216" s="6">
        <v>0.875</v>
      </c>
      <c r="AZ216" s="6">
        <v>0.875</v>
      </c>
      <c r="BA216" s="6">
        <v>1.140625</v>
      </c>
      <c r="BB216" s="6">
        <v>0.625</v>
      </c>
      <c r="BC216" s="6">
        <v>0.8125</v>
      </c>
      <c r="BD216" s="6">
        <v>0.984375</v>
      </c>
      <c r="BE216" s="6">
        <v>0.5625</v>
      </c>
      <c r="BJ216" s="12">
        <v>1.08</v>
      </c>
      <c r="BK216" s="63">
        <f t="shared" ref="BK216:BK233" si="123">(BJ216*10.78)/37.3578</f>
        <v>0.31164576072466799</v>
      </c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12">
        <v>0.81</v>
      </c>
      <c r="BZ216" s="63">
        <f t="shared" ref="BZ216:BZ233" si="124">(BY216*10.78)/37.3578</f>
        <v>0.23373432054350096</v>
      </c>
      <c r="CA216" s="4"/>
      <c r="CB216" s="4"/>
      <c r="CF216" s="12">
        <v>10.9</v>
      </c>
      <c r="CG216" s="32">
        <f t="shared" ref="CG216:CG233" si="125">(CF216*10.78)/37.3578</f>
        <v>3.1453136962026673</v>
      </c>
      <c r="CH216" s="4">
        <v>8</v>
      </c>
      <c r="CI216" s="4">
        <f t="shared" si="116"/>
        <v>2.3084871164790219</v>
      </c>
      <c r="CJ216" s="12">
        <v>19.579999999999998</v>
      </c>
      <c r="CK216" s="32">
        <f t="shared" ref="CK216:CK233" si="126">(CJ216*10.78)/37.3578</f>
        <v>5.6500222175824053</v>
      </c>
      <c r="CM216" s="4">
        <v>16</v>
      </c>
      <c r="CN216" s="4"/>
      <c r="CO216" s="5"/>
      <c r="CP216" s="4"/>
      <c r="CQ216" s="12">
        <v>1.29</v>
      </c>
      <c r="CR216" s="12">
        <v>1.45</v>
      </c>
      <c r="CS216" s="4"/>
      <c r="CT216" s="5"/>
      <c r="CU216" s="12">
        <v>8</v>
      </c>
      <c r="CV216" s="63">
        <f t="shared" ref="CV216:CV247" si="127">(CU216*10.78)/37.3578</f>
        <v>2.3084871164790219</v>
      </c>
      <c r="CW216" s="4">
        <v>2.86</v>
      </c>
      <c r="CX216" s="4">
        <f t="shared" si="117"/>
        <v>0.82528414414125029</v>
      </c>
      <c r="DA216" s="4"/>
      <c r="DB216" s="4"/>
      <c r="DC216" s="4"/>
      <c r="DD216" s="63"/>
      <c r="DE216" s="11"/>
      <c r="DF216" s="11"/>
      <c r="DG216" s="11"/>
      <c r="DH216" s="53">
        <f t="shared" ref="DH216:DH233" si="128">BK216</f>
        <v>0.31164576072466799</v>
      </c>
      <c r="DI216" s="53">
        <f t="shared" si="102"/>
        <v>0.47907770264844296</v>
      </c>
      <c r="DJ216" s="53">
        <f t="shared" si="103"/>
        <v>0.27508153860238027</v>
      </c>
      <c r="DK216" s="53">
        <f t="shared" ref="DK216:DK247" si="129">AA216</f>
        <v>0.2510479739170936</v>
      </c>
      <c r="DL216" s="53">
        <f t="shared" ref="DL216:DL233" si="130">BY216</f>
        <v>0.81</v>
      </c>
      <c r="DM216" s="53">
        <f t="shared" ref="DM216:DM233" si="131">CK216</f>
        <v>5.6500222175824053</v>
      </c>
      <c r="DN216" s="53">
        <f t="shared" ref="DN216:DN233" si="132">CG216</f>
        <v>3.1453136962026673</v>
      </c>
      <c r="DO216" s="53">
        <f t="shared" ref="DO216:DO247" si="133">CV216</f>
        <v>2.3084871164790219</v>
      </c>
      <c r="DP216" s="60">
        <f t="shared" si="104"/>
        <v>0.68992467243979283</v>
      </c>
      <c r="DQ216" s="53">
        <f>'west Allen-Studer'!CZ217</f>
        <v>15.348883831445905</v>
      </c>
      <c r="DR216" s="60">
        <v>2.5</v>
      </c>
      <c r="DS216" s="53">
        <f t="shared" si="105"/>
        <v>1.5726568481013337</v>
      </c>
      <c r="DT216" s="53">
        <f t="shared" si="106"/>
        <v>3.1453136962026673</v>
      </c>
      <c r="DV216" s="33">
        <f t="shared" si="107"/>
        <v>301.31770271686707</v>
      </c>
      <c r="DW216" s="33">
        <f t="shared" si="108"/>
        <v>217.05020590966345</v>
      </c>
      <c r="DX216" s="33">
        <f t="shared" si="109"/>
        <v>88.006586677593802</v>
      </c>
      <c r="EA216" s="60">
        <f t="shared" si="110"/>
        <v>0.88117100000000004</v>
      </c>
      <c r="EC216" s="218">
        <f t="shared" si="119"/>
        <v>1796</v>
      </c>
      <c r="ED216" s="53">
        <f t="shared" si="111"/>
        <v>0.33421619850024131</v>
      </c>
      <c r="EE216" s="53">
        <f t="shared" si="112"/>
        <v>0.46397217971205607</v>
      </c>
      <c r="EF216" s="53">
        <f t="shared" si="113"/>
        <v>1.1442922733929459</v>
      </c>
      <c r="EG216" s="53">
        <f t="shared" si="118"/>
        <v>0.56761061102736732</v>
      </c>
    </row>
    <row r="217" spans="1:142" x14ac:dyDescent="0.15">
      <c r="A217" s="218">
        <f t="shared" si="114"/>
        <v>1797</v>
      </c>
      <c r="B217" s="4"/>
      <c r="C217" s="4"/>
      <c r="D217" s="4"/>
      <c r="E217" s="4"/>
      <c r="F217" s="32"/>
      <c r="G217" s="4"/>
      <c r="H217" s="4"/>
      <c r="I217" s="4"/>
      <c r="J217" s="4"/>
      <c r="K217" s="4"/>
      <c r="L217" s="4"/>
      <c r="M217" s="4">
        <v>3</v>
      </c>
      <c r="N217" s="4">
        <v>1.0780000000000001</v>
      </c>
      <c r="O217" s="4"/>
      <c r="P217" s="4"/>
      <c r="Q217" s="4"/>
      <c r="R217" s="4"/>
      <c r="S217" s="36"/>
      <c r="T217" s="36"/>
      <c r="U217" s="28"/>
      <c r="V217" s="12"/>
      <c r="W217" s="4"/>
      <c r="X217" s="4"/>
      <c r="Y217" s="4"/>
      <c r="Z217" s="12">
        <v>1.1200000000000001</v>
      </c>
      <c r="AA217" s="32">
        <f t="shared" si="120"/>
        <v>0.32318819630706308</v>
      </c>
      <c r="AB217" s="4">
        <v>1.37</v>
      </c>
      <c r="AC217" s="4">
        <f t="shared" si="121"/>
        <v>0.39522262482672249</v>
      </c>
      <c r="AD217" s="4">
        <v>1.84</v>
      </c>
      <c r="AE217" s="4">
        <f t="shared" si="122"/>
        <v>0.53095203679017511</v>
      </c>
      <c r="AF217" s="4">
        <v>0.95</v>
      </c>
      <c r="AG217" s="63">
        <f t="shared" si="115"/>
        <v>0.27413284508188385</v>
      </c>
      <c r="AH217" s="12"/>
      <c r="AI217" s="32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X217" s="6">
        <v>1.078125</v>
      </c>
      <c r="AY217" s="6">
        <v>1</v>
      </c>
      <c r="AZ217" s="6">
        <v>1</v>
      </c>
      <c r="BA217" s="6">
        <v>1.140625</v>
      </c>
      <c r="BB217" s="6">
        <v>0.6875</v>
      </c>
      <c r="BC217" s="6">
        <v>1</v>
      </c>
      <c r="BD217" s="6">
        <v>0.8125</v>
      </c>
      <c r="BE217" s="6">
        <v>0.6875</v>
      </c>
      <c r="BJ217" s="12">
        <v>1.06</v>
      </c>
      <c r="BK217" s="63">
        <f t="shared" si="123"/>
        <v>0.30587454293347038</v>
      </c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12">
        <v>0.83</v>
      </c>
      <c r="BZ217" s="63">
        <f t="shared" si="124"/>
        <v>0.23950553833469848</v>
      </c>
      <c r="CA217" s="4"/>
      <c r="CB217" s="4"/>
      <c r="CF217" s="12">
        <v>10.7</v>
      </c>
      <c r="CG217" s="32">
        <f t="shared" si="125"/>
        <v>3.0876015182906915</v>
      </c>
      <c r="CH217" s="4">
        <v>6.67</v>
      </c>
      <c r="CI217" s="4">
        <f t="shared" si="116"/>
        <v>1.9247011333643844</v>
      </c>
      <c r="CJ217" s="12">
        <v>19.760000000000002</v>
      </c>
      <c r="CK217" s="32">
        <f t="shared" si="126"/>
        <v>5.7019631777031838</v>
      </c>
      <c r="CM217" s="4">
        <v>17.78</v>
      </c>
      <c r="CN217" s="4"/>
      <c r="CO217" s="5"/>
      <c r="CP217" s="4"/>
      <c r="CQ217" s="12">
        <v>1.28</v>
      </c>
      <c r="CR217" s="12">
        <v>1.46</v>
      </c>
      <c r="CS217" s="4"/>
      <c r="CT217" s="5"/>
      <c r="CU217" s="12">
        <v>7.43</v>
      </c>
      <c r="CV217" s="63">
        <f t="shared" si="127"/>
        <v>2.1440074094298915</v>
      </c>
      <c r="CW217" s="4">
        <v>3.08</v>
      </c>
      <c r="CX217" s="4">
        <f t="shared" si="117"/>
        <v>0.88876753984442336</v>
      </c>
      <c r="DA217" s="4"/>
      <c r="DB217" s="4"/>
      <c r="DC217" s="4"/>
      <c r="DD217" s="63"/>
      <c r="DE217" s="11"/>
      <c r="DF217" s="11"/>
      <c r="DG217" s="11"/>
      <c r="DH217" s="53">
        <f t="shared" si="128"/>
        <v>0.30587454293347038</v>
      </c>
      <c r="DI217" s="53">
        <f t="shared" si="102"/>
        <v>0.4720021896364347</v>
      </c>
      <c r="DJ217" s="53">
        <f t="shared" si="103"/>
        <v>0.27010454714678056</v>
      </c>
      <c r="DK217" s="53">
        <f t="shared" si="129"/>
        <v>0.32318819630706308</v>
      </c>
      <c r="DL217" s="53">
        <f t="shared" si="130"/>
        <v>0.83</v>
      </c>
      <c r="DM217" s="53">
        <f t="shared" si="131"/>
        <v>5.7019631777031838</v>
      </c>
      <c r="DN217" s="53">
        <f t="shared" si="132"/>
        <v>3.0876015182906915</v>
      </c>
      <c r="DO217" s="53">
        <f t="shared" si="133"/>
        <v>2.1440074094298915</v>
      </c>
      <c r="DP217" s="60">
        <f t="shared" si="104"/>
        <v>0.88817888865812422</v>
      </c>
      <c r="DQ217" s="53">
        <v>16</v>
      </c>
      <c r="DR217" s="60">
        <v>2.5</v>
      </c>
      <c r="DS217" s="53">
        <f t="shared" si="105"/>
        <v>1.5438007591453458</v>
      </c>
      <c r="DT217" s="53">
        <f t="shared" si="106"/>
        <v>3.0876015182906915</v>
      </c>
      <c r="DV217" s="33">
        <f t="shared" si="107"/>
        <v>308.56694394623804</v>
      </c>
      <c r="DW217" s="33">
        <f t="shared" si="108"/>
        <v>227.46275266318008</v>
      </c>
      <c r="DX217" s="33">
        <f t="shared" si="109"/>
        <v>100.51492881968791</v>
      </c>
      <c r="EA217" s="60">
        <f t="shared" si="110"/>
        <v>0.88239200000000018</v>
      </c>
      <c r="EC217" s="218">
        <f t="shared" si="119"/>
        <v>1797</v>
      </c>
      <c r="ED217" s="53">
        <f t="shared" si="111"/>
        <v>0.32681660164340326</v>
      </c>
      <c r="EE217" s="53">
        <f t="shared" si="112"/>
        <v>0.44334643285236208</v>
      </c>
      <c r="EF217" s="53">
        <f t="shared" si="113"/>
        <v>1.0032818128031893</v>
      </c>
      <c r="EG217" s="53">
        <f t="shared" si="118"/>
        <v>0.54162713920213035</v>
      </c>
    </row>
    <row r="218" spans="1:142" x14ac:dyDescent="0.15">
      <c r="A218" s="218">
        <f t="shared" si="114"/>
        <v>1798</v>
      </c>
      <c r="B218" s="4"/>
      <c r="C218" s="4"/>
      <c r="D218" s="4"/>
      <c r="E218" s="4"/>
      <c r="F218" s="32"/>
      <c r="G218" s="4"/>
      <c r="H218" s="4"/>
      <c r="I218" s="4"/>
      <c r="J218" s="4"/>
      <c r="K218" s="4"/>
      <c r="L218" s="4"/>
      <c r="M218" s="4">
        <v>3</v>
      </c>
      <c r="N218" s="4">
        <v>1.0780000000000001</v>
      </c>
      <c r="O218" s="4"/>
      <c r="P218" s="4"/>
      <c r="Q218" s="4"/>
      <c r="R218" s="4"/>
      <c r="S218" s="36"/>
      <c r="T218" s="36"/>
      <c r="U218" s="28"/>
      <c r="V218" s="12"/>
      <c r="W218" s="4"/>
      <c r="X218" s="4"/>
      <c r="Y218" s="4"/>
      <c r="Z218" s="12">
        <v>1.1200000000000001</v>
      </c>
      <c r="AA218" s="32">
        <f t="shared" si="120"/>
        <v>0.32318819630706308</v>
      </c>
      <c r="AB218" s="4">
        <v>1.35</v>
      </c>
      <c r="AC218" s="4">
        <f t="shared" si="121"/>
        <v>0.38945295147158782</v>
      </c>
      <c r="AD218" s="4">
        <v>1.78</v>
      </c>
      <c r="AE218" s="4">
        <f t="shared" si="122"/>
        <v>0.5136383834165823</v>
      </c>
      <c r="AF218" s="4">
        <v>1.1399999999999999</v>
      </c>
      <c r="AG218" s="63">
        <f t="shared" si="115"/>
        <v>0.32895941409826057</v>
      </c>
      <c r="AH218" s="12"/>
      <c r="AI218" s="32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X218" s="6">
        <v>1.125</v>
      </c>
      <c r="AY218" s="6">
        <v>0.875</v>
      </c>
      <c r="AZ218" s="6">
        <v>1</v>
      </c>
      <c r="BA218" s="6">
        <v>1</v>
      </c>
      <c r="BB218" s="6">
        <v>0.5625</v>
      </c>
      <c r="BC218" s="6">
        <v>0.9375</v>
      </c>
      <c r="BD218" s="6">
        <v>1.53125</v>
      </c>
      <c r="BE218" s="6">
        <v>0.875</v>
      </c>
      <c r="BJ218" s="12">
        <v>1.04</v>
      </c>
      <c r="BK218" s="63">
        <f t="shared" si="123"/>
        <v>0.30010332514227284</v>
      </c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12">
        <v>0.85</v>
      </c>
      <c r="BZ218" s="63">
        <f t="shared" si="124"/>
        <v>0.24527675612589603</v>
      </c>
      <c r="CA218" s="4"/>
      <c r="CB218" s="4"/>
      <c r="CF218" s="12">
        <v>10.5</v>
      </c>
      <c r="CG218" s="32">
        <f t="shared" si="125"/>
        <v>3.0298893403787162</v>
      </c>
      <c r="CH218" s="4">
        <v>6.96</v>
      </c>
      <c r="CI218" s="4">
        <f t="shared" si="116"/>
        <v>2.0083837913367488</v>
      </c>
      <c r="CJ218" s="12">
        <v>19.940000000000001</v>
      </c>
      <c r="CK218" s="32">
        <f t="shared" si="126"/>
        <v>5.7539041378239624</v>
      </c>
      <c r="CM218" s="4">
        <v>14.55</v>
      </c>
      <c r="CN218" s="4"/>
      <c r="CO218" s="5"/>
      <c r="CP218" s="4"/>
      <c r="CQ218" s="12">
        <v>1.26</v>
      </c>
      <c r="CR218" s="12">
        <v>1.47</v>
      </c>
      <c r="CS218" s="4"/>
      <c r="CT218" s="5"/>
      <c r="CU218" s="12">
        <v>7.37</v>
      </c>
      <c r="CV218" s="63">
        <f t="shared" si="127"/>
        <v>2.1266937560562988</v>
      </c>
      <c r="CW218" s="4">
        <v>2.86</v>
      </c>
      <c r="CX218" s="4">
        <f t="shared" si="117"/>
        <v>0.82528414414125029</v>
      </c>
      <c r="DA218" s="4"/>
      <c r="DB218" s="4"/>
      <c r="DC218" s="4"/>
      <c r="DD218" s="63"/>
      <c r="DE218" s="11"/>
      <c r="DF218" s="11"/>
      <c r="DG218" s="11"/>
      <c r="DH218" s="53">
        <f t="shared" si="128"/>
        <v>0.30010332514227284</v>
      </c>
      <c r="DI218" s="53">
        <f t="shared" si="102"/>
        <v>0.46492667662442655</v>
      </c>
      <c r="DJ218" s="53">
        <f t="shared" si="103"/>
        <v>0.26512755569118096</v>
      </c>
      <c r="DK218" s="53">
        <f t="shared" si="129"/>
        <v>0.32318819630706308</v>
      </c>
      <c r="DL218" s="53">
        <f t="shared" si="130"/>
        <v>0.85</v>
      </c>
      <c r="DM218" s="53">
        <f t="shared" si="131"/>
        <v>5.7539041378239624</v>
      </c>
      <c r="DN218" s="53">
        <f t="shared" si="132"/>
        <v>3.0298893403787162</v>
      </c>
      <c r="DO218" s="53">
        <f t="shared" si="133"/>
        <v>2.1266937560562988</v>
      </c>
      <c r="DP218" s="60">
        <f t="shared" si="104"/>
        <v>0.88817888865812422</v>
      </c>
      <c r="DQ218" s="53">
        <f>'west Allen-Studer'!CZ219</f>
        <v>40.930356883855737</v>
      </c>
      <c r="DR218" s="60">
        <v>2.5</v>
      </c>
      <c r="DS218" s="53">
        <f t="shared" si="105"/>
        <v>1.5149446701893581</v>
      </c>
      <c r="DT218" s="53">
        <f t="shared" si="106"/>
        <v>3.0298893403787162</v>
      </c>
      <c r="DV218" s="33">
        <f t="shared" si="107"/>
        <v>381.84982262090091</v>
      </c>
      <c r="DW218" s="33">
        <f t="shared" si="108"/>
        <v>304.29988973193463</v>
      </c>
      <c r="DX218" s="33">
        <f t="shared" si="109"/>
        <v>101.03612439330307</v>
      </c>
      <c r="EA218" s="60">
        <f t="shared" si="110"/>
        <v>0.88361300000000009</v>
      </c>
      <c r="EC218" s="218">
        <f t="shared" si="119"/>
        <v>1798</v>
      </c>
      <c r="ED218" s="53">
        <f t="shared" si="111"/>
        <v>0.26446088717291283</v>
      </c>
      <c r="EE218" s="53">
        <f t="shared" si="112"/>
        <v>0.33185796730357836</v>
      </c>
      <c r="EF218" s="53">
        <f t="shared" si="113"/>
        <v>0.99948749482948662</v>
      </c>
      <c r="EG218" s="53">
        <f t="shared" si="118"/>
        <v>0.40486376813521008</v>
      </c>
    </row>
    <row r="219" spans="1:142" x14ac:dyDescent="0.15">
      <c r="A219" s="218">
        <f t="shared" si="114"/>
        <v>1799</v>
      </c>
      <c r="B219" s="4"/>
      <c r="C219" s="4"/>
      <c r="D219" s="4"/>
      <c r="E219" s="4"/>
      <c r="F219" s="32"/>
      <c r="G219" s="4"/>
      <c r="H219" s="4"/>
      <c r="I219" s="4"/>
      <c r="J219" s="4"/>
      <c r="K219" s="4"/>
      <c r="L219" s="4"/>
      <c r="M219" s="4">
        <v>3</v>
      </c>
      <c r="N219" s="4">
        <v>1.0780000000000001</v>
      </c>
      <c r="O219" s="4"/>
      <c r="P219" s="4"/>
      <c r="Q219" s="4"/>
      <c r="R219" s="4"/>
      <c r="S219" s="36"/>
      <c r="T219" s="36"/>
      <c r="U219" s="28"/>
      <c r="V219" s="12"/>
      <c r="W219" s="4"/>
      <c r="X219" s="4"/>
      <c r="Y219" s="4"/>
      <c r="Z219" s="12">
        <v>0.89</v>
      </c>
      <c r="AA219" s="32">
        <f t="shared" si="120"/>
        <v>0.25681919170829115</v>
      </c>
      <c r="AB219" s="4">
        <v>1.32</v>
      </c>
      <c r="AC219" s="4">
        <f t="shared" si="121"/>
        <v>0.38079844143888586</v>
      </c>
      <c r="AD219" s="4">
        <v>1.73</v>
      </c>
      <c r="AE219" s="4">
        <f t="shared" si="122"/>
        <v>0.49921033893858852</v>
      </c>
      <c r="AF219" s="4">
        <v>1.1100000000000001</v>
      </c>
      <c r="AG219" s="63">
        <f t="shared" si="115"/>
        <v>0.32030258741146428</v>
      </c>
      <c r="AH219" s="12"/>
      <c r="AI219" s="32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X219" s="6">
        <v>1.171875</v>
      </c>
      <c r="AY219" s="6">
        <v>0.75</v>
      </c>
      <c r="AZ219" s="6">
        <v>0.875</v>
      </c>
      <c r="BA219" s="6">
        <v>1</v>
      </c>
      <c r="BB219" s="6">
        <v>0.640625</v>
      </c>
      <c r="BC219" s="6">
        <v>0.75</v>
      </c>
      <c r="BD219" s="6">
        <v>0.75</v>
      </c>
      <c r="BE219" s="6">
        <v>0.75</v>
      </c>
      <c r="BJ219" s="12">
        <v>1.02</v>
      </c>
      <c r="BK219" s="63">
        <f t="shared" si="123"/>
        <v>0.29433210735107529</v>
      </c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12">
        <v>0.87</v>
      </c>
      <c r="BZ219" s="63">
        <f t="shared" si="124"/>
        <v>0.2510479739170936</v>
      </c>
      <c r="CA219" s="4"/>
      <c r="CB219" s="4"/>
      <c r="CF219" s="12">
        <v>10.3</v>
      </c>
      <c r="CG219" s="32">
        <f t="shared" si="125"/>
        <v>2.9721771624667408</v>
      </c>
      <c r="CH219" s="4">
        <v>8</v>
      </c>
      <c r="CI219" s="4">
        <f t="shared" si="116"/>
        <v>2.3084871164790219</v>
      </c>
      <c r="CJ219" s="12">
        <v>20.12</v>
      </c>
      <c r="CK219" s="32">
        <f t="shared" si="126"/>
        <v>5.80584509794474</v>
      </c>
      <c r="CM219" s="4">
        <v>20</v>
      </c>
      <c r="CN219" s="4"/>
      <c r="CO219" s="5"/>
      <c r="CP219" s="4"/>
      <c r="CQ219" s="12">
        <v>1.25</v>
      </c>
      <c r="CR219" s="12">
        <v>1.48</v>
      </c>
      <c r="CS219" s="4"/>
      <c r="CT219" s="5"/>
      <c r="CU219" s="12">
        <v>9.2899999999999991</v>
      </c>
      <c r="CV219" s="63">
        <f t="shared" si="127"/>
        <v>2.6807306640112638</v>
      </c>
      <c r="CW219" s="4">
        <v>3.08</v>
      </c>
      <c r="CX219" s="4">
        <f t="shared" si="117"/>
        <v>0.88876753984442336</v>
      </c>
      <c r="DA219" s="4"/>
      <c r="DB219" s="4"/>
      <c r="DC219" s="4"/>
      <c r="DD219" s="63"/>
      <c r="DE219" s="11"/>
      <c r="DF219" s="11"/>
      <c r="DG219" s="11"/>
      <c r="DH219" s="53">
        <f t="shared" si="128"/>
        <v>0.29433210735107529</v>
      </c>
      <c r="DI219" s="53">
        <f t="shared" si="102"/>
        <v>0.45785116361241829</v>
      </c>
      <c r="DJ219" s="53">
        <f t="shared" si="103"/>
        <v>0.26015056423558136</v>
      </c>
      <c r="DK219" s="53">
        <f t="shared" si="129"/>
        <v>0.25681919170829115</v>
      </c>
      <c r="DL219" s="53">
        <f t="shared" si="130"/>
        <v>0.87</v>
      </c>
      <c r="DM219" s="53">
        <f t="shared" si="131"/>
        <v>5.80584509794474</v>
      </c>
      <c r="DN219" s="53">
        <f t="shared" si="132"/>
        <v>2.9721771624667408</v>
      </c>
      <c r="DO219" s="53">
        <f t="shared" si="133"/>
        <v>2.6807306640112638</v>
      </c>
      <c r="DP219" s="60">
        <f t="shared" si="104"/>
        <v>0.70578500973725922</v>
      </c>
      <c r="DQ219" s="53">
        <v>12</v>
      </c>
      <c r="DR219" s="60">
        <v>2.5</v>
      </c>
      <c r="DS219" s="53">
        <f t="shared" si="105"/>
        <v>1.4860885812333704</v>
      </c>
      <c r="DT219" s="53">
        <f t="shared" si="106"/>
        <v>2.9721771624667408</v>
      </c>
      <c r="DV219" s="33">
        <f t="shared" si="107"/>
        <v>287.29080206786517</v>
      </c>
      <c r="DW219" s="33">
        <f t="shared" si="108"/>
        <v>214.52671979723516</v>
      </c>
      <c r="DX219" s="33">
        <f t="shared" si="109"/>
        <v>91.401060707811695</v>
      </c>
      <c r="EA219" s="60">
        <f t="shared" si="110"/>
        <v>0.88483400000000001</v>
      </c>
      <c r="EC219" s="218">
        <f t="shared" si="119"/>
        <v>1799</v>
      </c>
      <c r="ED219" s="53">
        <f t="shared" si="111"/>
        <v>0.35199137941909381</v>
      </c>
      <c r="EE219" s="53">
        <f t="shared" si="112"/>
        <v>0.47138130769847819</v>
      </c>
      <c r="EF219" s="53">
        <f t="shared" si="113"/>
        <v>1.1063754067095093</v>
      </c>
      <c r="EG219" s="53">
        <f t="shared" si="118"/>
        <v>0.57428743662535509</v>
      </c>
    </row>
    <row r="220" spans="1:142" x14ac:dyDescent="0.15">
      <c r="A220" s="218">
        <f t="shared" si="114"/>
        <v>1800</v>
      </c>
      <c r="B220" s="4"/>
      <c r="C220" s="4"/>
      <c r="D220" s="4"/>
      <c r="E220" s="4"/>
      <c r="F220" s="32"/>
      <c r="G220" s="4"/>
      <c r="H220" s="4"/>
      <c r="I220" s="4"/>
      <c r="J220" s="4"/>
      <c r="K220" s="4"/>
      <c r="L220" s="4"/>
      <c r="M220" s="4">
        <v>3</v>
      </c>
      <c r="N220" s="4">
        <v>1.0780000000000001</v>
      </c>
      <c r="O220" s="4"/>
      <c r="P220" s="4"/>
      <c r="Q220" s="4">
        <v>2.5</v>
      </c>
      <c r="R220" s="4">
        <v>0.89800000000000002</v>
      </c>
      <c r="S220" s="36"/>
      <c r="T220" s="36"/>
      <c r="U220" s="28"/>
      <c r="V220" s="12"/>
      <c r="W220" s="4"/>
      <c r="X220" s="4"/>
      <c r="Y220" s="4"/>
      <c r="Z220" s="12">
        <v>0.99</v>
      </c>
      <c r="AA220" s="32">
        <f t="shared" si="120"/>
        <v>0.28567528066427894</v>
      </c>
      <c r="AB220" s="4">
        <v>1.29</v>
      </c>
      <c r="AC220" s="4">
        <f t="shared" si="121"/>
        <v>0.3721439314061839</v>
      </c>
      <c r="AD220" s="4">
        <v>1.63</v>
      </c>
      <c r="AE220" s="4">
        <f t="shared" si="122"/>
        <v>0.47035424998260061</v>
      </c>
      <c r="AF220" s="4">
        <v>1.25</v>
      </c>
      <c r="AG220" s="63">
        <f t="shared" si="115"/>
        <v>0.36070111194984716</v>
      </c>
      <c r="AH220" s="12"/>
      <c r="AI220" s="32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X220" s="6">
        <v>1.25</v>
      </c>
      <c r="AY220" s="6">
        <v>0.75</v>
      </c>
      <c r="AZ220" s="6">
        <v>0.875</v>
      </c>
      <c r="BA220" s="6">
        <v>1.140625</v>
      </c>
      <c r="BB220" s="6">
        <v>0.625</v>
      </c>
      <c r="BC220" s="6">
        <v>0.6875</v>
      </c>
      <c r="BD220" s="6">
        <v>0.9375</v>
      </c>
      <c r="BE220" s="6">
        <v>0.6875</v>
      </c>
      <c r="BJ220" s="12">
        <v>1</v>
      </c>
      <c r="BK220" s="63">
        <f t="shared" si="123"/>
        <v>0.28856088955987774</v>
      </c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12">
        <v>0.89</v>
      </c>
      <c r="BZ220" s="63">
        <f t="shared" si="124"/>
        <v>0.25681919170829115</v>
      </c>
      <c r="CA220" s="4"/>
      <c r="CB220" s="4"/>
      <c r="CF220" s="12">
        <v>10.1</v>
      </c>
      <c r="CG220" s="32">
        <f t="shared" si="125"/>
        <v>2.914464984554765</v>
      </c>
      <c r="CH220" s="4">
        <v>7.27</v>
      </c>
      <c r="CI220" s="4">
        <f t="shared" si="116"/>
        <v>2.0978376671003112</v>
      </c>
      <c r="CJ220" s="12">
        <v>20.3</v>
      </c>
      <c r="CK220" s="32">
        <f t="shared" si="126"/>
        <v>5.8577860580655186</v>
      </c>
      <c r="CM220" s="4">
        <v>16</v>
      </c>
      <c r="CN220" s="4"/>
      <c r="CO220" s="5"/>
      <c r="CP220" s="4"/>
      <c r="CQ220" s="12">
        <v>1.23</v>
      </c>
      <c r="CR220" s="12">
        <v>1.49</v>
      </c>
      <c r="CS220" s="4"/>
      <c r="CT220" s="5"/>
      <c r="CU220" s="12">
        <v>7.82</v>
      </c>
      <c r="CV220" s="63">
        <f t="shared" si="127"/>
        <v>2.2565461563582438</v>
      </c>
      <c r="CW220" s="4">
        <v>3.08</v>
      </c>
      <c r="CX220" s="4">
        <f t="shared" si="117"/>
        <v>0.88876753984442336</v>
      </c>
      <c r="DA220" s="4"/>
      <c r="DB220" s="4"/>
      <c r="DC220" s="4"/>
      <c r="DD220" s="63"/>
      <c r="DE220" s="11"/>
      <c r="DF220" s="11"/>
      <c r="DG220" s="11"/>
      <c r="DH220" s="53">
        <f t="shared" si="128"/>
        <v>0.28856088955987774</v>
      </c>
      <c r="DI220" s="53">
        <f t="shared" si="102"/>
        <v>0.45077565060041014</v>
      </c>
      <c r="DJ220" s="53">
        <f t="shared" si="103"/>
        <v>0.25517357277998171</v>
      </c>
      <c r="DK220" s="53">
        <f t="shared" si="129"/>
        <v>0.28567528066427894</v>
      </c>
      <c r="DL220" s="53">
        <f t="shared" si="130"/>
        <v>0.89</v>
      </c>
      <c r="DM220" s="53">
        <f t="shared" si="131"/>
        <v>5.8577860580655186</v>
      </c>
      <c r="DN220" s="53">
        <f t="shared" si="132"/>
        <v>2.914464984554765</v>
      </c>
      <c r="DO220" s="53">
        <f t="shared" si="133"/>
        <v>2.2565461563582438</v>
      </c>
      <c r="DP220" s="60">
        <f t="shared" si="104"/>
        <v>0.78508669622459182</v>
      </c>
      <c r="DQ220" s="53">
        <v>12</v>
      </c>
      <c r="DR220" s="60">
        <v>2.5</v>
      </c>
      <c r="DS220" s="53">
        <f t="shared" si="105"/>
        <v>1.4572324922773825</v>
      </c>
      <c r="DT220" s="53">
        <f t="shared" si="106"/>
        <v>2.914464984554765</v>
      </c>
      <c r="DV220" s="33">
        <f t="shared" si="107"/>
        <v>288.50424397120599</v>
      </c>
      <c r="DW220" s="33">
        <f t="shared" si="108"/>
        <v>218.44203008107087</v>
      </c>
      <c r="DX220" s="33">
        <f t="shared" si="109"/>
        <v>96.021106043200021</v>
      </c>
      <c r="DZ220" s="60">
        <f>R220</f>
        <v>0.89800000000000002</v>
      </c>
      <c r="EA220" s="60">
        <f t="shared" si="110"/>
        <v>0.88605500000000015</v>
      </c>
      <c r="EC220" s="218">
        <f t="shared" ref="EC220:EC283" si="134">EC219+1</f>
        <v>1800</v>
      </c>
      <c r="ED220" s="53">
        <f t="shared" si="111"/>
        <v>0.3509945891178472</v>
      </c>
      <c r="EE220" s="53">
        <f t="shared" si="112"/>
        <v>0.46357117507947748</v>
      </c>
      <c r="EF220" s="53">
        <f t="shared" si="113"/>
        <v>1.0545955232578768</v>
      </c>
      <c r="EG220" s="53">
        <f t="shared" si="118"/>
        <v>0.56399402603187898</v>
      </c>
      <c r="EH220" s="53">
        <f>$DZ220*360/(3.15*DV220)</f>
        <v>0.35572638383376515</v>
      </c>
      <c r="EI220" s="53">
        <f>DZ220*360/(3.15*DW220)</f>
        <v>0.46982062650893086</v>
      </c>
      <c r="EJ220" s="53">
        <f>$DZ220*360/(3.15*DX220)</f>
        <v>1.0688126356553185</v>
      </c>
    </row>
    <row r="221" spans="1:142" x14ac:dyDescent="0.15">
      <c r="A221" s="218">
        <f t="shared" si="114"/>
        <v>1801</v>
      </c>
      <c r="B221" s="4"/>
      <c r="C221" s="4"/>
      <c r="D221" s="4"/>
      <c r="E221" s="4"/>
      <c r="F221" s="32"/>
      <c r="G221" s="4"/>
      <c r="H221" s="4"/>
      <c r="I221" s="4"/>
      <c r="J221" s="4"/>
      <c r="K221" s="4"/>
      <c r="L221" s="4"/>
      <c r="M221" s="4">
        <v>3</v>
      </c>
      <c r="N221" s="4">
        <v>1.0780000000000001</v>
      </c>
      <c r="O221" s="4"/>
      <c r="P221" s="4"/>
      <c r="Q221" s="4"/>
      <c r="R221" s="4"/>
      <c r="S221" s="36"/>
      <c r="T221" s="36"/>
      <c r="U221" s="28"/>
      <c r="V221" s="12"/>
      <c r="W221" s="4"/>
      <c r="X221" s="4"/>
      <c r="Y221" s="4"/>
      <c r="Z221" s="12">
        <v>0.97</v>
      </c>
      <c r="AA221" s="32">
        <f t="shared" si="120"/>
        <v>0.27990406287308139</v>
      </c>
      <c r="AB221" s="4">
        <v>1.26</v>
      </c>
      <c r="AC221" s="4">
        <f t="shared" si="121"/>
        <v>0.36348942137348195</v>
      </c>
      <c r="AD221" s="4">
        <v>1.63</v>
      </c>
      <c r="AE221" s="4">
        <f t="shared" si="122"/>
        <v>0.47035424998260061</v>
      </c>
      <c r="AF221" s="4">
        <v>1.08</v>
      </c>
      <c r="AG221" s="63">
        <f t="shared" si="115"/>
        <v>0.31164576072466799</v>
      </c>
      <c r="AH221" s="12"/>
      <c r="AI221" s="32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X221" s="6">
        <v>1.296875</v>
      </c>
      <c r="AY221" s="6">
        <v>0.8125</v>
      </c>
      <c r="AZ221" s="6">
        <v>0.875</v>
      </c>
      <c r="BA221" s="6">
        <v>1.1875</v>
      </c>
      <c r="BB221" s="6">
        <v>0.6875</v>
      </c>
      <c r="BC221" s="6">
        <v>0.875</v>
      </c>
      <c r="BD221" s="6">
        <v>0.75</v>
      </c>
      <c r="BE221" s="6">
        <v>0.5625</v>
      </c>
      <c r="BJ221" s="12">
        <v>0.98</v>
      </c>
      <c r="BK221" s="63">
        <f t="shared" si="123"/>
        <v>0.28278967176868014</v>
      </c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12">
        <v>0.91</v>
      </c>
      <c r="BZ221" s="63">
        <f t="shared" si="124"/>
        <v>0.2625904094994887</v>
      </c>
      <c r="CA221" s="4"/>
      <c r="CB221" s="4"/>
      <c r="CF221" s="12">
        <v>9.9</v>
      </c>
      <c r="CG221" s="32">
        <f t="shared" si="125"/>
        <v>2.8567528066427896</v>
      </c>
      <c r="CH221" s="4">
        <v>6.15</v>
      </c>
      <c r="CI221" s="4">
        <f t="shared" si="116"/>
        <v>1.7746494707932481</v>
      </c>
      <c r="CJ221" s="12">
        <v>20.48</v>
      </c>
      <c r="CK221" s="32">
        <f t="shared" si="126"/>
        <v>5.9097270181862962</v>
      </c>
      <c r="CM221" s="4">
        <v>17.78</v>
      </c>
      <c r="CN221" s="4"/>
      <c r="CO221" s="5"/>
      <c r="CP221" s="4"/>
      <c r="CQ221" s="12">
        <v>1.22</v>
      </c>
      <c r="CR221" s="12">
        <v>1.5</v>
      </c>
      <c r="CS221" s="4"/>
      <c r="CT221" s="5"/>
      <c r="CU221" s="12">
        <v>8.52</v>
      </c>
      <c r="CV221" s="63">
        <f t="shared" si="127"/>
        <v>2.4585387790501581</v>
      </c>
      <c r="CW221" s="4">
        <v>3.08</v>
      </c>
      <c r="CX221" s="4">
        <f t="shared" si="117"/>
        <v>0.88876753984442336</v>
      </c>
      <c r="DA221" s="4"/>
      <c r="DB221" s="4"/>
      <c r="DC221" s="4"/>
      <c r="DD221" s="63"/>
      <c r="DE221" s="11"/>
      <c r="DF221" s="11"/>
      <c r="DG221" s="11"/>
      <c r="DH221" s="53">
        <f t="shared" si="128"/>
        <v>0.28278967176868014</v>
      </c>
      <c r="DI221" s="53">
        <f t="shared" si="102"/>
        <v>0.44370013758840188</v>
      </c>
      <c r="DJ221" s="53">
        <f t="shared" si="103"/>
        <v>0.25019658132438205</v>
      </c>
      <c r="DK221" s="53">
        <f t="shared" si="129"/>
        <v>0.27990406287308139</v>
      </c>
      <c r="DL221" s="53">
        <f t="shared" si="130"/>
        <v>0.91</v>
      </c>
      <c r="DM221" s="53">
        <f t="shared" si="131"/>
        <v>5.9097270181862962</v>
      </c>
      <c r="DN221" s="53">
        <f t="shared" si="132"/>
        <v>2.8567528066427896</v>
      </c>
      <c r="DO221" s="53">
        <f t="shared" si="133"/>
        <v>2.4585387790501581</v>
      </c>
      <c r="DP221" s="60">
        <f t="shared" si="104"/>
        <v>0.76922635892712532</v>
      </c>
      <c r="DQ221" s="53">
        <f>'west Allen-Studer'!CZ222</f>
        <v>12.279107065156722</v>
      </c>
      <c r="DR221" s="60">
        <v>2.5</v>
      </c>
      <c r="DS221" s="53">
        <f t="shared" si="105"/>
        <v>1.4283764033213948</v>
      </c>
      <c r="DT221" s="53">
        <f t="shared" si="106"/>
        <v>2.8567528066427896</v>
      </c>
      <c r="DV221" s="33">
        <f t="shared" si="107"/>
        <v>287.2890464137227</v>
      </c>
      <c r="DW221" s="33">
        <f t="shared" si="108"/>
        <v>221.2274331308179</v>
      </c>
      <c r="DX221" s="33">
        <f t="shared" si="109"/>
        <v>95.998395874879776</v>
      </c>
      <c r="EA221" s="60">
        <f t="shared" si="110"/>
        <v>0.88727600000000006</v>
      </c>
      <c r="EC221" s="218">
        <f t="shared" si="134"/>
        <v>1801</v>
      </c>
      <c r="ED221" s="53">
        <f t="shared" si="111"/>
        <v>0.35296497619523515</v>
      </c>
      <c r="EE221" s="53">
        <f t="shared" si="112"/>
        <v>0.45836526688174817</v>
      </c>
      <c r="EF221" s="53">
        <f t="shared" si="113"/>
        <v>1.0562986027468184</v>
      </c>
      <c r="EG221" s="53">
        <f t="shared" si="118"/>
        <v>0.55689295968619046</v>
      </c>
    </row>
    <row r="222" spans="1:142" x14ac:dyDescent="0.15">
      <c r="A222" s="218">
        <f t="shared" si="114"/>
        <v>1802</v>
      </c>
      <c r="B222" s="4"/>
      <c r="C222" s="4"/>
      <c r="D222" s="4"/>
      <c r="E222" s="4"/>
      <c r="F222" s="32"/>
      <c r="G222" s="4"/>
      <c r="H222" s="4"/>
      <c r="I222" s="4"/>
      <c r="J222" s="4"/>
      <c r="K222" s="4"/>
      <c r="L222" s="4"/>
      <c r="M222" s="4">
        <v>3</v>
      </c>
      <c r="N222" s="4">
        <v>1.0780000000000001</v>
      </c>
      <c r="O222" s="4"/>
      <c r="P222" s="4"/>
      <c r="Q222" s="4"/>
      <c r="R222" s="4"/>
      <c r="S222" s="36"/>
      <c r="T222" s="36"/>
      <c r="U222" s="28"/>
      <c r="V222" s="12"/>
      <c r="W222" s="4"/>
      <c r="X222" s="4"/>
      <c r="Y222" s="4"/>
      <c r="Z222" s="12">
        <v>1.1599999999999999</v>
      </c>
      <c r="AA222" s="32">
        <f t="shared" si="120"/>
        <v>0.33473063188945812</v>
      </c>
      <c r="AB222" s="4">
        <v>1.05</v>
      </c>
      <c r="AC222" s="4">
        <f t="shared" si="121"/>
        <v>0.30290785114456825</v>
      </c>
      <c r="AD222" s="4">
        <v>1.1399999999999999</v>
      </c>
      <c r="AE222" s="4">
        <f t="shared" si="122"/>
        <v>0.32895941409826057</v>
      </c>
      <c r="AF222" s="4">
        <v>1.1399999999999999</v>
      </c>
      <c r="AG222" s="63">
        <f t="shared" si="115"/>
        <v>0.32895941409826057</v>
      </c>
      <c r="AH222" s="12"/>
      <c r="AI222" s="32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X222" s="6">
        <v>1.3125</v>
      </c>
      <c r="AY222" s="6">
        <v>1</v>
      </c>
      <c r="AZ222" s="6">
        <v>1.125</v>
      </c>
      <c r="BA222" s="6">
        <v>1.359375</v>
      </c>
      <c r="BB222" s="6">
        <v>0.5</v>
      </c>
      <c r="BC222" s="6">
        <v>1.0625</v>
      </c>
      <c r="BD222" s="6">
        <v>1</v>
      </c>
      <c r="BE222" s="6">
        <v>0.71875</v>
      </c>
      <c r="BJ222" s="12">
        <v>1.21</v>
      </c>
      <c r="BK222" s="63">
        <f t="shared" si="123"/>
        <v>0.34915867636745207</v>
      </c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12">
        <v>0.69</v>
      </c>
      <c r="BZ222" s="63">
        <f t="shared" si="124"/>
        <v>0.19910701379631562</v>
      </c>
      <c r="CA222" s="4"/>
      <c r="CB222" s="4"/>
      <c r="CF222" s="12">
        <v>9.6999999999999993</v>
      </c>
      <c r="CG222" s="32">
        <f t="shared" si="125"/>
        <v>2.7990406287308138</v>
      </c>
      <c r="CH222" s="4">
        <v>5.71</v>
      </c>
      <c r="CI222" s="4">
        <f t="shared" si="116"/>
        <v>1.6476826793869017</v>
      </c>
      <c r="CJ222" s="12">
        <v>20.66</v>
      </c>
      <c r="CK222" s="32">
        <f t="shared" si="126"/>
        <v>5.9616679783070738</v>
      </c>
      <c r="CM222" s="4">
        <v>20</v>
      </c>
      <c r="CN222" s="4"/>
      <c r="CO222" s="5"/>
      <c r="CP222" s="4"/>
      <c r="CQ222" s="12">
        <v>1.05</v>
      </c>
      <c r="CR222" s="12">
        <v>1.51</v>
      </c>
      <c r="CS222" s="4"/>
      <c r="CT222" s="5"/>
      <c r="CU222" s="12">
        <v>8.3699999999999992</v>
      </c>
      <c r="CV222" s="63">
        <f t="shared" si="127"/>
        <v>2.4152546456161765</v>
      </c>
      <c r="CW222" s="4">
        <v>3.33</v>
      </c>
      <c r="CX222" s="4">
        <f t="shared" si="117"/>
        <v>0.96090776223439278</v>
      </c>
      <c r="DA222" s="4"/>
      <c r="DB222" s="4"/>
      <c r="DC222" s="4"/>
      <c r="DD222" s="63"/>
      <c r="DE222" s="11"/>
      <c r="DF222" s="11"/>
      <c r="DG222" s="11"/>
      <c r="DH222" s="53">
        <f t="shared" si="128"/>
        <v>0.34915867636745207</v>
      </c>
      <c r="DI222" s="53">
        <f t="shared" si="102"/>
        <v>0.52506853722649627</v>
      </c>
      <c r="DJ222" s="53">
        <f t="shared" si="103"/>
        <v>0.30743198306377789</v>
      </c>
      <c r="DK222" s="53">
        <f t="shared" si="129"/>
        <v>0.33473063188945812</v>
      </c>
      <c r="DL222" s="53">
        <f t="shared" si="130"/>
        <v>0.69</v>
      </c>
      <c r="DM222" s="53">
        <f t="shared" si="131"/>
        <v>5.9616679783070738</v>
      </c>
      <c r="DN222" s="53">
        <f t="shared" si="132"/>
        <v>2.7990406287308138</v>
      </c>
      <c r="DO222" s="53">
        <f t="shared" si="133"/>
        <v>2.4152546456161765</v>
      </c>
      <c r="DP222" s="60">
        <f t="shared" si="104"/>
        <v>0.919899563253057</v>
      </c>
      <c r="DQ222" s="53">
        <f>'west Allen-Studer'!CZ223</f>
        <v>12.535311233347063</v>
      </c>
      <c r="DR222" s="60">
        <v>2.5</v>
      </c>
      <c r="DS222" s="53">
        <f t="shared" si="105"/>
        <v>1.3995203143654069</v>
      </c>
      <c r="DT222" s="53">
        <f t="shared" si="106"/>
        <v>2.7990406287308138</v>
      </c>
      <c r="DV222" s="33">
        <f t="shared" si="107"/>
        <v>309.65521897766308</v>
      </c>
      <c r="DW222" s="33">
        <f t="shared" si="108"/>
        <v>201.48784368534922</v>
      </c>
      <c r="DX222" s="33">
        <f t="shared" si="109"/>
        <v>101.00157428200495</v>
      </c>
      <c r="EA222" s="60">
        <f t="shared" si="110"/>
        <v>0.8884970000000002</v>
      </c>
      <c r="EC222" s="218">
        <f t="shared" si="134"/>
        <v>1802</v>
      </c>
      <c r="ED222" s="53">
        <f t="shared" si="111"/>
        <v>0.32792121063213553</v>
      </c>
      <c r="EE222" s="53">
        <f t="shared" si="112"/>
        <v>0.50396347704374067</v>
      </c>
      <c r="EF222" s="53">
        <f t="shared" si="113"/>
        <v>1.0053557581409476</v>
      </c>
      <c r="EG222" s="53">
        <f t="shared" si="118"/>
        <v>0.61145128036802854</v>
      </c>
      <c r="EL222" s="5">
        <v>10.78</v>
      </c>
    </row>
    <row r="223" spans="1:142" x14ac:dyDescent="0.15">
      <c r="A223" s="218">
        <f t="shared" si="114"/>
        <v>1803</v>
      </c>
      <c r="B223" s="4"/>
      <c r="C223" s="4"/>
      <c r="D223" s="4"/>
      <c r="E223" s="4">
        <v>1.25</v>
      </c>
      <c r="F223" s="32">
        <f>(E223*10.78)/$H$2</f>
        <v>0.44916666666666666</v>
      </c>
      <c r="G223" s="4"/>
      <c r="H223" s="4"/>
      <c r="I223" s="4"/>
      <c r="J223" s="4"/>
      <c r="K223" s="4"/>
      <c r="L223" s="4"/>
      <c r="M223" s="4">
        <v>3</v>
      </c>
      <c r="N223" s="4">
        <v>1.0780000000000001</v>
      </c>
      <c r="O223" s="4"/>
      <c r="P223" s="4"/>
      <c r="Q223" s="4"/>
      <c r="R223" s="4"/>
      <c r="S223" s="36"/>
      <c r="T223" s="36"/>
      <c r="U223" s="28"/>
      <c r="V223" s="12"/>
      <c r="W223" s="4"/>
      <c r="X223" s="4"/>
      <c r="Y223" s="4"/>
      <c r="Z223" s="12">
        <v>1.1599999999999999</v>
      </c>
      <c r="AA223" s="32">
        <f t="shared" si="120"/>
        <v>0.33473063188945812</v>
      </c>
      <c r="AB223" s="4">
        <v>1</v>
      </c>
      <c r="AC223" s="4">
        <f t="shared" si="121"/>
        <v>0.28848366775673168</v>
      </c>
      <c r="AD223" s="4">
        <v>1.1599999999999999</v>
      </c>
      <c r="AE223" s="4">
        <f t="shared" si="122"/>
        <v>0.33473063188945812</v>
      </c>
      <c r="AF223" s="4">
        <v>1.07</v>
      </c>
      <c r="AG223" s="63">
        <f t="shared" si="115"/>
        <v>0.30876015182906918</v>
      </c>
      <c r="AH223" s="12"/>
      <c r="AI223" s="32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X223" s="6">
        <v>1.53125</v>
      </c>
      <c r="AY223" s="6">
        <v>0.9375</v>
      </c>
      <c r="AZ223" s="6">
        <v>1.25</v>
      </c>
      <c r="BA223" s="6">
        <v>1.25</v>
      </c>
      <c r="BB223" s="6">
        <v>0.5625</v>
      </c>
      <c r="BC223" s="6">
        <v>1.0625</v>
      </c>
      <c r="BD223" s="6">
        <v>1.015625</v>
      </c>
      <c r="BE223" s="6">
        <v>0.75</v>
      </c>
      <c r="BJ223" s="12">
        <v>0.91</v>
      </c>
      <c r="BK223" s="63">
        <f t="shared" si="123"/>
        <v>0.2625904094994887</v>
      </c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12">
        <v>1</v>
      </c>
      <c r="BZ223" s="63">
        <f t="shared" si="124"/>
        <v>0.28856088955987774</v>
      </c>
      <c r="CA223" s="4"/>
      <c r="CB223" s="4"/>
      <c r="CF223" s="12">
        <v>9.5</v>
      </c>
      <c r="CG223" s="32">
        <f t="shared" si="125"/>
        <v>2.7413284508188385</v>
      </c>
      <c r="CH223" s="4">
        <v>11.87</v>
      </c>
      <c r="CI223" s="4">
        <f t="shared" si="116"/>
        <v>3.4252177590757484</v>
      </c>
      <c r="CJ223" s="12">
        <v>20.84</v>
      </c>
      <c r="CK223" s="32">
        <f t="shared" si="126"/>
        <v>6.0136089384278515</v>
      </c>
      <c r="CM223" s="4">
        <v>17.78</v>
      </c>
      <c r="CN223" s="4"/>
      <c r="CO223" s="5"/>
      <c r="CP223" s="4"/>
      <c r="CQ223" s="12">
        <v>0.75</v>
      </c>
      <c r="CR223" s="12">
        <v>1.52</v>
      </c>
      <c r="CS223" s="4"/>
      <c r="CT223" s="5"/>
      <c r="CU223" s="12">
        <v>9.25</v>
      </c>
      <c r="CV223" s="63">
        <f t="shared" si="127"/>
        <v>2.6691882284288688</v>
      </c>
      <c r="CW223" s="4">
        <v>3.08</v>
      </c>
      <c r="CX223" s="4">
        <f t="shared" si="117"/>
        <v>0.88876753984442336</v>
      </c>
      <c r="DA223" s="4"/>
      <c r="DB223" s="4"/>
      <c r="DC223" s="4"/>
      <c r="DD223" s="63"/>
      <c r="DE223" s="11"/>
      <c r="DF223" s="11"/>
      <c r="DG223" s="11"/>
      <c r="DH223" s="53">
        <f t="shared" si="128"/>
        <v>0.2625904094994887</v>
      </c>
      <c r="DI223" s="53">
        <f t="shared" si="102"/>
        <v>0.41893584204637313</v>
      </c>
      <c r="DJ223" s="53">
        <f t="shared" si="103"/>
        <v>0.23277711122978328</v>
      </c>
      <c r="DK223" s="53">
        <f t="shared" si="129"/>
        <v>0.33473063188945812</v>
      </c>
      <c r="DL223" s="53">
        <f t="shared" si="130"/>
        <v>1</v>
      </c>
      <c r="DM223" s="53">
        <f t="shared" si="131"/>
        <v>6.0136089384278515</v>
      </c>
      <c r="DN223" s="53">
        <f t="shared" si="132"/>
        <v>2.7413284508188385</v>
      </c>
      <c r="DO223" s="53">
        <f t="shared" si="133"/>
        <v>2.6691882284288688</v>
      </c>
      <c r="DP223" s="60">
        <f t="shared" si="104"/>
        <v>0.919899563253057</v>
      </c>
      <c r="DQ223" s="53">
        <v>12</v>
      </c>
      <c r="DR223" s="60">
        <v>2.5</v>
      </c>
      <c r="DS223" s="53">
        <f t="shared" si="105"/>
        <v>1.3706642254094192</v>
      </c>
      <c r="DT223" s="53">
        <f t="shared" si="106"/>
        <v>2.7413284508188385</v>
      </c>
      <c r="DV223" s="33">
        <f t="shared" si="107"/>
        <v>287.29211191725267</v>
      </c>
      <c r="DW223" s="33">
        <f t="shared" si="108"/>
        <v>235.82047087486794</v>
      </c>
      <c r="DX223" s="33">
        <f t="shared" si="109"/>
        <v>107.86526432799269</v>
      </c>
      <c r="DZ223" s="60">
        <f>F223</f>
        <v>0.44916666666666666</v>
      </c>
      <c r="EA223" s="60">
        <f t="shared" si="110"/>
        <v>0.88971800000000012</v>
      </c>
      <c r="EC223" s="218">
        <f t="shared" si="134"/>
        <v>1803</v>
      </c>
      <c r="ED223" s="53">
        <f t="shared" si="111"/>
        <v>0.3539326452935963</v>
      </c>
      <c r="EE223" s="53">
        <f t="shared" si="112"/>
        <v>0.4311841833138062</v>
      </c>
      <c r="EF223" s="53">
        <f t="shared" si="113"/>
        <v>0.94267656762668417</v>
      </c>
      <c r="EG223" s="53">
        <f t="shared" si="118"/>
        <v>0.52243132049962226</v>
      </c>
      <c r="EH223" s="53">
        <f>$DZ223*360/(3.15*DV223)</f>
        <v>0.17867992612382833</v>
      </c>
      <c r="EI223" s="53">
        <f>DZ223*360/(3.15*DW223)</f>
        <v>0.21767971687484264</v>
      </c>
      <c r="EJ223" s="53">
        <f>$DZ223*360/(3.15*DX223)</f>
        <v>0.47590235515708595</v>
      </c>
      <c r="EL223" s="5">
        <v>10.78</v>
      </c>
    </row>
    <row r="224" spans="1:142" x14ac:dyDescent="0.15">
      <c r="A224" s="218">
        <f t="shared" si="114"/>
        <v>1804</v>
      </c>
      <c r="B224" s="4"/>
      <c r="C224" s="4">
        <v>2</v>
      </c>
      <c r="D224" s="4">
        <f>(C224*10.78)/$H$2</f>
        <v>0.71866666666666668</v>
      </c>
      <c r="E224" s="4"/>
      <c r="F224" s="32"/>
      <c r="G224" s="4"/>
      <c r="H224" s="4"/>
      <c r="I224" s="4"/>
      <c r="J224" s="4"/>
      <c r="K224" s="4"/>
      <c r="L224" s="4"/>
      <c r="M224" s="4">
        <v>3</v>
      </c>
      <c r="N224" s="4">
        <v>1.0780000000000001</v>
      </c>
      <c r="O224" s="4"/>
      <c r="P224" s="4"/>
      <c r="Q224" s="4"/>
      <c r="R224" s="4"/>
      <c r="S224" s="36"/>
      <c r="T224" s="36"/>
      <c r="U224" s="28"/>
      <c r="V224" s="12"/>
      <c r="W224" s="4"/>
      <c r="X224" s="4"/>
      <c r="Y224" s="4"/>
      <c r="Z224" s="12">
        <v>1.1599999999999999</v>
      </c>
      <c r="AA224" s="32">
        <f t="shared" si="120"/>
        <v>0.33473063188945812</v>
      </c>
      <c r="AB224" s="4">
        <v>0.95</v>
      </c>
      <c r="AC224" s="4">
        <f t="shared" si="121"/>
        <v>0.2740594843688951</v>
      </c>
      <c r="AD224" s="4">
        <v>1.25</v>
      </c>
      <c r="AE224" s="4">
        <f t="shared" si="122"/>
        <v>0.36070111194984716</v>
      </c>
      <c r="AF224" s="4">
        <v>1.1399999999999999</v>
      </c>
      <c r="AG224" s="63">
        <f t="shared" si="115"/>
        <v>0.32895941409826057</v>
      </c>
      <c r="AH224" s="12"/>
      <c r="AI224" s="32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X224" s="6">
        <v>1.53125</v>
      </c>
      <c r="AY224" s="6">
        <v>1</v>
      </c>
      <c r="AZ224" s="6">
        <v>1.25</v>
      </c>
      <c r="BA224" s="6">
        <v>1.25</v>
      </c>
      <c r="BB224" s="6">
        <v>0.59375</v>
      </c>
      <c r="BC224" s="6">
        <v>0.875</v>
      </c>
      <c r="BD224" s="6">
        <v>1.0625</v>
      </c>
      <c r="BE224" s="6">
        <v>0.875</v>
      </c>
      <c r="BJ224" s="12">
        <v>1</v>
      </c>
      <c r="BK224" s="63">
        <f t="shared" si="123"/>
        <v>0.28856088955987774</v>
      </c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12">
        <v>1</v>
      </c>
      <c r="BZ224" s="63">
        <f t="shared" si="124"/>
        <v>0.28856088955987774</v>
      </c>
      <c r="CA224" s="4"/>
      <c r="CB224" s="4"/>
      <c r="CF224" s="12">
        <v>9.3000000000000007</v>
      </c>
      <c r="CG224" s="32">
        <f t="shared" si="125"/>
        <v>2.6836162729068631</v>
      </c>
      <c r="CH224" s="4">
        <v>8</v>
      </c>
      <c r="CI224" s="4">
        <f t="shared" si="116"/>
        <v>2.3084871164790219</v>
      </c>
      <c r="CJ224" s="12">
        <v>21.02</v>
      </c>
      <c r="CK224" s="32">
        <f t="shared" si="126"/>
        <v>6.06554989854863</v>
      </c>
      <c r="CM224" s="4">
        <v>20</v>
      </c>
      <c r="CN224" s="4"/>
      <c r="CO224" s="5"/>
      <c r="CP224" s="4"/>
      <c r="CQ224" s="12">
        <v>0.75</v>
      </c>
      <c r="CR224" s="12">
        <v>1.53</v>
      </c>
      <c r="CS224" s="4"/>
      <c r="CT224" s="5"/>
      <c r="CU224" s="12">
        <v>7.5</v>
      </c>
      <c r="CV224" s="63">
        <f t="shared" si="127"/>
        <v>2.1642066716990831</v>
      </c>
      <c r="CW224" s="4">
        <v>3.08</v>
      </c>
      <c r="CX224" s="4">
        <f t="shared" si="117"/>
        <v>0.88876753984442336</v>
      </c>
      <c r="DA224" s="4"/>
      <c r="DB224" s="4"/>
      <c r="DC224" s="4">
        <v>2.5</v>
      </c>
      <c r="DD224" s="63">
        <f>DC224*10.78*(1/10.45)</f>
        <v>2.5789473684210527</v>
      </c>
      <c r="DE224" s="11"/>
      <c r="DF224" s="11"/>
      <c r="DG224" s="11"/>
      <c r="DH224" s="53">
        <f t="shared" si="128"/>
        <v>0.28856088955987774</v>
      </c>
      <c r="DI224" s="53">
        <f t="shared" si="102"/>
        <v>0.45077565060041014</v>
      </c>
      <c r="DJ224" s="53">
        <f t="shared" si="103"/>
        <v>0.25517357277998171</v>
      </c>
      <c r="DK224" s="53">
        <f t="shared" si="129"/>
        <v>0.33473063188945812</v>
      </c>
      <c r="DL224" s="53">
        <f t="shared" si="130"/>
        <v>1</v>
      </c>
      <c r="DM224" s="53">
        <f t="shared" si="131"/>
        <v>6.06554989854863</v>
      </c>
      <c r="DN224" s="53">
        <f t="shared" si="132"/>
        <v>2.6836162729068631</v>
      </c>
      <c r="DO224" s="53">
        <f t="shared" si="133"/>
        <v>2.1642066716990831</v>
      </c>
      <c r="DP224" s="60">
        <f t="shared" si="104"/>
        <v>0.919899563253057</v>
      </c>
      <c r="DQ224" s="53">
        <f>'west Allen-Studer'!CZ225</f>
        <v>12.279107065156722</v>
      </c>
      <c r="DR224" s="60">
        <f>DD224</f>
        <v>2.5789473684210527</v>
      </c>
      <c r="DS224" s="53">
        <f t="shared" si="105"/>
        <v>1.3418081364534316</v>
      </c>
      <c r="DT224" s="53">
        <f t="shared" si="106"/>
        <v>2.6836162729068631</v>
      </c>
      <c r="DV224" s="33">
        <f t="shared" si="107"/>
        <v>298.29013494999913</v>
      </c>
      <c r="DW224" s="33">
        <f t="shared" si="108"/>
        <v>235.82325952291825</v>
      </c>
      <c r="DX224" s="33">
        <f t="shared" si="109"/>
        <v>107.2479662001586</v>
      </c>
      <c r="DZ224" s="60">
        <f>D224</f>
        <v>0.71866666666666668</v>
      </c>
      <c r="EA224" s="60">
        <f t="shared" si="110"/>
        <v>0.89093900000000004</v>
      </c>
      <c r="EC224" s="218">
        <f t="shared" si="134"/>
        <v>1804</v>
      </c>
      <c r="ED224" s="53">
        <f t="shared" si="111"/>
        <v>0.34135087979717416</v>
      </c>
      <c r="EE224" s="53">
        <f t="shared" si="112"/>
        <v>0.43177081092844694</v>
      </c>
      <c r="EF224" s="53">
        <f t="shared" si="113"/>
        <v>0.94940355148524425</v>
      </c>
      <c r="EG224" s="53">
        <f t="shared" si="118"/>
        <v>0.52242514266505979</v>
      </c>
      <c r="EH224" s="53">
        <f>$DZ224*360/(3.15*DV224)</f>
        <v>0.27534713257312698</v>
      </c>
      <c r="EI224" s="53">
        <f>DZ224*360/(3.15*DW224)</f>
        <v>0.34828342844337329</v>
      </c>
      <c r="EJ224" s="53">
        <f>$DZ224*360/(3.15*DX224)</f>
        <v>0.7658264883088467</v>
      </c>
    </row>
    <row r="225" spans="1:140" x14ac:dyDescent="0.15">
      <c r="A225" s="218">
        <f t="shared" si="114"/>
        <v>1805</v>
      </c>
      <c r="B225" s="4"/>
      <c r="C225" s="4"/>
      <c r="D225" s="4"/>
      <c r="E225" s="4"/>
      <c r="F225" s="32"/>
      <c r="G225" s="4"/>
      <c r="H225" s="4"/>
      <c r="I225" s="4"/>
      <c r="J225" s="4"/>
      <c r="K225" s="4"/>
      <c r="L225" s="4"/>
      <c r="M225" s="4">
        <v>3</v>
      </c>
      <c r="N225" s="4">
        <v>1.0780000000000001</v>
      </c>
      <c r="O225" s="4"/>
      <c r="P225" s="4"/>
      <c r="Q225" s="4"/>
      <c r="R225" s="4"/>
      <c r="S225" s="36"/>
      <c r="T225" s="36"/>
      <c r="U225" s="28"/>
      <c r="V225" s="12"/>
      <c r="W225" s="4"/>
      <c r="X225" s="4"/>
      <c r="Y225" s="4"/>
      <c r="Z225" s="12">
        <v>1.29</v>
      </c>
      <c r="AA225" s="32">
        <f t="shared" si="120"/>
        <v>0.37224354753224231</v>
      </c>
      <c r="AB225" s="4">
        <v>0.8</v>
      </c>
      <c r="AC225" s="4">
        <f t="shared" si="121"/>
        <v>0.23078693420538537</v>
      </c>
      <c r="AD225" s="4">
        <v>1</v>
      </c>
      <c r="AE225" s="4">
        <f t="shared" si="122"/>
        <v>0.28856088955987774</v>
      </c>
      <c r="AF225" s="4">
        <v>1.33</v>
      </c>
      <c r="AG225" s="63">
        <f t="shared" si="115"/>
        <v>0.38378598311463741</v>
      </c>
      <c r="AH225" s="12"/>
      <c r="AI225" s="32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X225" s="6">
        <v>1.4375</v>
      </c>
      <c r="AY225" s="6">
        <v>0.9375</v>
      </c>
      <c r="AZ225" s="6">
        <v>1</v>
      </c>
      <c r="BA225" s="6">
        <v>1.25</v>
      </c>
      <c r="BB225" s="6">
        <v>0.5625</v>
      </c>
      <c r="BC225" s="6">
        <v>0.875</v>
      </c>
      <c r="BD225" s="6">
        <v>1.125</v>
      </c>
      <c r="BE225" s="6">
        <v>0.875</v>
      </c>
      <c r="BJ225" s="12">
        <v>1</v>
      </c>
      <c r="BK225" s="63">
        <f t="shared" si="123"/>
        <v>0.28856088955987774</v>
      </c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12">
        <v>1.25</v>
      </c>
      <c r="BZ225" s="63">
        <f t="shared" si="124"/>
        <v>0.36070111194984716</v>
      </c>
      <c r="CA225" s="4"/>
      <c r="CB225" s="4"/>
      <c r="CF225" s="12">
        <v>9.1</v>
      </c>
      <c r="CG225" s="32">
        <f t="shared" si="125"/>
        <v>2.6259040949948869</v>
      </c>
      <c r="CH225" s="4">
        <v>5</v>
      </c>
      <c r="CI225" s="4">
        <f t="shared" si="116"/>
        <v>1.4428044477993887</v>
      </c>
      <c r="CJ225" s="12">
        <v>21.2</v>
      </c>
      <c r="CK225" s="32">
        <f t="shared" si="126"/>
        <v>6.1174908586694077</v>
      </c>
      <c r="CM225" s="4">
        <v>17.78</v>
      </c>
      <c r="CN225" s="4"/>
      <c r="CO225" s="5"/>
      <c r="CP225" s="4"/>
      <c r="CQ225" s="12">
        <v>1.1399999999999999</v>
      </c>
      <c r="CR225" s="12">
        <v>1.54</v>
      </c>
      <c r="CS225" s="4"/>
      <c r="CT225" s="5"/>
      <c r="CU225" s="12">
        <v>10</v>
      </c>
      <c r="CV225" s="63">
        <f t="shared" si="127"/>
        <v>2.8856088955987773</v>
      </c>
      <c r="CW225" s="4">
        <v>3.02</v>
      </c>
      <c r="CX225" s="4">
        <f t="shared" si="117"/>
        <v>0.87145388647083077</v>
      </c>
      <c r="DA225" s="4"/>
      <c r="DB225" s="4"/>
      <c r="DC225" s="4"/>
      <c r="DD225" s="63"/>
      <c r="DE225" s="11"/>
      <c r="DF225" s="11"/>
      <c r="DG225" s="11"/>
      <c r="DH225" s="53">
        <f t="shared" si="128"/>
        <v>0.28856088955987774</v>
      </c>
      <c r="DI225" s="53">
        <f t="shared" si="102"/>
        <v>0.45077565060041014</v>
      </c>
      <c r="DJ225" s="53">
        <f t="shared" si="103"/>
        <v>0.25517357277998171</v>
      </c>
      <c r="DK225" s="53">
        <f t="shared" si="129"/>
        <v>0.37224354753224231</v>
      </c>
      <c r="DL225" s="53">
        <f t="shared" si="130"/>
        <v>1.25</v>
      </c>
      <c r="DM225" s="53">
        <f t="shared" si="131"/>
        <v>6.1174908586694077</v>
      </c>
      <c r="DN225" s="53">
        <f t="shared" si="132"/>
        <v>2.6259040949948869</v>
      </c>
      <c r="DO225" s="53">
        <f t="shared" si="133"/>
        <v>2.8856088955987773</v>
      </c>
      <c r="DP225" s="60">
        <f t="shared" si="104"/>
        <v>1.0229917556865895</v>
      </c>
      <c r="DQ225" s="53">
        <v>12</v>
      </c>
      <c r="DR225" s="60">
        <v>2.5</v>
      </c>
      <c r="DS225" s="53">
        <f t="shared" si="105"/>
        <v>1.3129520474974434</v>
      </c>
      <c r="DT225" s="53">
        <f t="shared" si="106"/>
        <v>2.6259040949948869</v>
      </c>
      <c r="DV225" s="33">
        <f t="shared" si="107"/>
        <v>310.37116479294275</v>
      </c>
      <c r="DW225" s="33">
        <f t="shared" si="108"/>
        <v>268.05258090484614</v>
      </c>
      <c r="DX225" s="33">
        <f t="shared" si="109"/>
        <v>119.99612033448881</v>
      </c>
      <c r="EA225" s="60">
        <f t="shared" si="110"/>
        <v>0.89216000000000018</v>
      </c>
      <c r="EC225" s="218">
        <f t="shared" si="134"/>
        <v>1805</v>
      </c>
      <c r="ED225" s="53">
        <f t="shared" si="111"/>
        <v>0.32851358123156832</v>
      </c>
      <c r="EE225" s="53">
        <f t="shared" si="112"/>
        <v>0.38037739652780006</v>
      </c>
      <c r="EF225" s="53">
        <f t="shared" si="113"/>
        <v>0.84970366185945445</v>
      </c>
      <c r="EG225" s="53">
        <f t="shared" si="118"/>
        <v>0.45961131798889027</v>
      </c>
    </row>
    <row r="226" spans="1:140" x14ac:dyDescent="0.15">
      <c r="A226" s="218">
        <f t="shared" si="114"/>
        <v>1806</v>
      </c>
      <c r="B226" s="4"/>
      <c r="C226" s="4"/>
      <c r="D226" s="4"/>
      <c r="E226" s="4"/>
      <c r="F226" s="32"/>
      <c r="G226" s="4"/>
      <c r="H226" s="4"/>
      <c r="I226" s="4"/>
      <c r="J226" s="4"/>
      <c r="K226" s="4"/>
      <c r="L226" s="4"/>
      <c r="M226" s="4">
        <v>3</v>
      </c>
      <c r="N226" s="4">
        <v>1.0780000000000001</v>
      </c>
      <c r="O226" s="4"/>
      <c r="P226" s="4"/>
      <c r="Q226" s="4"/>
      <c r="R226" s="4"/>
      <c r="S226" s="36"/>
      <c r="T226" s="36"/>
      <c r="U226" s="28"/>
      <c r="V226" s="12"/>
      <c r="W226" s="4"/>
      <c r="X226" s="4"/>
      <c r="Y226" s="4"/>
      <c r="Z226" s="12">
        <v>1.1200000000000001</v>
      </c>
      <c r="AA226" s="32">
        <f t="shared" si="120"/>
        <v>0.32318819630706308</v>
      </c>
      <c r="AB226" s="4">
        <v>1</v>
      </c>
      <c r="AC226" s="4">
        <f t="shared" si="121"/>
        <v>0.28848366775673168</v>
      </c>
      <c r="AD226" s="4">
        <v>1.1399999999999999</v>
      </c>
      <c r="AE226" s="4">
        <f t="shared" si="122"/>
        <v>0.32895941409826057</v>
      </c>
      <c r="AF226" s="4">
        <v>1.1399999999999999</v>
      </c>
      <c r="AG226" s="63">
        <f t="shared" si="115"/>
        <v>0.32895941409826057</v>
      </c>
      <c r="AH226" s="12"/>
      <c r="AI226" s="32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X226" s="6">
        <v>1.390625</v>
      </c>
      <c r="AY226" s="6">
        <v>0.875</v>
      </c>
      <c r="AZ226" s="6">
        <v>1</v>
      </c>
      <c r="BA226" s="6">
        <v>1.25</v>
      </c>
      <c r="BB226" s="6">
        <v>0.625</v>
      </c>
      <c r="BC226" s="6">
        <v>1.0625</v>
      </c>
      <c r="BD226" s="6">
        <v>1.03125</v>
      </c>
      <c r="BE226" s="6">
        <v>0.8125</v>
      </c>
      <c r="BJ226" s="12">
        <v>0.75</v>
      </c>
      <c r="BK226" s="63">
        <f t="shared" si="123"/>
        <v>0.21642066716990829</v>
      </c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12">
        <v>0.82</v>
      </c>
      <c r="BZ226" s="63">
        <f t="shared" si="124"/>
        <v>0.23661992943909974</v>
      </c>
      <c r="CA226" s="4"/>
      <c r="CB226" s="4"/>
      <c r="CF226" s="12">
        <v>8.9</v>
      </c>
      <c r="CG226" s="32">
        <f t="shared" si="125"/>
        <v>2.5681919170829119</v>
      </c>
      <c r="CH226" s="4">
        <v>5.71</v>
      </c>
      <c r="CI226" s="4">
        <f t="shared" si="116"/>
        <v>1.6476826793869017</v>
      </c>
      <c r="CJ226" s="12">
        <v>21.38</v>
      </c>
      <c r="CK226" s="32">
        <f t="shared" si="126"/>
        <v>6.1694318187901853</v>
      </c>
      <c r="CM226" s="4">
        <v>14.55</v>
      </c>
      <c r="CN226" s="4"/>
      <c r="CO226" s="5"/>
      <c r="CP226" s="4"/>
      <c r="CQ226" s="12">
        <v>0.95</v>
      </c>
      <c r="CR226" s="12">
        <v>1.55</v>
      </c>
      <c r="CS226" s="4"/>
      <c r="CT226" s="5"/>
      <c r="CU226" s="12">
        <v>9.75</v>
      </c>
      <c r="CV226" s="63">
        <f t="shared" si="127"/>
        <v>2.8134686732088077</v>
      </c>
      <c r="CW226" s="4">
        <v>2.86</v>
      </c>
      <c r="CX226" s="4">
        <f t="shared" si="117"/>
        <v>0.82528414414125029</v>
      </c>
      <c r="DA226" s="4"/>
      <c r="DB226" s="4"/>
      <c r="DC226" s="4"/>
      <c r="DD226" s="63"/>
      <c r="DE226" s="11"/>
      <c r="DF226" s="11"/>
      <c r="DG226" s="11"/>
      <c r="DH226" s="53">
        <f t="shared" si="128"/>
        <v>0.21642066716990829</v>
      </c>
      <c r="DI226" s="53">
        <f t="shared" si="102"/>
        <v>0.3623317379503076</v>
      </c>
      <c r="DJ226" s="53">
        <f t="shared" si="103"/>
        <v>0.19296117958498626</v>
      </c>
      <c r="DK226" s="53">
        <f t="shared" si="129"/>
        <v>0.32318819630706308</v>
      </c>
      <c r="DL226" s="53">
        <f t="shared" si="130"/>
        <v>0.82</v>
      </c>
      <c r="DM226" s="53">
        <f t="shared" si="131"/>
        <v>6.1694318187901853</v>
      </c>
      <c r="DN226" s="53">
        <f t="shared" si="132"/>
        <v>2.5681919170829119</v>
      </c>
      <c r="DO226" s="53">
        <f t="shared" si="133"/>
        <v>2.8134686732088077</v>
      </c>
      <c r="DP226" s="60">
        <f t="shared" si="104"/>
        <v>0.88817888865812422</v>
      </c>
      <c r="DQ226" s="53">
        <f>'west Allen-Studer'!CZ227</f>
        <v>13.942412404660024</v>
      </c>
      <c r="DR226" s="60">
        <v>2.5</v>
      </c>
      <c r="DS226" s="53">
        <f t="shared" si="105"/>
        <v>1.284095958541456</v>
      </c>
      <c r="DT226" s="53">
        <f t="shared" si="106"/>
        <v>2.5681919170829119</v>
      </c>
      <c r="DV226" s="33">
        <f t="shared" si="107"/>
        <v>267.05354058289828</v>
      </c>
      <c r="DW226" s="33">
        <f t="shared" si="108"/>
        <v>219.5051559201284</v>
      </c>
      <c r="DX226" s="33">
        <f t="shared" si="109"/>
        <v>103.05625727050675</v>
      </c>
      <c r="EA226" s="60">
        <f t="shared" si="110"/>
        <v>0.89338100000000009</v>
      </c>
      <c r="EC226" s="218">
        <f t="shared" si="134"/>
        <v>1806</v>
      </c>
      <c r="ED226" s="53">
        <f t="shared" si="111"/>
        <v>0.38232290607879738</v>
      </c>
      <c r="EE226" s="53">
        <f t="shared" si="112"/>
        <v>0.46514026190545255</v>
      </c>
      <c r="EF226" s="53">
        <f t="shared" si="113"/>
        <v>0.99072767067687317</v>
      </c>
      <c r="EG226" s="53">
        <f t="shared" si="118"/>
        <v>0.56126244271377801</v>
      </c>
    </row>
    <row r="227" spans="1:140" x14ac:dyDescent="0.15">
      <c r="A227" s="218">
        <f t="shared" si="114"/>
        <v>1807</v>
      </c>
      <c r="B227" s="4"/>
      <c r="C227" s="4"/>
      <c r="D227" s="4"/>
      <c r="E227" s="4"/>
      <c r="F227" s="32"/>
      <c r="G227" s="4"/>
      <c r="H227" s="4"/>
      <c r="I227" s="4"/>
      <c r="J227" s="4"/>
      <c r="K227" s="4">
        <v>0.58899999999999997</v>
      </c>
      <c r="L227" s="4">
        <v>1.6839999999999999</v>
      </c>
      <c r="M227" s="4">
        <v>3</v>
      </c>
      <c r="N227" s="4">
        <v>1.0780000000000001</v>
      </c>
      <c r="O227" s="4"/>
      <c r="P227" s="4"/>
      <c r="Q227" s="4"/>
      <c r="R227" s="4"/>
      <c r="S227" s="36"/>
      <c r="T227" s="36"/>
      <c r="U227" s="28"/>
      <c r="V227" s="12"/>
      <c r="W227" s="4"/>
      <c r="X227" s="4"/>
      <c r="Y227" s="4"/>
      <c r="Z227" s="12">
        <v>1.63</v>
      </c>
      <c r="AA227" s="32">
        <f t="shared" si="120"/>
        <v>0.47035424998260061</v>
      </c>
      <c r="AB227" s="4">
        <v>1.51</v>
      </c>
      <c r="AC227" s="4">
        <f t="shared" si="121"/>
        <v>0.43561033831266488</v>
      </c>
      <c r="AD227" s="4">
        <v>1.78</v>
      </c>
      <c r="AE227" s="4">
        <f t="shared" si="122"/>
        <v>0.5136383834165823</v>
      </c>
      <c r="AF227" s="4">
        <v>1.08</v>
      </c>
      <c r="AG227" s="63">
        <f t="shared" si="115"/>
        <v>0.31164576072466799</v>
      </c>
      <c r="AH227" s="12"/>
      <c r="AI227" s="32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X227" s="6">
        <v>1.265625</v>
      </c>
      <c r="AY227" s="6">
        <v>0.8125</v>
      </c>
      <c r="AZ227" s="6">
        <v>1.25</v>
      </c>
      <c r="BA227" s="6">
        <v>1.25</v>
      </c>
      <c r="BB227" s="6">
        <v>0.71875</v>
      </c>
      <c r="BC227" s="6">
        <v>1.0625</v>
      </c>
      <c r="BD227" s="6">
        <v>1.1875</v>
      </c>
      <c r="BE227" s="6">
        <v>1.875</v>
      </c>
      <c r="BJ227" s="12">
        <v>1.05</v>
      </c>
      <c r="BK227" s="63">
        <f t="shared" si="123"/>
        <v>0.30298893403787158</v>
      </c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12">
        <v>0.82</v>
      </c>
      <c r="BZ227" s="63">
        <f t="shared" si="124"/>
        <v>0.23661992943909974</v>
      </c>
      <c r="CA227" s="4"/>
      <c r="CB227" s="4"/>
      <c r="CF227" s="12">
        <v>8.6999999999999993</v>
      </c>
      <c r="CG227" s="32">
        <f t="shared" si="125"/>
        <v>2.5104797391709361</v>
      </c>
      <c r="CH227" s="4">
        <v>7.27</v>
      </c>
      <c r="CI227" s="4">
        <f t="shared" si="116"/>
        <v>2.0978376671003112</v>
      </c>
      <c r="CJ227" s="12">
        <v>21.56</v>
      </c>
      <c r="CK227" s="32">
        <f t="shared" si="126"/>
        <v>6.221372778910963</v>
      </c>
      <c r="CM227" s="4">
        <v>15.21</v>
      </c>
      <c r="CN227" s="4"/>
      <c r="CO227" s="5"/>
      <c r="CP227" s="4"/>
      <c r="CQ227" s="12">
        <v>0.89</v>
      </c>
      <c r="CR227" s="12">
        <v>1.56</v>
      </c>
      <c r="CS227" s="4"/>
      <c r="CT227" s="5"/>
      <c r="CU227" s="12">
        <v>9.8000000000000007</v>
      </c>
      <c r="CV227" s="63">
        <f t="shared" si="127"/>
        <v>2.827896717686802</v>
      </c>
      <c r="CW227" s="4">
        <v>3.08</v>
      </c>
      <c r="CX227" s="4">
        <f t="shared" si="117"/>
        <v>0.88876753984442336</v>
      </c>
      <c r="DA227" s="4"/>
      <c r="DB227" s="4"/>
      <c r="DC227" s="4"/>
      <c r="DD227" s="63"/>
      <c r="DE227" s="11"/>
      <c r="DF227" s="11"/>
      <c r="DG227" s="11"/>
      <c r="DH227" s="53">
        <f t="shared" si="128"/>
        <v>0.30298893403787158</v>
      </c>
      <c r="DI227" s="53">
        <f t="shared" si="102"/>
        <v>0.46846443313043051</v>
      </c>
      <c r="DJ227" s="53">
        <f t="shared" si="103"/>
        <v>0.26761605141898076</v>
      </c>
      <c r="DK227" s="53">
        <f t="shared" si="129"/>
        <v>0.47035424998260061</v>
      </c>
      <c r="DL227" s="53">
        <f t="shared" si="130"/>
        <v>0.82</v>
      </c>
      <c r="DM227" s="53">
        <f t="shared" si="131"/>
        <v>6.221372778910963</v>
      </c>
      <c r="DN227" s="53">
        <f t="shared" si="132"/>
        <v>2.5104797391709361</v>
      </c>
      <c r="DO227" s="53">
        <f t="shared" si="133"/>
        <v>2.827896717686802</v>
      </c>
      <c r="DP227" s="60">
        <f t="shared" si="104"/>
        <v>1.2926174897435196</v>
      </c>
      <c r="DQ227" s="53">
        <f>'west Allen-Studer'!CZ228</f>
        <v>20.281341718746258</v>
      </c>
      <c r="DR227" s="60">
        <v>2.5</v>
      </c>
      <c r="DS227" s="53">
        <f t="shared" si="105"/>
        <v>1.2552398695854681</v>
      </c>
      <c r="DT227" s="53">
        <f t="shared" si="106"/>
        <v>2.5104797391709361</v>
      </c>
      <c r="DV227" s="33">
        <f t="shared" si="107"/>
        <v>332.74896234717733</v>
      </c>
      <c r="DW227" s="33">
        <f t="shared" si="108"/>
        <v>252.01472010883464</v>
      </c>
      <c r="DX227" s="33">
        <f t="shared" si="109"/>
        <v>128.29515273851837</v>
      </c>
      <c r="DZ227" s="60">
        <f>(K227+L227)/2</f>
        <v>1.1364999999999998</v>
      </c>
      <c r="EA227" s="60">
        <f t="shared" si="110"/>
        <v>0.89460200000000001</v>
      </c>
      <c r="EC227" s="218">
        <f t="shared" si="134"/>
        <v>1807</v>
      </c>
      <c r="ED227" s="53">
        <f t="shared" si="111"/>
        <v>0.30725934605546595</v>
      </c>
      <c r="EE227" s="53">
        <f t="shared" si="112"/>
        <v>0.40569149503360469</v>
      </c>
      <c r="EF227" s="53">
        <f t="shared" si="113"/>
        <v>0.79691419659328044</v>
      </c>
      <c r="EG227" s="53">
        <f t="shared" si="118"/>
        <v>0.48886033302655907</v>
      </c>
      <c r="EH227" s="53">
        <f>$DZ227*360/(3.15*DV227)</f>
        <v>0.39034145552104405</v>
      </c>
      <c r="EI227" s="53">
        <f>DZ227*360/(3.15*DW227)</f>
        <v>0.51538939562586683</v>
      </c>
      <c r="EJ227" s="53">
        <f>$DZ227*360/(3.15*DX227)</f>
        <v>1.0123976745281849</v>
      </c>
    </row>
    <row r="228" spans="1:140" x14ac:dyDescent="0.15">
      <c r="A228" s="218">
        <f t="shared" si="114"/>
        <v>1808</v>
      </c>
      <c r="B228" s="4"/>
      <c r="C228" s="4"/>
      <c r="D228" s="4"/>
      <c r="E228" s="4"/>
      <c r="F228" s="32"/>
      <c r="G228" s="4"/>
      <c r="H228" s="4"/>
      <c r="I228" s="4"/>
      <c r="J228" s="4"/>
      <c r="K228" s="4"/>
      <c r="L228" s="4"/>
      <c r="M228" s="4">
        <v>3</v>
      </c>
      <c r="N228" s="4">
        <v>1.0780000000000001</v>
      </c>
      <c r="O228" s="4"/>
      <c r="P228" s="4"/>
      <c r="Q228" s="4"/>
      <c r="R228" s="4"/>
      <c r="S228" s="36"/>
      <c r="T228" s="36"/>
      <c r="U228" s="28"/>
      <c r="V228" s="12"/>
      <c r="W228" s="4"/>
      <c r="X228" s="4"/>
      <c r="Y228" s="4"/>
      <c r="Z228" s="12">
        <v>1.88</v>
      </c>
      <c r="AA228" s="32">
        <f t="shared" si="120"/>
        <v>0.54249447237257009</v>
      </c>
      <c r="AB228" s="4">
        <v>1</v>
      </c>
      <c r="AC228" s="4">
        <f t="shared" si="121"/>
        <v>0.28848366775673168</v>
      </c>
      <c r="AD228" s="4">
        <v>1.21</v>
      </c>
      <c r="AE228" s="4">
        <f t="shared" si="122"/>
        <v>0.34915867636745207</v>
      </c>
      <c r="AF228" s="4">
        <v>1.6</v>
      </c>
      <c r="AG228" s="63">
        <f t="shared" si="115"/>
        <v>0.46169742329580443</v>
      </c>
      <c r="AH228" s="12"/>
      <c r="AI228" s="32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X228" s="6">
        <v>1.203125</v>
      </c>
      <c r="AY228" s="6">
        <v>0.875</v>
      </c>
      <c r="AZ228" s="6">
        <v>1.21875</v>
      </c>
      <c r="BA228" s="6">
        <v>1.59375</v>
      </c>
      <c r="BB228" s="6">
        <v>0.71875</v>
      </c>
      <c r="BC228" s="6">
        <v>1.125</v>
      </c>
      <c r="BD228" s="6">
        <v>1.25</v>
      </c>
      <c r="BE228" s="6">
        <v>1.125</v>
      </c>
      <c r="BJ228" s="12">
        <v>1.25</v>
      </c>
      <c r="BK228" s="63">
        <f t="shared" si="123"/>
        <v>0.36070111194984716</v>
      </c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12">
        <v>1.03</v>
      </c>
      <c r="BZ228" s="63">
        <f t="shared" si="124"/>
        <v>0.29721771624667404</v>
      </c>
      <c r="CA228" s="4"/>
      <c r="CB228" s="4"/>
      <c r="CF228" s="12">
        <v>8.5</v>
      </c>
      <c r="CG228" s="32">
        <f t="shared" si="125"/>
        <v>2.4527675612589608</v>
      </c>
      <c r="CH228" s="4">
        <v>8.42</v>
      </c>
      <c r="CI228" s="4">
        <f t="shared" si="116"/>
        <v>2.4296826900941704</v>
      </c>
      <c r="CJ228" s="12">
        <v>21.74</v>
      </c>
      <c r="CK228" s="32">
        <f t="shared" si="126"/>
        <v>6.2733137390317415</v>
      </c>
      <c r="CM228" s="4">
        <v>20</v>
      </c>
      <c r="CN228" s="4"/>
      <c r="CO228" s="5"/>
      <c r="CP228" s="4"/>
      <c r="CQ228" s="12">
        <v>0.95</v>
      </c>
      <c r="CR228" s="12">
        <v>1.57</v>
      </c>
      <c r="CS228" s="4"/>
      <c r="CT228" s="5"/>
      <c r="CU228" s="12">
        <v>9.85</v>
      </c>
      <c r="CV228" s="63">
        <f t="shared" si="127"/>
        <v>2.8423247621647953</v>
      </c>
      <c r="CW228" s="4">
        <v>2.86</v>
      </c>
      <c r="CX228" s="4">
        <f t="shared" si="117"/>
        <v>0.82528414414125029</v>
      </c>
      <c r="DA228" s="4"/>
      <c r="DB228" s="4"/>
      <c r="DC228" s="4"/>
      <c r="DD228" s="63"/>
      <c r="DE228" s="11"/>
      <c r="DF228" s="11"/>
      <c r="DG228" s="11"/>
      <c r="DH228" s="53">
        <f t="shared" si="128"/>
        <v>0.36070111194984716</v>
      </c>
      <c r="DI228" s="53">
        <f t="shared" si="102"/>
        <v>0.53921956325051257</v>
      </c>
      <c r="DJ228" s="53">
        <f t="shared" si="103"/>
        <v>0.31738596597497715</v>
      </c>
      <c r="DK228" s="53">
        <f t="shared" si="129"/>
        <v>0.54249447237257009</v>
      </c>
      <c r="DL228" s="53">
        <f t="shared" si="130"/>
        <v>1.03</v>
      </c>
      <c r="DM228" s="53">
        <f t="shared" si="131"/>
        <v>6.2733137390317415</v>
      </c>
      <c r="DN228" s="53">
        <f t="shared" si="132"/>
        <v>2.4527675612589608</v>
      </c>
      <c r="DO228" s="53">
        <f t="shared" si="133"/>
        <v>2.8423247621647953</v>
      </c>
      <c r="DP228" s="60">
        <f t="shared" si="104"/>
        <v>1.490871705961851</v>
      </c>
      <c r="DQ228" s="53">
        <f>'west Allen-Studer'!CZ229</f>
        <v>17.232773672631616</v>
      </c>
      <c r="DR228" s="60">
        <v>2.5</v>
      </c>
      <c r="DS228" s="53">
        <f t="shared" si="105"/>
        <v>1.2263837806294804</v>
      </c>
      <c r="DT228" s="53">
        <f t="shared" si="106"/>
        <v>2.4527675612589608</v>
      </c>
      <c r="DV228" s="33">
        <f t="shared" si="107"/>
        <v>360.53706487669297</v>
      </c>
      <c r="DW228" s="33">
        <f t="shared" si="108"/>
        <v>273.5360297213993</v>
      </c>
      <c r="DX228" s="33">
        <f t="shared" si="109"/>
        <v>144.96131038366673</v>
      </c>
      <c r="EA228" s="60">
        <f t="shared" si="110"/>
        <v>0.89582300000000015</v>
      </c>
      <c r="EC228" s="218">
        <f t="shared" si="134"/>
        <v>1808</v>
      </c>
      <c r="ED228" s="53">
        <f t="shared" si="111"/>
        <v>0.28396462223263036</v>
      </c>
      <c r="EE228" s="53">
        <f t="shared" si="112"/>
        <v>0.37428258183335794</v>
      </c>
      <c r="EF228" s="53">
        <f t="shared" si="113"/>
        <v>0.70625583583374485</v>
      </c>
      <c r="EG228" s="53">
        <f t="shared" si="118"/>
        <v>0.45039770492202108</v>
      </c>
    </row>
    <row r="229" spans="1:140" x14ac:dyDescent="0.15">
      <c r="A229" s="218">
        <f t="shared" si="114"/>
        <v>1809</v>
      </c>
      <c r="B229" s="4"/>
      <c r="C229" s="4"/>
      <c r="D229" s="4"/>
      <c r="E229" s="4"/>
      <c r="F229" s="32"/>
      <c r="G229" s="4"/>
      <c r="H229" s="4"/>
      <c r="I229" s="4"/>
      <c r="J229" s="4"/>
      <c r="K229" s="4"/>
      <c r="L229" s="4"/>
      <c r="M229" s="4">
        <v>3</v>
      </c>
      <c r="N229" s="4">
        <v>1.0780000000000001</v>
      </c>
      <c r="O229" s="4"/>
      <c r="P229" s="4"/>
      <c r="Q229" s="4"/>
      <c r="R229" s="4"/>
      <c r="S229" s="36"/>
      <c r="T229" s="36"/>
      <c r="U229" s="28"/>
      <c r="V229" s="12"/>
      <c r="W229" s="4"/>
      <c r="X229" s="4"/>
      <c r="Y229" s="4"/>
      <c r="Z229" s="12">
        <v>1.94</v>
      </c>
      <c r="AA229" s="32">
        <f t="shared" si="120"/>
        <v>0.55980812574616279</v>
      </c>
      <c r="AB229" s="4">
        <v>1.1399999999999999</v>
      </c>
      <c r="AC229" s="4">
        <f t="shared" si="121"/>
        <v>0.32887138124267407</v>
      </c>
      <c r="AD229" s="4">
        <v>1.25</v>
      </c>
      <c r="AE229" s="4">
        <f t="shared" si="122"/>
        <v>0.36070111194984716</v>
      </c>
      <c r="AF229" s="4">
        <v>1.1399999999999999</v>
      </c>
      <c r="AG229" s="63">
        <f t="shared" si="115"/>
        <v>0.32895941409826057</v>
      </c>
      <c r="AH229" s="12"/>
      <c r="AI229" s="32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X229" s="6">
        <v>0.890625</v>
      </c>
      <c r="AY229" s="6">
        <v>1</v>
      </c>
      <c r="AZ229" s="6">
        <v>1.5</v>
      </c>
      <c r="BA229" s="6">
        <v>1.703125</v>
      </c>
      <c r="BB229" s="6">
        <v>0.75</v>
      </c>
      <c r="BC229" s="6">
        <v>1.125</v>
      </c>
      <c r="BD229" s="6">
        <v>1.28125</v>
      </c>
      <c r="BE229" s="6">
        <v>1.59375</v>
      </c>
      <c r="BJ229" s="12">
        <v>1.18</v>
      </c>
      <c r="BK229" s="63">
        <f t="shared" si="123"/>
        <v>0.34050184968065567</v>
      </c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12">
        <v>1.25</v>
      </c>
      <c r="BZ229" s="63">
        <f t="shared" si="124"/>
        <v>0.36070111194984716</v>
      </c>
      <c r="CA229" s="4"/>
      <c r="CB229" s="4"/>
      <c r="CF229" s="12">
        <v>8.3000000000000007</v>
      </c>
      <c r="CG229" s="32">
        <f t="shared" si="125"/>
        <v>2.3950553833469854</v>
      </c>
      <c r="CH229" s="4">
        <v>8.89</v>
      </c>
      <c r="CI229" s="4">
        <f t="shared" si="116"/>
        <v>2.5653063081873131</v>
      </c>
      <c r="CJ229" s="12">
        <v>21.92</v>
      </c>
      <c r="CK229" s="32">
        <f t="shared" si="126"/>
        <v>6.3252546991525209</v>
      </c>
      <c r="CM229" s="4">
        <v>18.87</v>
      </c>
      <c r="CN229" s="4"/>
      <c r="CO229" s="5"/>
      <c r="CP229" s="4"/>
      <c r="CQ229" s="12">
        <v>1.21</v>
      </c>
      <c r="CR229" s="12">
        <v>1.58</v>
      </c>
      <c r="CS229" s="4"/>
      <c r="CT229" s="5"/>
      <c r="CU229" s="12">
        <v>9.9</v>
      </c>
      <c r="CV229" s="63">
        <f t="shared" si="127"/>
        <v>2.8567528066427896</v>
      </c>
      <c r="CW229" s="4">
        <v>2.86</v>
      </c>
      <c r="CX229" s="4">
        <f t="shared" si="117"/>
        <v>0.82528414414125029</v>
      </c>
      <c r="DA229" s="4"/>
      <c r="DB229" s="4"/>
      <c r="DC229" s="4"/>
      <c r="DD229" s="63"/>
      <c r="DE229" s="11"/>
      <c r="DF229" s="11"/>
      <c r="DG229" s="11"/>
      <c r="DH229" s="53">
        <f t="shared" si="128"/>
        <v>0.34050184968065567</v>
      </c>
      <c r="DI229" s="53">
        <f t="shared" si="102"/>
        <v>0.51445526770848382</v>
      </c>
      <c r="DJ229" s="53">
        <f t="shared" si="103"/>
        <v>0.29996649588037838</v>
      </c>
      <c r="DK229" s="53">
        <f t="shared" si="129"/>
        <v>0.55980812574616279</v>
      </c>
      <c r="DL229" s="53">
        <f t="shared" si="130"/>
        <v>1.25</v>
      </c>
      <c r="DM229" s="53">
        <f t="shared" si="131"/>
        <v>6.3252546991525209</v>
      </c>
      <c r="DN229" s="53">
        <f t="shared" si="132"/>
        <v>2.3950553833469854</v>
      </c>
      <c r="DO229" s="53">
        <f t="shared" si="133"/>
        <v>2.8567528066427896</v>
      </c>
      <c r="DP229" s="60">
        <f t="shared" si="104"/>
        <v>1.5384527178542506</v>
      </c>
      <c r="DQ229" s="53">
        <f>'west Allen-Studer'!CZ230</f>
        <v>13.527427574679805</v>
      </c>
      <c r="DR229" s="60">
        <v>2.5</v>
      </c>
      <c r="DS229" s="53">
        <f t="shared" si="105"/>
        <v>1.1975276916734927</v>
      </c>
      <c r="DT229" s="53">
        <f t="shared" si="106"/>
        <v>2.3950553833469854</v>
      </c>
      <c r="DV229" s="33">
        <f t="shared" si="107"/>
        <v>351.96592540131871</v>
      </c>
      <c r="DW229" s="33">
        <f t="shared" si="108"/>
        <v>289.13933258555875</v>
      </c>
      <c r="DX229" s="33">
        <f t="shared" si="109"/>
        <v>152.49354423518429</v>
      </c>
      <c r="EA229" s="60">
        <f t="shared" si="110"/>
        <v>0.89704400000000006</v>
      </c>
      <c r="EC229" s="218">
        <f t="shared" si="134"/>
        <v>1809</v>
      </c>
      <c r="ED229" s="53">
        <f t="shared" si="111"/>
        <v>0.29127624831528703</v>
      </c>
      <c r="EE229" s="53">
        <f t="shared" si="112"/>
        <v>0.35456716790815024</v>
      </c>
      <c r="EF229" s="53">
        <f t="shared" si="113"/>
        <v>0.67228625841106515</v>
      </c>
      <c r="EG229" s="53">
        <f t="shared" si="118"/>
        <v>0.42609215044633914</v>
      </c>
    </row>
    <row r="230" spans="1:140" x14ac:dyDescent="0.15">
      <c r="A230" s="218">
        <f t="shared" si="114"/>
        <v>1810</v>
      </c>
      <c r="B230" s="4"/>
      <c r="C230" s="4"/>
      <c r="D230" s="4"/>
      <c r="E230" s="4"/>
      <c r="F230" s="32"/>
      <c r="G230" s="4"/>
      <c r="H230" s="4"/>
      <c r="I230" s="4"/>
      <c r="J230" s="4"/>
      <c r="K230" s="4"/>
      <c r="L230" s="4"/>
      <c r="M230" s="4">
        <v>3</v>
      </c>
      <c r="N230" s="4">
        <v>1.0780000000000001</v>
      </c>
      <c r="O230" s="4"/>
      <c r="P230" s="4"/>
      <c r="Q230" s="4"/>
      <c r="R230" s="4"/>
      <c r="S230" s="36"/>
      <c r="T230" s="36"/>
      <c r="U230" s="28"/>
      <c r="V230" s="12"/>
      <c r="W230" s="4"/>
      <c r="X230" s="4"/>
      <c r="Y230" s="4"/>
      <c r="Z230" s="12">
        <v>1.4</v>
      </c>
      <c r="AA230" s="32">
        <f t="shared" si="120"/>
        <v>0.40398524538382879</v>
      </c>
      <c r="AB230" s="4">
        <v>1.25</v>
      </c>
      <c r="AC230" s="4">
        <f t="shared" si="121"/>
        <v>0.36060458469591461</v>
      </c>
      <c r="AD230" s="4">
        <v>1.51</v>
      </c>
      <c r="AE230" s="4">
        <f t="shared" si="122"/>
        <v>0.43572694323541539</v>
      </c>
      <c r="AF230" s="4">
        <v>0.93</v>
      </c>
      <c r="AG230" s="63">
        <f t="shared" si="115"/>
        <v>0.2683616272906863</v>
      </c>
      <c r="AH230" s="12"/>
      <c r="AI230" s="32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X230" s="6">
        <v>1.34375</v>
      </c>
      <c r="AY230" s="6">
        <v>1</v>
      </c>
      <c r="AZ230" s="6">
        <v>1.375</v>
      </c>
      <c r="BA230" s="6">
        <v>1.53125</v>
      </c>
      <c r="BB230" s="6">
        <v>0.6875</v>
      </c>
      <c r="BC230" s="6">
        <v>1.75</v>
      </c>
      <c r="BD230" s="6">
        <v>1.5</v>
      </c>
      <c r="BE230" s="6">
        <v>1.21875</v>
      </c>
      <c r="BJ230" s="12">
        <v>1.51</v>
      </c>
      <c r="BK230" s="63">
        <f t="shared" si="123"/>
        <v>0.43572694323541539</v>
      </c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12">
        <v>1.38</v>
      </c>
      <c r="BZ230" s="63">
        <f t="shared" si="124"/>
        <v>0.39821402759263125</v>
      </c>
      <c r="CA230" s="4"/>
      <c r="CB230" s="4"/>
      <c r="CF230" s="12">
        <v>8.1</v>
      </c>
      <c r="CG230" s="32">
        <f t="shared" si="125"/>
        <v>2.3373432054350096</v>
      </c>
      <c r="CH230" s="4">
        <v>7.62</v>
      </c>
      <c r="CI230" s="4">
        <f t="shared" si="116"/>
        <v>2.198833978446268</v>
      </c>
      <c r="CJ230" s="12">
        <v>22.1</v>
      </c>
      <c r="CK230" s="32">
        <f t="shared" si="126"/>
        <v>6.3771956592732977</v>
      </c>
      <c r="CM230" s="4">
        <v>20</v>
      </c>
      <c r="CN230" s="4"/>
      <c r="CO230" s="5"/>
      <c r="CP230" s="4"/>
      <c r="CQ230" s="12">
        <v>1.18</v>
      </c>
      <c r="CR230" s="12">
        <v>1.59</v>
      </c>
      <c r="CS230" s="4"/>
      <c r="CT230" s="5"/>
      <c r="CU230" s="12">
        <v>12.2</v>
      </c>
      <c r="CV230" s="63">
        <f t="shared" si="127"/>
        <v>3.520442852630508</v>
      </c>
      <c r="CW230" s="4">
        <v>2.67</v>
      </c>
      <c r="CX230" s="4">
        <f t="shared" si="117"/>
        <v>0.77045757512487356</v>
      </c>
      <c r="DA230" s="4"/>
      <c r="DB230" s="4"/>
      <c r="DC230" s="4"/>
      <c r="DD230" s="63"/>
      <c r="DE230" s="11"/>
      <c r="DF230" s="11"/>
      <c r="DG230" s="11"/>
      <c r="DH230" s="53">
        <f t="shared" si="128"/>
        <v>0.43572694323541539</v>
      </c>
      <c r="DI230" s="53">
        <f t="shared" si="102"/>
        <v>0.63120123240661918</v>
      </c>
      <c r="DJ230" s="53">
        <f t="shared" si="103"/>
        <v>0.38208685489777239</v>
      </c>
      <c r="DK230" s="53">
        <f t="shared" si="129"/>
        <v>0.40398524538382879</v>
      </c>
      <c r="DL230" s="53">
        <f t="shared" si="130"/>
        <v>1.38</v>
      </c>
      <c r="DM230" s="53">
        <f t="shared" si="131"/>
        <v>6.3771956592732977</v>
      </c>
      <c r="DN230" s="53">
        <f t="shared" si="132"/>
        <v>2.3373432054350096</v>
      </c>
      <c r="DO230" s="53">
        <f t="shared" si="133"/>
        <v>3.520442852630508</v>
      </c>
      <c r="DP230" s="60">
        <f t="shared" ref="DP230:DP243" si="135">DK230*(AVERAGE(DP$244:DP$253)/AVERAGE(DK$244:DK$253))</f>
        <v>1.1102236108226551</v>
      </c>
      <c r="DQ230" s="53">
        <v>15</v>
      </c>
      <c r="DR230" s="60">
        <v>2.5</v>
      </c>
      <c r="DS230" s="53">
        <f t="shared" si="105"/>
        <v>1.1686716027175048</v>
      </c>
      <c r="DT230" s="53">
        <f t="shared" si="106"/>
        <v>2.3373432054350096</v>
      </c>
      <c r="DV230" s="33">
        <f t="shared" si="107"/>
        <v>382.91305447638149</v>
      </c>
      <c r="DW230" s="33">
        <f t="shared" si="108"/>
        <v>295.12700157131007</v>
      </c>
      <c r="DX230" s="33">
        <f t="shared" si="109"/>
        <v>130.04875326772913</v>
      </c>
      <c r="EA230" s="60">
        <f t="shared" si="110"/>
        <v>0.8982650000000002</v>
      </c>
      <c r="EC230" s="218">
        <f t="shared" si="134"/>
        <v>1810</v>
      </c>
      <c r="ED230" s="53">
        <f t="shared" si="111"/>
        <v>0.26809965328353486</v>
      </c>
      <c r="EE230" s="53">
        <f t="shared" si="112"/>
        <v>0.34784637324366346</v>
      </c>
      <c r="EF230" s="53">
        <f t="shared" si="113"/>
        <v>0.78938747633754824</v>
      </c>
      <c r="EG230" s="53">
        <f t="shared" si="118"/>
        <v>0.41744740177639006</v>
      </c>
    </row>
    <row r="231" spans="1:140" x14ac:dyDescent="0.15">
      <c r="A231" s="218">
        <f t="shared" si="114"/>
        <v>1811</v>
      </c>
      <c r="B231" s="4"/>
      <c r="C231" s="4"/>
      <c r="D231" s="4"/>
      <c r="E231" s="4"/>
      <c r="F231" s="32"/>
      <c r="G231" s="4"/>
      <c r="H231" s="4"/>
      <c r="I231" s="4"/>
      <c r="J231" s="4"/>
      <c r="K231" s="4"/>
      <c r="L231" s="4"/>
      <c r="M231" s="4">
        <v>3</v>
      </c>
      <c r="N231" s="4">
        <v>1.0780000000000001</v>
      </c>
      <c r="O231" s="4"/>
      <c r="P231" s="4"/>
      <c r="Q231" s="4"/>
      <c r="R231" s="4"/>
      <c r="S231" s="36"/>
      <c r="T231" s="36"/>
      <c r="U231" s="28"/>
      <c r="V231" s="12"/>
      <c r="W231" s="4"/>
      <c r="X231" s="4"/>
      <c r="Y231" s="4"/>
      <c r="Z231" s="12">
        <v>1.41</v>
      </c>
      <c r="AA231" s="32">
        <f t="shared" si="120"/>
        <v>0.40687085427942754</v>
      </c>
      <c r="AB231" s="4">
        <v>1.33</v>
      </c>
      <c r="AC231" s="4">
        <f t="shared" si="121"/>
        <v>0.3836832781164532</v>
      </c>
      <c r="AD231" s="4">
        <v>1.43</v>
      </c>
      <c r="AE231" s="4">
        <f t="shared" si="122"/>
        <v>0.41264207207062514</v>
      </c>
      <c r="AF231" s="4">
        <v>1.33</v>
      </c>
      <c r="AG231" s="63">
        <f t="shared" si="115"/>
        <v>0.38378598311463741</v>
      </c>
      <c r="AH231" s="12"/>
      <c r="AI231" s="32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X231" s="6">
        <v>1.828125</v>
      </c>
      <c r="AY231" s="6">
        <v>1.0625</v>
      </c>
      <c r="AZ231" s="6">
        <v>2.5</v>
      </c>
      <c r="BA231" s="6">
        <v>2.15625</v>
      </c>
      <c r="BB231" s="6">
        <v>0.84375</v>
      </c>
      <c r="BC231" s="6">
        <v>1.5</v>
      </c>
      <c r="BD231" s="6">
        <v>1.5</v>
      </c>
      <c r="BE231" s="6">
        <v>1.125</v>
      </c>
      <c r="BJ231" s="12">
        <v>1.63</v>
      </c>
      <c r="BK231" s="63">
        <f t="shared" si="123"/>
        <v>0.47035424998260061</v>
      </c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12">
        <v>1.18</v>
      </c>
      <c r="BZ231" s="63">
        <f t="shared" si="124"/>
        <v>0.34050184968065567</v>
      </c>
      <c r="CA231" s="4"/>
      <c r="CB231" s="4"/>
      <c r="CF231" s="12">
        <v>7.9</v>
      </c>
      <c r="CG231" s="32">
        <f t="shared" si="125"/>
        <v>2.2796310275230338</v>
      </c>
      <c r="CH231" s="4">
        <v>8.42</v>
      </c>
      <c r="CI231" s="4">
        <f t="shared" si="116"/>
        <v>2.4296826900941704</v>
      </c>
      <c r="CJ231" s="12">
        <v>22.28</v>
      </c>
      <c r="CK231" s="32">
        <f t="shared" si="126"/>
        <v>6.4291366193940762</v>
      </c>
      <c r="CM231" s="4">
        <v>20</v>
      </c>
      <c r="CN231" s="4"/>
      <c r="CO231" s="5"/>
      <c r="CP231" s="4"/>
      <c r="CQ231" s="12">
        <v>1.82</v>
      </c>
      <c r="CR231" s="12">
        <v>1.6</v>
      </c>
      <c r="CS231" s="4"/>
      <c r="CT231" s="5"/>
      <c r="CU231" s="12">
        <v>10</v>
      </c>
      <c r="CV231" s="63">
        <f t="shared" si="127"/>
        <v>2.8856088955987773</v>
      </c>
      <c r="CW231" s="4">
        <v>3.08</v>
      </c>
      <c r="CX231" s="4">
        <f t="shared" si="117"/>
        <v>0.88876753984442336</v>
      </c>
      <c r="DA231" s="4"/>
      <c r="DB231" s="4"/>
      <c r="DC231" s="4"/>
      <c r="DD231" s="63"/>
      <c r="DE231" s="11"/>
      <c r="DF231" s="11"/>
      <c r="DG231" s="11"/>
      <c r="DH231" s="53">
        <f t="shared" si="128"/>
        <v>0.47035424998260061</v>
      </c>
      <c r="DI231" s="53">
        <f t="shared" si="102"/>
        <v>0.67365431047866831</v>
      </c>
      <c r="DJ231" s="53">
        <f t="shared" si="103"/>
        <v>0.4119488036313701</v>
      </c>
      <c r="DK231" s="53">
        <f t="shared" si="129"/>
        <v>0.40687085427942754</v>
      </c>
      <c r="DL231" s="53">
        <f t="shared" si="130"/>
        <v>1.18</v>
      </c>
      <c r="DM231" s="53">
        <f t="shared" si="131"/>
        <v>6.4291366193940762</v>
      </c>
      <c r="DN231" s="53">
        <f t="shared" si="132"/>
        <v>2.2796310275230338</v>
      </c>
      <c r="DO231" s="53">
        <f t="shared" si="133"/>
        <v>2.8856088955987773</v>
      </c>
      <c r="DP231" s="60">
        <f t="shared" si="135"/>
        <v>1.1181537794713883</v>
      </c>
      <c r="DQ231" s="53">
        <v>15</v>
      </c>
      <c r="DR231" s="60">
        <v>2.5</v>
      </c>
      <c r="DS231" s="53">
        <f t="shared" si="105"/>
        <v>1.1398155137615169</v>
      </c>
      <c r="DT231" s="53">
        <f t="shared" si="106"/>
        <v>2.2796310275230338</v>
      </c>
      <c r="DV231" s="33">
        <f t="shared" si="107"/>
        <v>388.33751657923398</v>
      </c>
      <c r="DW231" s="33">
        <f t="shared" si="108"/>
        <v>270.9063259387018</v>
      </c>
      <c r="DX231" s="33">
        <f t="shared" si="109"/>
        <v>125.42616738106121</v>
      </c>
      <c r="EA231" s="60">
        <f t="shared" si="110"/>
        <v>0.89948600000000012</v>
      </c>
      <c r="EC231" s="218">
        <f t="shared" si="134"/>
        <v>1811</v>
      </c>
      <c r="ED231" s="53">
        <f t="shared" si="111"/>
        <v>0.26471405829013089</v>
      </c>
      <c r="EE231" s="53">
        <f t="shared" si="112"/>
        <v>0.37946105408871217</v>
      </c>
      <c r="EF231" s="53">
        <f t="shared" si="113"/>
        <v>0.81959292982049714</v>
      </c>
      <c r="EG231" s="53">
        <f t="shared" si="118"/>
        <v>0.45476974217234245</v>
      </c>
    </row>
    <row r="232" spans="1:140" x14ac:dyDescent="0.15">
      <c r="A232" s="218">
        <f t="shared" si="114"/>
        <v>1812</v>
      </c>
      <c r="B232" s="4"/>
      <c r="C232" s="4"/>
      <c r="D232" s="4"/>
      <c r="E232" s="4"/>
      <c r="F232" s="32"/>
      <c r="G232" s="4"/>
      <c r="H232" s="4"/>
      <c r="I232" s="4"/>
      <c r="J232" s="4"/>
      <c r="K232" s="4"/>
      <c r="L232" s="4"/>
      <c r="M232" s="4">
        <v>3</v>
      </c>
      <c r="N232" s="4">
        <v>1.0780000000000001</v>
      </c>
      <c r="O232" s="4"/>
      <c r="P232" s="4"/>
      <c r="Q232" s="4"/>
      <c r="R232" s="4"/>
      <c r="S232" s="36"/>
      <c r="T232" s="36"/>
      <c r="U232" s="28"/>
      <c r="V232" s="12"/>
      <c r="W232" s="4"/>
      <c r="X232" s="4"/>
      <c r="Y232" s="4"/>
      <c r="Z232" s="12">
        <v>1.8</v>
      </c>
      <c r="AA232" s="32">
        <f t="shared" si="120"/>
        <v>0.5194096012077799</v>
      </c>
      <c r="AB232" s="4">
        <v>0.89</v>
      </c>
      <c r="AC232" s="4">
        <f t="shared" si="121"/>
        <v>0.25675046430349119</v>
      </c>
      <c r="AD232" s="4">
        <v>1.18</v>
      </c>
      <c r="AE232" s="4">
        <f t="shared" si="122"/>
        <v>0.34050184968065567</v>
      </c>
      <c r="AF232" s="4">
        <v>0.91</v>
      </c>
      <c r="AG232" s="63">
        <f t="shared" si="115"/>
        <v>0.2625904094994887</v>
      </c>
      <c r="AH232" s="12"/>
      <c r="AI232" s="32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X232" s="6">
        <v>1.1875</v>
      </c>
      <c r="AY232" s="6">
        <v>1.03125</v>
      </c>
      <c r="AZ232" s="6">
        <v>1.21875</v>
      </c>
      <c r="BA232" s="6">
        <v>2.15625</v>
      </c>
      <c r="BB232" s="6">
        <v>0.75</v>
      </c>
      <c r="BC232" s="6">
        <v>1.25</v>
      </c>
      <c r="BD232" s="6">
        <v>1.5</v>
      </c>
      <c r="BE232" s="6">
        <v>1.375</v>
      </c>
      <c r="BJ232" s="12">
        <v>0.89</v>
      </c>
      <c r="BK232" s="63">
        <f t="shared" si="123"/>
        <v>0.25681919170829115</v>
      </c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12">
        <v>0.69</v>
      </c>
      <c r="BZ232" s="63">
        <f t="shared" si="124"/>
        <v>0.19910701379631562</v>
      </c>
      <c r="CA232" s="4"/>
      <c r="CB232" s="4"/>
      <c r="CF232" s="12">
        <v>7.7</v>
      </c>
      <c r="CG232" s="32">
        <f t="shared" si="125"/>
        <v>2.2219188496110585</v>
      </c>
      <c r="CH232" s="4">
        <v>8</v>
      </c>
      <c r="CI232" s="4">
        <f t="shared" si="116"/>
        <v>2.3084871164790219</v>
      </c>
      <c r="CJ232" s="12">
        <v>22.46</v>
      </c>
      <c r="CK232" s="32">
        <f t="shared" si="126"/>
        <v>6.4810775795148539</v>
      </c>
      <c r="CM232" s="4">
        <v>20</v>
      </c>
      <c r="CN232" s="4"/>
      <c r="CO232" s="5"/>
      <c r="CP232" s="4"/>
      <c r="CQ232" s="12">
        <v>1.21</v>
      </c>
      <c r="CR232" s="12">
        <v>1.61</v>
      </c>
      <c r="CS232" s="4"/>
      <c r="CT232" s="5"/>
      <c r="CU232" s="12">
        <v>10.050000000000001</v>
      </c>
      <c r="CV232" s="63">
        <f t="shared" si="127"/>
        <v>2.9000369400767712</v>
      </c>
      <c r="CW232" s="4">
        <v>3.08</v>
      </c>
      <c r="CX232" s="4">
        <f t="shared" si="117"/>
        <v>0.88876753984442336</v>
      </c>
      <c r="DA232" s="4"/>
      <c r="DB232" s="4"/>
      <c r="DC232" s="4"/>
      <c r="DD232" s="63"/>
      <c r="DE232" s="11"/>
      <c r="DF232" s="11"/>
      <c r="DG232" s="11"/>
      <c r="DH232" s="53">
        <f t="shared" si="128"/>
        <v>0.25681919170829115</v>
      </c>
      <c r="DI232" s="53">
        <f t="shared" si="102"/>
        <v>0.41186032903436498</v>
      </c>
      <c r="DJ232" s="53">
        <f t="shared" si="103"/>
        <v>0.22780011977418368</v>
      </c>
      <c r="DK232" s="53">
        <f t="shared" si="129"/>
        <v>0.5194096012077799</v>
      </c>
      <c r="DL232" s="53">
        <f t="shared" si="130"/>
        <v>0.69</v>
      </c>
      <c r="DM232" s="53">
        <f t="shared" si="131"/>
        <v>6.4810775795148539</v>
      </c>
      <c r="DN232" s="53">
        <f t="shared" si="132"/>
        <v>2.2219188496110585</v>
      </c>
      <c r="DO232" s="53">
        <f t="shared" si="133"/>
        <v>2.9000369400767712</v>
      </c>
      <c r="DP232" s="60">
        <f t="shared" si="135"/>
        <v>1.4274303567719853</v>
      </c>
      <c r="DQ232" s="53">
        <v>15</v>
      </c>
      <c r="DR232" s="60">
        <v>2.5</v>
      </c>
      <c r="DS232" s="53">
        <f t="shared" si="105"/>
        <v>1.1109594248055292</v>
      </c>
      <c r="DT232" s="53">
        <f t="shared" si="106"/>
        <v>2.2219188496110585</v>
      </c>
      <c r="DV232" s="33">
        <f t="shared" si="107"/>
        <v>298.3204874635195</v>
      </c>
      <c r="DW232" s="33">
        <f t="shared" si="108"/>
        <v>224.82951949490061</v>
      </c>
      <c r="DX232" s="33">
        <f t="shared" si="109"/>
        <v>134.96995308467439</v>
      </c>
      <c r="EA232" s="60">
        <f t="shared" si="110"/>
        <v>0.90070700000000004</v>
      </c>
      <c r="EC232" s="218">
        <f t="shared" si="134"/>
        <v>1812</v>
      </c>
      <c r="ED232" s="53">
        <f t="shared" si="111"/>
        <v>0.34505824166612342</v>
      </c>
      <c r="EE232" s="53">
        <f t="shared" si="112"/>
        <v>0.45784887628814069</v>
      </c>
      <c r="EF232" s="53">
        <f t="shared" si="113"/>
        <v>0.76267302836331285</v>
      </c>
      <c r="EG232" s="53">
        <f t="shared" si="118"/>
        <v>0.54797074813298396</v>
      </c>
    </row>
    <row r="233" spans="1:140" x14ac:dyDescent="0.15">
      <c r="A233" s="218">
        <f t="shared" si="114"/>
        <v>1813</v>
      </c>
      <c r="B233" s="4"/>
      <c r="C233" s="4"/>
      <c r="D233" s="4"/>
      <c r="E233" s="4"/>
      <c r="F233" s="32"/>
      <c r="G233" s="4"/>
      <c r="H233" s="4"/>
      <c r="I233" s="4"/>
      <c r="J233" s="4"/>
      <c r="K233" s="4"/>
      <c r="L233" s="4"/>
      <c r="M233" s="4">
        <v>3</v>
      </c>
      <c r="N233" s="4">
        <v>1.0780000000000001</v>
      </c>
      <c r="O233" s="4"/>
      <c r="P233" s="4"/>
      <c r="Q233" s="4"/>
      <c r="R233" s="4"/>
      <c r="S233" s="36"/>
      <c r="T233" s="36"/>
      <c r="U233" s="28"/>
      <c r="V233" s="12"/>
      <c r="W233" s="4"/>
      <c r="X233" s="4"/>
      <c r="Y233" s="4"/>
      <c r="Z233" s="12">
        <v>1.46</v>
      </c>
      <c r="AA233" s="32">
        <f t="shared" si="120"/>
        <v>0.42129889875742149</v>
      </c>
      <c r="AB233" s="4">
        <v>1</v>
      </c>
      <c r="AC233" s="4">
        <f t="shared" si="121"/>
        <v>0.28848366775673168</v>
      </c>
      <c r="AD233" s="4">
        <v>1.18</v>
      </c>
      <c r="AE233" s="4">
        <f t="shared" si="122"/>
        <v>0.34050184968065567</v>
      </c>
      <c r="AF233" s="4">
        <v>1.29</v>
      </c>
      <c r="AG233" s="63">
        <f t="shared" si="115"/>
        <v>0.37224354753224231</v>
      </c>
      <c r="AH233" s="12"/>
      <c r="AI233" s="32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X233" s="6">
        <v>1.84375</v>
      </c>
      <c r="AY233" s="6">
        <v>1.0625</v>
      </c>
      <c r="AZ233" s="6">
        <v>1.21875</v>
      </c>
      <c r="BA233" s="6">
        <v>1.46875</v>
      </c>
      <c r="BB233" s="6">
        <v>0.8125</v>
      </c>
      <c r="BC233" s="6">
        <v>1.125</v>
      </c>
      <c r="BD233" s="6">
        <v>1.59375</v>
      </c>
      <c r="BE233" s="6">
        <v>1.125</v>
      </c>
      <c r="BJ233" s="12">
        <v>1.18</v>
      </c>
      <c r="BK233" s="63">
        <f t="shared" si="123"/>
        <v>0.34050184968065567</v>
      </c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12">
        <v>1.25</v>
      </c>
      <c r="BZ233" s="63">
        <f t="shared" si="124"/>
        <v>0.36070111194984716</v>
      </c>
      <c r="CA233" s="4"/>
      <c r="CB233" s="4"/>
      <c r="CF233" s="12">
        <v>7.5</v>
      </c>
      <c r="CG233" s="32">
        <f t="shared" si="125"/>
        <v>2.1642066716990831</v>
      </c>
      <c r="CH233" s="4">
        <v>6.96</v>
      </c>
      <c r="CI233" s="4">
        <f t="shared" si="116"/>
        <v>2.0083837913367488</v>
      </c>
      <c r="CJ233" s="12">
        <v>22.66</v>
      </c>
      <c r="CK233" s="32">
        <f t="shared" si="126"/>
        <v>6.5387897574268292</v>
      </c>
      <c r="CM233" s="4">
        <v>20</v>
      </c>
      <c r="CN233" s="4"/>
      <c r="CO233" s="5"/>
      <c r="CP233" s="4"/>
      <c r="CQ233" s="12">
        <v>1.1399999999999999</v>
      </c>
      <c r="CR233" s="12">
        <v>1.62</v>
      </c>
      <c r="CS233" s="4"/>
      <c r="CT233" s="5"/>
      <c r="CU233" s="12">
        <v>10.1</v>
      </c>
      <c r="CV233" s="63">
        <f t="shared" si="127"/>
        <v>2.914464984554765</v>
      </c>
      <c r="CW233" s="4">
        <v>3.08</v>
      </c>
      <c r="CX233" s="4">
        <f t="shared" si="117"/>
        <v>0.88876753984442336</v>
      </c>
      <c r="DA233" s="4"/>
      <c r="DB233" s="4"/>
      <c r="DC233" s="4"/>
      <c r="DD233" s="63"/>
      <c r="DE233" s="11"/>
      <c r="DF233" s="11"/>
      <c r="DG233" s="11"/>
      <c r="DH233" s="53">
        <f t="shared" si="128"/>
        <v>0.34050184968065567</v>
      </c>
      <c r="DI233" s="53">
        <f t="shared" si="102"/>
        <v>0.51445526770848382</v>
      </c>
      <c r="DJ233" s="53">
        <f t="shared" si="103"/>
        <v>0.29996649588037838</v>
      </c>
      <c r="DK233" s="53">
        <f t="shared" si="129"/>
        <v>0.42129889875742149</v>
      </c>
      <c r="DL233" s="53">
        <f t="shared" si="130"/>
        <v>1.25</v>
      </c>
      <c r="DM233" s="53">
        <f t="shared" si="131"/>
        <v>6.5387897574268292</v>
      </c>
      <c r="DN233" s="53">
        <f t="shared" si="132"/>
        <v>2.1642066716990831</v>
      </c>
      <c r="DO233" s="53">
        <f t="shared" si="133"/>
        <v>2.914464984554765</v>
      </c>
      <c r="DP233" s="60">
        <f t="shared" si="135"/>
        <v>1.1578046227150547</v>
      </c>
      <c r="DQ233" s="53">
        <f>'west Allen-Studer'!CZ234</f>
        <v>17.046008346661793</v>
      </c>
      <c r="DR233" s="60">
        <v>2.5</v>
      </c>
      <c r="DS233" s="53">
        <f t="shared" si="105"/>
        <v>1.0821033358495415</v>
      </c>
      <c r="DT233" s="53">
        <f t="shared" si="106"/>
        <v>2.1642066716990831</v>
      </c>
      <c r="DV233" s="33">
        <f t="shared" si="107"/>
        <v>349.06769076940253</v>
      </c>
      <c r="DW233" s="33">
        <f t="shared" si="108"/>
        <v>286.07225704544538</v>
      </c>
      <c r="DX233" s="33">
        <f t="shared" si="109"/>
        <v>129.66913470823744</v>
      </c>
      <c r="EA233" s="60">
        <f t="shared" si="110"/>
        <v>0.90192800000000017</v>
      </c>
      <c r="EC233" s="218">
        <f t="shared" si="134"/>
        <v>1813</v>
      </c>
      <c r="ED233" s="53">
        <f t="shared" si="111"/>
        <v>0.29529368784342663</v>
      </c>
      <c r="EE233" s="53">
        <f t="shared" si="112"/>
        <v>0.36031975550118045</v>
      </c>
      <c r="EF233" s="53">
        <f t="shared" si="113"/>
        <v>0.79492691877844057</v>
      </c>
      <c r="EG233" s="53">
        <f t="shared" si="118"/>
        <v>0.43066042569947088</v>
      </c>
    </row>
    <row r="234" spans="1:140" x14ac:dyDescent="0.15">
      <c r="A234" s="218">
        <f t="shared" si="114"/>
        <v>1814</v>
      </c>
      <c r="B234" s="4"/>
      <c r="C234" s="4"/>
      <c r="D234" s="4"/>
      <c r="E234" s="4"/>
      <c r="F234" s="32"/>
      <c r="G234" s="4"/>
      <c r="H234" s="4"/>
      <c r="I234" s="4"/>
      <c r="J234" s="4"/>
      <c r="K234" s="4"/>
      <c r="L234" s="4"/>
      <c r="M234" s="4">
        <v>3</v>
      </c>
      <c r="N234" s="4">
        <v>1.0780000000000001</v>
      </c>
      <c r="O234" s="4"/>
      <c r="P234" s="4"/>
      <c r="Q234" s="4"/>
      <c r="R234" s="4"/>
      <c r="S234" s="36"/>
      <c r="T234" s="36"/>
      <c r="U234" s="28"/>
      <c r="V234" s="12"/>
      <c r="W234" s="4"/>
      <c r="X234" s="4"/>
      <c r="Y234" s="4"/>
      <c r="Z234" s="12">
        <v>1.05</v>
      </c>
      <c r="AA234" s="32">
        <f t="shared" si="120"/>
        <v>0.30298893403787158</v>
      </c>
      <c r="AB234" s="4"/>
      <c r="AC234" s="4"/>
      <c r="AD234" s="4"/>
      <c r="AE234" s="4"/>
      <c r="AF234" s="4"/>
      <c r="AG234" s="63"/>
      <c r="AH234" s="12"/>
      <c r="AI234" s="32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X234" s="6">
        <v>1.875</v>
      </c>
      <c r="AY234" s="6">
        <v>1.1875</v>
      </c>
      <c r="AZ234" s="6">
        <v>1.125</v>
      </c>
      <c r="BA234" s="6">
        <v>1.359375</v>
      </c>
      <c r="BB234" s="6">
        <v>0.796875</v>
      </c>
      <c r="BC234" s="6">
        <v>1.875</v>
      </c>
      <c r="BD234" s="6">
        <v>1</v>
      </c>
      <c r="BE234" s="6">
        <v>1.0625</v>
      </c>
      <c r="BJ234" s="12"/>
      <c r="BK234" s="63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12"/>
      <c r="BZ234" s="63"/>
      <c r="CA234" s="4"/>
      <c r="CB234" s="4"/>
      <c r="CF234" s="12"/>
      <c r="CG234" s="32"/>
      <c r="CH234" s="4"/>
      <c r="CI234" s="4"/>
      <c r="CJ234" s="12"/>
      <c r="CK234" s="28"/>
      <c r="CM234" s="4"/>
      <c r="CN234" s="4"/>
      <c r="CO234" s="5"/>
      <c r="CP234" s="4"/>
      <c r="CQ234" s="12"/>
      <c r="CR234" s="12"/>
      <c r="CS234" s="4"/>
      <c r="CT234" s="5"/>
      <c r="CU234" s="12">
        <v>8.75</v>
      </c>
      <c r="CV234" s="63">
        <f t="shared" si="127"/>
        <v>2.52490778364893</v>
      </c>
      <c r="CW234" s="4"/>
      <c r="CX234" s="5"/>
      <c r="DA234" s="4"/>
      <c r="DB234" s="4"/>
      <c r="DC234" s="4"/>
      <c r="DD234" s="63"/>
      <c r="DE234" s="11"/>
      <c r="DF234" s="11"/>
      <c r="DG234" s="11"/>
      <c r="DH234" s="53">
        <f t="shared" ref="DH234:DH280" si="136">DH$233+(A234-A$233)*(DH$281-DH$233)/(A$281-A$233)</f>
        <v>0.34633318432384486</v>
      </c>
      <c r="DI234" s="53">
        <f t="shared" si="102"/>
        <v>0.52160448398103376</v>
      </c>
      <c r="DJ234" s="53">
        <f t="shared" si="103"/>
        <v>0.30499533099697379</v>
      </c>
      <c r="DK234" s="53">
        <f t="shared" si="129"/>
        <v>0.30298893403787158</v>
      </c>
      <c r="DL234" s="53">
        <f t="shared" ref="DL234:DL280" si="137">DL$233+(A234-A$233)*(DL$233-DL$281)/(A$233-A$281)</f>
        <v>1.2352372924312023</v>
      </c>
      <c r="DM234" s="53">
        <f t="shared" ref="DM234:DM265" si="138">DM$233+(A234-A$233)*(DM$317-DM$233)/(A$317-A$233)</f>
        <v>6.5797482275009056</v>
      </c>
      <c r="DN234" s="53">
        <f t="shared" ref="DN234:DN265" si="139">DM234*AVERAGE(DN$229:DN$233)/AVERAGE(DM$229:DM$233)</f>
        <v>2.3326158228889411</v>
      </c>
      <c r="DO234" s="53">
        <f t="shared" si="133"/>
        <v>2.52490778364893</v>
      </c>
      <c r="DP234" s="60">
        <f t="shared" si="135"/>
        <v>0.83266770811699131</v>
      </c>
      <c r="DQ234" s="53">
        <v>15</v>
      </c>
      <c r="DR234" s="60">
        <v>2.4</v>
      </c>
      <c r="DS234" s="53">
        <f t="shared" si="105"/>
        <v>1.1663079114444705</v>
      </c>
      <c r="DT234" s="53">
        <f t="shared" si="106"/>
        <v>2.3326158228889411</v>
      </c>
      <c r="DV234" s="33">
        <f t="shared" si="107"/>
        <v>334.21159349723644</v>
      </c>
      <c r="DW234" s="33">
        <f t="shared" si="108"/>
        <v>267.17470026784315</v>
      </c>
      <c r="DX234" s="33">
        <f t="shared" si="109"/>
        <v>108.27601653691079</v>
      </c>
      <c r="EA234" s="60">
        <f t="shared" si="110"/>
        <v>0.90314900000000009</v>
      </c>
      <c r="EC234" s="218">
        <f t="shared" si="134"/>
        <v>1814</v>
      </c>
      <c r="ED234" s="53">
        <f t="shared" si="111"/>
        <v>0.30883736704448606</v>
      </c>
      <c r="EE234" s="53">
        <f t="shared" si="112"/>
        <v>0.38632785390215957</v>
      </c>
      <c r="EF234" s="53">
        <f t="shared" si="113"/>
        <v>0.95327692939500008</v>
      </c>
      <c r="EG234" s="53">
        <f t="shared" si="118"/>
        <v>0.46112150542881397</v>
      </c>
    </row>
    <row r="235" spans="1:140" x14ac:dyDescent="0.15">
      <c r="A235" s="218">
        <f t="shared" si="114"/>
        <v>1815</v>
      </c>
      <c r="B235" s="4"/>
      <c r="C235" s="4"/>
      <c r="D235" s="4"/>
      <c r="E235" s="4"/>
      <c r="F235" s="32"/>
      <c r="G235" s="4"/>
      <c r="H235" s="4"/>
      <c r="I235" s="4"/>
      <c r="J235" s="4"/>
      <c r="K235" s="4"/>
      <c r="L235" s="4"/>
      <c r="M235" s="4">
        <v>3</v>
      </c>
      <c r="N235" s="4">
        <v>1.0780000000000001</v>
      </c>
      <c r="O235" s="4"/>
      <c r="P235" s="4"/>
      <c r="Q235" s="4"/>
      <c r="R235" s="4"/>
      <c r="S235" s="36"/>
      <c r="T235" s="36"/>
      <c r="U235" s="28"/>
      <c r="V235" s="12"/>
      <c r="W235" s="4"/>
      <c r="X235" s="4"/>
      <c r="Y235" s="4"/>
      <c r="Z235" s="12">
        <v>1.23</v>
      </c>
      <c r="AA235" s="32">
        <f t="shared" si="120"/>
        <v>0.35492989415864962</v>
      </c>
      <c r="AB235" s="4"/>
      <c r="AC235" s="4"/>
      <c r="AD235" s="4"/>
      <c r="AE235" s="4"/>
      <c r="AF235" s="4"/>
      <c r="AG235" s="63"/>
      <c r="AH235" s="12"/>
      <c r="AI235" s="32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X235" s="6">
        <v>1.875</v>
      </c>
      <c r="AY235" s="6">
        <v>1.09375</v>
      </c>
      <c r="AZ235" s="6">
        <v>1.578125</v>
      </c>
      <c r="BA235" s="6">
        <v>1</v>
      </c>
      <c r="BB235" s="6">
        <v>0.75</v>
      </c>
      <c r="BC235" s="6">
        <v>1.875</v>
      </c>
      <c r="BD235" s="6">
        <v>1</v>
      </c>
      <c r="BE235" s="6">
        <v>0.8125</v>
      </c>
      <c r="BJ235" s="12"/>
      <c r="BK235" s="63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12"/>
      <c r="BZ235" s="63"/>
      <c r="CA235" s="4"/>
      <c r="CB235" s="4"/>
      <c r="CF235" s="12"/>
      <c r="CG235" s="32"/>
      <c r="CH235" s="4"/>
      <c r="CI235" s="4"/>
      <c r="CJ235" s="12"/>
      <c r="CK235" s="28"/>
      <c r="CM235" s="4"/>
      <c r="CN235" s="4"/>
      <c r="CO235" s="5"/>
      <c r="CP235" s="4"/>
      <c r="CQ235" s="12"/>
      <c r="CR235" s="12"/>
      <c r="CS235" s="4"/>
      <c r="CT235" s="5"/>
      <c r="CU235" s="12">
        <v>11</v>
      </c>
      <c r="CV235" s="63">
        <f t="shared" si="127"/>
        <v>3.174169785158655</v>
      </c>
      <c r="CW235" s="4"/>
      <c r="CX235" s="5"/>
      <c r="DA235" s="4"/>
      <c r="DB235" s="4"/>
      <c r="DC235" s="4"/>
      <c r="DD235" s="63"/>
      <c r="DE235" s="11"/>
      <c r="DF235" s="11"/>
      <c r="DG235" s="11"/>
      <c r="DH235" s="53">
        <f t="shared" si="136"/>
        <v>0.35216451896703405</v>
      </c>
      <c r="DI235" s="53">
        <f t="shared" si="102"/>
        <v>0.5287537002535837</v>
      </c>
      <c r="DJ235" s="53">
        <f t="shared" si="103"/>
        <v>0.31002416611356926</v>
      </c>
      <c r="DK235" s="53">
        <f t="shared" si="129"/>
        <v>0.35492989415864962</v>
      </c>
      <c r="DL235" s="53">
        <f t="shared" si="137"/>
        <v>1.2204745848624043</v>
      </c>
      <c r="DM235" s="53">
        <f t="shared" si="138"/>
        <v>6.620706697574982</v>
      </c>
      <c r="DN235" s="53">
        <f t="shared" si="139"/>
        <v>2.3471361923731089</v>
      </c>
      <c r="DO235" s="53">
        <f t="shared" si="133"/>
        <v>3.174169785158655</v>
      </c>
      <c r="DP235" s="60">
        <f t="shared" si="135"/>
        <v>0.97541074379418991</v>
      </c>
      <c r="DQ235" s="53">
        <v>15</v>
      </c>
      <c r="DR235" s="60">
        <v>2.4</v>
      </c>
      <c r="DS235" s="53">
        <f t="shared" si="105"/>
        <v>1.1735680961865544</v>
      </c>
      <c r="DT235" s="53">
        <f t="shared" si="106"/>
        <v>2.3471361923731089</v>
      </c>
      <c r="DV235" s="33">
        <f t="shared" si="107"/>
        <v>341.05088407741579</v>
      </c>
      <c r="DW235" s="33">
        <f t="shared" si="108"/>
        <v>271.82214474769324</v>
      </c>
      <c r="DX235" s="33">
        <f t="shared" si="109"/>
        <v>118.24482644537416</v>
      </c>
      <c r="EA235" s="60">
        <f t="shared" si="110"/>
        <v>0.90437000000000001</v>
      </c>
      <c r="EC235" s="218">
        <f t="shared" si="134"/>
        <v>1815</v>
      </c>
      <c r="ED235" s="53">
        <f t="shared" si="111"/>
        <v>0.30305322828340864</v>
      </c>
      <c r="EE235" s="53">
        <f t="shared" si="112"/>
        <v>0.38023602353850727</v>
      </c>
      <c r="EF235" s="53">
        <f t="shared" si="113"/>
        <v>0.87408958629001254</v>
      </c>
      <c r="EG235" s="53">
        <f t="shared" si="118"/>
        <v>0.45323753925330429</v>
      </c>
    </row>
    <row r="236" spans="1:140" x14ac:dyDescent="0.15">
      <c r="A236" s="218">
        <f t="shared" si="114"/>
        <v>1816</v>
      </c>
      <c r="B236" s="4"/>
      <c r="C236" s="4"/>
      <c r="D236" s="4"/>
      <c r="E236" s="4"/>
      <c r="F236" s="32"/>
      <c r="G236" s="4"/>
      <c r="H236" s="4"/>
      <c r="I236" s="4"/>
      <c r="J236" s="4"/>
      <c r="K236" s="4"/>
      <c r="L236" s="4"/>
      <c r="M236" s="4">
        <v>3</v>
      </c>
      <c r="N236" s="4">
        <v>1.0780000000000001</v>
      </c>
      <c r="O236" s="4"/>
      <c r="P236" s="4"/>
      <c r="Q236" s="4"/>
      <c r="R236" s="4"/>
      <c r="S236" s="36"/>
      <c r="T236" s="36"/>
      <c r="U236" s="28"/>
      <c r="V236" s="12"/>
      <c r="W236" s="4"/>
      <c r="X236" s="4"/>
      <c r="Y236" s="4"/>
      <c r="Z236" s="12">
        <v>1.19</v>
      </c>
      <c r="AA236" s="32">
        <f t="shared" si="120"/>
        <v>0.34338745857625447</v>
      </c>
      <c r="AB236" s="4"/>
      <c r="AC236" s="4"/>
      <c r="AD236" s="4"/>
      <c r="AE236" s="4"/>
      <c r="AF236" s="4"/>
      <c r="AG236" s="63"/>
      <c r="AH236" s="12"/>
      <c r="AI236" s="32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X236" s="6">
        <v>1.875</v>
      </c>
      <c r="AY236" s="6">
        <v>1.1875</v>
      </c>
      <c r="AZ236" s="6">
        <v>1.5625</v>
      </c>
      <c r="BA236" s="6">
        <v>1.015625</v>
      </c>
      <c r="BB236" s="6">
        <v>0.75</v>
      </c>
      <c r="BC236" s="6">
        <v>1.875</v>
      </c>
      <c r="BD236" s="6">
        <v>1.125</v>
      </c>
      <c r="BE236" s="6">
        <v>0.8125</v>
      </c>
      <c r="BJ236" s="12"/>
      <c r="BK236" s="63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12"/>
      <c r="BZ236" s="63"/>
      <c r="CA236" s="4"/>
      <c r="CB236" s="4"/>
      <c r="CF236" s="12"/>
      <c r="CG236" s="32"/>
      <c r="CH236" s="4"/>
      <c r="CI236" s="4"/>
      <c r="CJ236" s="12"/>
      <c r="CK236" s="28"/>
      <c r="CM236" s="4"/>
      <c r="CN236" s="4"/>
      <c r="CO236" s="5"/>
      <c r="CP236" s="4"/>
      <c r="CQ236" s="12"/>
      <c r="CR236" s="12"/>
      <c r="CS236" s="4"/>
      <c r="CT236" s="5"/>
      <c r="CU236" s="12">
        <v>10.5</v>
      </c>
      <c r="CV236" s="63">
        <f t="shared" si="127"/>
        <v>3.0298893403787162</v>
      </c>
      <c r="CW236" s="4"/>
      <c r="CX236" s="5"/>
      <c r="DA236" s="4"/>
      <c r="DB236" s="4"/>
      <c r="DC236" s="4"/>
      <c r="DD236" s="63"/>
      <c r="DE236" s="11"/>
      <c r="DF236" s="11"/>
      <c r="DG236" s="11"/>
      <c r="DH236" s="53">
        <f t="shared" si="136"/>
        <v>0.35799585361022324</v>
      </c>
      <c r="DI236" s="53">
        <f t="shared" si="102"/>
        <v>0.53590291652613375</v>
      </c>
      <c r="DJ236" s="53">
        <f t="shared" si="103"/>
        <v>0.31505300123016478</v>
      </c>
      <c r="DK236" s="53">
        <f t="shared" si="129"/>
        <v>0.34338745857625447</v>
      </c>
      <c r="DL236" s="53">
        <f t="shared" si="137"/>
        <v>1.2057118772936066</v>
      </c>
      <c r="DM236" s="53">
        <f t="shared" si="138"/>
        <v>6.6616651676490584</v>
      </c>
      <c r="DN236" s="53">
        <f t="shared" si="139"/>
        <v>2.3616565618572771</v>
      </c>
      <c r="DO236" s="53">
        <f t="shared" si="133"/>
        <v>3.0298893403787162</v>
      </c>
      <c r="DP236" s="60">
        <f t="shared" si="135"/>
        <v>0.9436900691992568</v>
      </c>
      <c r="DQ236" s="53">
        <v>15</v>
      </c>
      <c r="DR236" s="60">
        <v>2.4</v>
      </c>
      <c r="DS236" s="53">
        <f t="shared" si="105"/>
        <v>1.1808282809286386</v>
      </c>
      <c r="DT236" s="53">
        <f t="shared" si="106"/>
        <v>2.3616565618572771</v>
      </c>
      <c r="DV236" s="33">
        <f t="shared" si="107"/>
        <v>341.90258012105562</v>
      </c>
      <c r="DW236" s="33">
        <f t="shared" si="108"/>
        <v>268.97993606950808</v>
      </c>
      <c r="DX236" s="33">
        <f t="shared" si="109"/>
        <v>115.81885022652774</v>
      </c>
      <c r="EA236" s="60">
        <f t="shared" si="110"/>
        <v>0.90559100000000015</v>
      </c>
      <c r="EC236" s="218">
        <f t="shared" si="134"/>
        <v>1816</v>
      </c>
      <c r="ED236" s="53">
        <f t="shared" si="111"/>
        <v>0.30270644418380815</v>
      </c>
      <c r="EE236" s="53">
        <f t="shared" si="112"/>
        <v>0.38477261835235732</v>
      </c>
      <c r="EF236" s="53">
        <f t="shared" si="113"/>
        <v>0.89360336493833559</v>
      </c>
      <c r="EG236" s="53">
        <f t="shared" si="118"/>
        <v>0.45802672794212956</v>
      </c>
    </row>
    <row r="237" spans="1:140" x14ac:dyDescent="0.15">
      <c r="A237" s="218">
        <f t="shared" si="114"/>
        <v>1817</v>
      </c>
      <c r="B237" s="4"/>
      <c r="C237" s="4"/>
      <c r="D237" s="4"/>
      <c r="E237" s="4"/>
      <c r="F237" s="32"/>
      <c r="G237" s="4"/>
      <c r="H237" s="4"/>
      <c r="I237" s="4"/>
      <c r="J237" s="4"/>
      <c r="K237" s="4"/>
      <c r="L237" s="4"/>
      <c r="M237" s="4">
        <v>3</v>
      </c>
      <c r="N237" s="4">
        <v>1.0780000000000001</v>
      </c>
      <c r="O237" s="4"/>
      <c r="P237" s="4"/>
      <c r="Q237" s="4"/>
      <c r="R237" s="4"/>
      <c r="S237" s="36"/>
      <c r="T237" s="36"/>
      <c r="U237" s="28"/>
      <c r="V237" s="12"/>
      <c r="W237" s="4"/>
      <c r="X237" s="4"/>
      <c r="Y237" s="4"/>
      <c r="Z237" s="12">
        <v>1.28</v>
      </c>
      <c r="AA237" s="32">
        <f t="shared" si="120"/>
        <v>0.36935793863664351</v>
      </c>
      <c r="AB237" s="4"/>
      <c r="AC237" s="4"/>
      <c r="AD237" s="4"/>
      <c r="AE237" s="4"/>
      <c r="AF237" s="4"/>
      <c r="AG237" s="63"/>
      <c r="AH237" s="12"/>
      <c r="AI237" s="32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X237" s="6">
        <v>1.90625</v>
      </c>
      <c r="AY237" s="6">
        <v>1.25</v>
      </c>
      <c r="AZ237" s="6">
        <v>1.5625</v>
      </c>
      <c r="BA237" s="6">
        <v>1.46875</v>
      </c>
      <c r="BB237" s="6">
        <v>0.8125</v>
      </c>
      <c r="BC237" s="6">
        <v>2</v>
      </c>
      <c r="BD237" s="6">
        <v>1.21875</v>
      </c>
      <c r="BE237" s="6">
        <v>2.28125</v>
      </c>
      <c r="BJ237" s="12"/>
      <c r="BK237" s="63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12"/>
      <c r="BZ237" s="63"/>
      <c r="CA237" s="4"/>
      <c r="CB237" s="4"/>
      <c r="CF237" s="12"/>
      <c r="CG237" s="32"/>
      <c r="CH237" s="4"/>
      <c r="CI237" s="4"/>
      <c r="CJ237" s="12"/>
      <c r="CK237" s="28"/>
      <c r="CM237" s="4"/>
      <c r="CN237" s="4"/>
      <c r="CO237" s="5"/>
      <c r="CP237" s="4"/>
      <c r="CQ237" s="12"/>
      <c r="CR237" s="12"/>
      <c r="CS237" s="4"/>
      <c r="CT237" s="5"/>
      <c r="CU237" s="12">
        <v>11</v>
      </c>
      <c r="CV237" s="63">
        <f t="shared" si="127"/>
        <v>3.174169785158655</v>
      </c>
      <c r="CW237" s="4"/>
      <c r="CX237" s="5"/>
      <c r="DA237" s="4"/>
      <c r="DB237" s="4"/>
      <c r="DC237" s="4"/>
      <c r="DD237" s="63"/>
      <c r="DE237" s="11"/>
      <c r="DF237" s="11"/>
      <c r="DG237" s="11"/>
      <c r="DH237" s="53">
        <f t="shared" si="136"/>
        <v>0.36382718825341243</v>
      </c>
      <c r="DI237" s="53">
        <f t="shared" si="102"/>
        <v>0.5430521327986837</v>
      </c>
      <c r="DJ237" s="53">
        <f t="shared" si="103"/>
        <v>0.32008183634676018</v>
      </c>
      <c r="DK237" s="53">
        <f t="shared" si="129"/>
        <v>0.36935793863664351</v>
      </c>
      <c r="DL237" s="53">
        <f t="shared" si="137"/>
        <v>1.1909491697248089</v>
      </c>
      <c r="DM237" s="53">
        <f t="shared" si="138"/>
        <v>6.7026236377231347</v>
      </c>
      <c r="DN237" s="53">
        <f t="shared" si="139"/>
        <v>2.3761769313414454</v>
      </c>
      <c r="DO237" s="53">
        <f t="shared" si="133"/>
        <v>3.174169785158655</v>
      </c>
      <c r="DP237" s="60">
        <f t="shared" si="135"/>
        <v>1.0150615870378561</v>
      </c>
      <c r="DQ237" s="53">
        <v>15</v>
      </c>
      <c r="DR237" s="60">
        <v>2.4</v>
      </c>
      <c r="DS237" s="53">
        <f t="shared" si="105"/>
        <v>1.1880884656707227</v>
      </c>
      <c r="DT237" s="53">
        <f t="shared" si="106"/>
        <v>2.3761769313414454</v>
      </c>
      <c r="DV237" s="33">
        <f t="shared" si="107"/>
        <v>346.2924002090142</v>
      </c>
      <c r="DW237" s="33">
        <f t="shared" si="108"/>
        <v>270.20273041821201</v>
      </c>
      <c r="DX237" s="33">
        <f t="shared" si="109"/>
        <v>120.35636469823271</v>
      </c>
      <c r="EA237" s="60">
        <f t="shared" si="110"/>
        <v>0.90681200000000006</v>
      </c>
      <c r="EC237" s="218">
        <f t="shared" si="134"/>
        <v>1817</v>
      </c>
      <c r="ED237" s="53">
        <f t="shared" si="111"/>
        <v>0.29927210958226352</v>
      </c>
      <c r="EE237" s="53">
        <f t="shared" si="112"/>
        <v>0.38354777904151033</v>
      </c>
      <c r="EF237" s="53">
        <f t="shared" si="113"/>
        <v>0.86107334167745031</v>
      </c>
      <c r="EG237" s="53">
        <f t="shared" si="118"/>
        <v>0.45595394172854792</v>
      </c>
    </row>
    <row r="238" spans="1:140" x14ac:dyDescent="0.15">
      <c r="A238" s="218">
        <f t="shared" si="114"/>
        <v>1818</v>
      </c>
      <c r="B238" s="4"/>
      <c r="C238" s="4"/>
      <c r="D238" s="4"/>
      <c r="E238" s="4"/>
      <c r="F238" s="32"/>
      <c r="G238" s="4"/>
      <c r="H238" s="4"/>
      <c r="I238" s="4"/>
      <c r="J238" s="4"/>
      <c r="K238" s="4"/>
      <c r="L238" s="4"/>
      <c r="M238" s="4">
        <v>3</v>
      </c>
      <c r="N238" s="4">
        <v>1.0780000000000001</v>
      </c>
      <c r="O238" s="4"/>
      <c r="P238" s="4"/>
      <c r="Q238" s="4"/>
      <c r="R238" s="4"/>
      <c r="S238" s="36"/>
      <c r="T238" s="36"/>
      <c r="U238" s="28"/>
      <c r="V238" s="12"/>
      <c r="W238" s="4"/>
      <c r="X238" s="4"/>
      <c r="Y238" s="4"/>
      <c r="Z238" s="12">
        <v>1.2</v>
      </c>
      <c r="AA238" s="32">
        <f t="shared" si="120"/>
        <v>0.34627306747185327</v>
      </c>
      <c r="AB238" s="4"/>
      <c r="AC238" s="4"/>
      <c r="AD238" s="4"/>
      <c r="AE238" s="4"/>
      <c r="AF238" s="4"/>
      <c r="AG238" s="63"/>
      <c r="AH238" s="12"/>
      <c r="AI238" s="32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X238" s="6">
        <v>2.078125</v>
      </c>
      <c r="AY238" s="6">
        <v>1.3125</v>
      </c>
      <c r="AZ238" s="6">
        <v>1.46875</v>
      </c>
      <c r="BA238" s="6">
        <v>1.59375</v>
      </c>
      <c r="BB238" s="6">
        <v>1.203125</v>
      </c>
      <c r="BC238" s="6">
        <v>2</v>
      </c>
      <c r="BD238" s="6">
        <v>1.5</v>
      </c>
      <c r="BE238" s="6">
        <v>1.125</v>
      </c>
      <c r="BJ238" s="12"/>
      <c r="BK238" s="63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12"/>
      <c r="BZ238" s="63"/>
      <c r="CA238" s="4"/>
      <c r="CB238" s="4"/>
      <c r="CF238" s="12"/>
      <c r="CG238" s="32"/>
      <c r="CH238" s="4"/>
      <c r="CI238" s="4"/>
      <c r="CJ238" s="12"/>
      <c r="CK238" s="28"/>
      <c r="CM238" s="4"/>
      <c r="CN238" s="4"/>
      <c r="CO238" s="5"/>
      <c r="CP238" s="4"/>
      <c r="CQ238" s="12"/>
      <c r="CR238" s="12"/>
      <c r="CS238" s="4"/>
      <c r="CT238" s="5"/>
      <c r="CU238" s="12">
        <v>10.5</v>
      </c>
      <c r="CV238" s="63">
        <f t="shared" si="127"/>
        <v>3.0298893403787162</v>
      </c>
      <c r="CW238" s="4"/>
      <c r="CX238" s="5"/>
      <c r="DA238" s="4"/>
      <c r="DB238" s="4"/>
      <c r="DC238" s="4"/>
      <c r="DD238" s="63"/>
      <c r="DE238" s="11"/>
      <c r="DF238" s="11"/>
      <c r="DG238" s="11"/>
      <c r="DH238" s="53">
        <f t="shared" si="136"/>
        <v>0.36965852289660162</v>
      </c>
      <c r="DI238" s="53">
        <f t="shared" si="102"/>
        <v>0.55020134907123364</v>
      </c>
      <c r="DJ238" s="53">
        <f t="shared" si="103"/>
        <v>0.32511067146335565</v>
      </c>
      <c r="DK238" s="53">
        <f t="shared" si="129"/>
        <v>0.34627306747185327</v>
      </c>
      <c r="DL238" s="53">
        <f t="shared" si="137"/>
        <v>1.1761864621560112</v>
      </c>
      <c r="DM238" s="53">
        <f t="shared" si="138"/>
        <v>6.7435821077972111</v>
      </c>
      <c r="DN238" s="53">
        <f t="shared" si="139"/>
        <v>2.3906973008256132</v>
      </c>
      <c r="DO238" s="53">
        <f t="shared" si="133"/>
        <v>3.0298893403787162</v>
      </c>
      <c r="DP238" s="60">
        <f t="shared" si="135"/>
        <v>0.9516202378479901</v>
      </c>
      <c r="DQ238" s="53">
        <v>15</v>
      </c>
      <c r="DR238" s="60">
        <v>2.4</v>
      </c>
      <c r="DS238" s="53">
        <f t="shared" si="105"/>
        <v>1.1953486504128066</v>
      </c>
      <c r="DT238" s="53">
        <f t="shared" si="106"/>
        <v>2.3906973008256132</v>
      </c>
      <c r="DV238" s="33">
        <f t="shared" si="107"/>
        <v>346.05544270055583</v>
      </c>
      <c r="DW238" s="33">
        <f t="shared" si="108"/>
        <v>266.28732750994396</v>
      </c>
      <c r="DX238" s="33">
        <f t="shared" si="109"/>
        <v>115.96535189125348</v>
      </c>
      <c r="EA238" s="60">
        <f t="shared" si="110"/>
        <v>0.9080330000000002</v>
      </c>
      <c r="EC238" s="218">
        <f t="shared" si="134"/>
        <v>1818</v>
      </c>
      <c r="ED238" s="53">
        <f t="shared" si="111"/>
        <v>0.2998802711789666</v>
      </c>
      <c r="EE238" s="53">
        <f t="shared" si="112"/>
        <v>0.38971137293840902</v>
      </c>
      <c r="EF238" s="53">
        <f t="shared" si="113"/>
        <v>0.89488108566527036</v>
      </c>
      <c r="EG238" s="53">
        <f t="shared" si="118"/>
        <v>0.46265814130940697</v>
      </c>
    </row>
    <row r="239" spans="1:140" x14ac:dyDescent="0.15">
      <c r="A239" s="218">
        <f t="shared" si="114"/>
        <v>1819</v>
      </c>
      <c r="B239" s="4"/>
      <c r="C239" s="4"/>
      <c r="D239" s="4"/>
      <c r="E239" s="4"/>
      <c r="F239" s="32"/>
      <c r="G239" s="4"/>
      <c r="H239" s="4"/>
      <c r="I239" s="4"/>
      <c r="J239" s="4"/>
      <c r="K239" s="4"/>
      <c r="L239" s="4"/>
      <c r="M239" s="4">
        <v>3</v>
      </c>
      <c r="N239" s="4">
        <v>1.0780000000000001</v>
      </c>
      <c r="O239" s="4"/>
      <c r="P239" s="4"/>
      <c r="Q239" s="4"/>
      <c r="R239" s="4"/>
      <c r="S239" s="36"/>
      <c r="T239" s="36"/>
      <c r="U239" s="28"/>
      <c r="V239" s="12"/>
      <c r="W239" s="4"/>
      <c r="X239" s="4"/>
      <c r="Y239" s="4"/>
      <c r="Z239" s="12">
        <v>1.42</v>
      </c>
      <c r="AA239" s="32">
        <f t="shared" si="120"/>
        <v>0.40975646317502634</v>
      </c>
      <c r="AB239" s="4"/>
      <c r="AC239" s="4"/>
      <c r="AD239" s="4"/>
      <c r="AE239" s="4"/>
      <c r="AF239" s="4"/>
      <c r="AG239" s="63"/>
      <c r="AH239" s="12"/>
      <c r="AI239" s="32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X239" s="6">
        <v>2.375</v>
      </c>
      <c r="AY239" s="6">
        <v>1.5</v>
      </c>
      <c r="AZ239" s="6">
        <v>1.578125</v>
      </c>
      <c r="BA239" s="6">
        <v>1.703125</v>
      </c>
      <c r="BB239" s="6">
        <v>1.40625</v>
      </c>
      <c r="BC239" s="6">
        <v>2.25</v>
      </c>
      <c r="BD239" s="6">
        <v>1.5</v>
      </c>
      <c r="BE239" s="6">
        <v>1.34375</v>
      </c>
      <c r="BJ239" s="12"/>
      <c r="BK239" s="63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12"/>
      <c r="BZ239" s="63"/>
      <c r="CA239" s="4"/>
      <c r="CB239" s="4"/>
      <c r="CF239" s="12"/>
      <c r="CG239" s="32"/>
      <c r="CH239" s="4"/>
      <c r="CI239" s="4"/>
      <c r="CJ239" s="12"/>
      <c r="CK239" s="28"/>
      <c r="CM239" s="4"/>
      <c r="CN239" s="4"/>
      <c r="CO239" s="5"/>
      <c r="CP239" s="4"/>
      <c r="CQ239" s="12"/>
      <c r="CR239" s="12"/>
      <c r="CS239" s="4"/>
      <c r="CT239" s="5"/>
      <c r="CU239" s="12">
        <v>11</v>
      </c>
      <c r="CV239" s="63">
        <f t="shared" si="127"/>
        <v>3.174169785158655</v>
      </c>
      <c r="CW239" s="4"/>
      <c r="CX239" s="5"/>
      <c r="DA239" s="4"/>
      <c r="DB239" s="4"/>
      <c r="DC239" s="4"/>
      <c r="DD239" s="63"/>
      <c r="DE239" s="11"/>
      <c r="DF239" s="11"/>
      <c r="DG239" s="11"/>
      <c r="DH239" s="53">
        <f t="shared" si="136"/>
        <v>0.37548985753979081</v>
      </c>
      <c r="DI239" s="53">
        <f t="shared" si="102"/>
        <v>0.55735056534378358</v>
      </c>
      <c r="DJ239" s="53">
        <f t="shared" si="103"/>
        <v>0.33013950657995111</v>
      </c>
      <c r="DK239" s="53">
        <f t="shared" si="129"/>
        <v>0.40975646317502634</v>
      </c>
      <c r="DL239" s="53">
        <f t="shared" si="137"/>
        <v>1.1614237545872133</v>
      </c>
      <c r="DM239" s="53">
        <f t="shared" si="138"/>
        <v>6.7845405778712875</v>
      </c>
      <c r="DN239" s="53">
        <f t="shared" si="139"/>
        <v>2.4052176703097814</v>
      </c>
      <c r="DO239" s="53">
        <f t="shared" si="133"/>
        <v>3.174169785158655</v>
      </c>
      <c r="DP239" s="60">
        <f t="shared" si="135"/>
        <v>1.1260839481201215</v>
      </c>
      <c r="DQ239" s="53">
        <f>'west Allen-Studer'!CZ240</f>
        <v>14.069938741862163</v>
      </c>
      <c r="DR239" s="60">
        <v>2.4</v>
      </c>
      <c r="DS239" s="53">
        <f t="shared" si="105"/>
        <v>1.2026088351548907</v>
      </c>
      <c r="DT239" s="53">
        <f t="shared" si="106"/>
        <v>2.4052176703097814</v>
      </c>
      <c r="DV239" s="33">
        <f t="shared" si="107"/>
        <v>351.19320305841973</v>
      </c>
      <c r="DW239" s="33">
        <f t="shared" si="108"/>
        <v>268.20781933200379</v>
      </c>
      <c r="DX239" s="33">
        <f t="shared" si="109"/>
        <v>126.88923527439006</v>
      </c>
      <c r="EA239" s="60">
        <f t="shared" si="110"/>
        <v>0.90925400000000012</v>
      </c>
      <c r="EC239" s="218">
        <f t="shared" si="134"/>
        <v>1819</v>
      </c>
      <c r="ED239" s="53">
        <f t="shared" si="111"/>
        <v>0.29589052963492868</v>
      </c>
      <c r="EE239" s="53">
        <f t="shared" si="112"/>
        <v>0.3874411384274779</v>
      </c>
      <c r="EF239" s="53">
        <f t="shared" si="113"/>
        <v>0.81894057153417088</v>
      </c>
      <c r="EG239" s="53">
        <f t="shared" si="118"/>
        <v>0.4593452954013082</v>
      </c>
    </row>
    <row r="240" spans="1:140" x14ac:dyDescent="0.15">
      <c r="A240" s="218">
        <f t="shared" si="114"/>
        <v>1820</v>
      </c>
      <c r="B240" s="4"/>
      <c r="C240" s="4"/>
      <c r="D240" s="4"/>
      <c r="E240" s="4"/>
      <c r="F240" s="32"/>
      <c r="G240" s="4"/>
      <c r="H240" s="4"/>
      <c r="I240" s="4"/>
      <c r="J240" s="4"/>
      <c r="K240" s="4"/>
      <c r="L240" s="4"/>
      <c r="M240" s="4">
        <v>3</v>
      </c>
      <c r="N240" s="4">
        <v>1.0780000000000001</v>
      </c>
      <c r="O240" s="4"/>
      <c r="P240" s="4"/>
      <c r="Q240" s="4"/>
      <c r="R240" s="4"/>
      <c r="S240" s="36"/>
      <c r="T240" s="36"/>
      <c r="U240" s="28"/>
      <c r="V240" s="12"/>
      <c r="W240" s="4"/>
      <c r="X240" s="4"/>
      <c r="Y240" s="4"/>
      <c r="Z240" s="12">
        <v>1.73</v>
      </c>
      <c r="AA240" s="32">
        <f t="shared" si="120"/>
        <v>0.49921033893858852</v>
      </c>
      <c r="AB240" s="4"/>
      <c r="AC240" s="4"/>
      <c r="AD240" s="4"/>
      <c r="AE240" s="4"/>
      <c r="AF240" s="4"/>
      <c r="AG240" s="63"/>
      <c r="AH240" s="12"/>
      <c r="AI240" s="32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X240" s="6">
        <v>2.59375</v>
      </c>
      <c r="AY240" s="6">
        <v>1.375</v>
      </c>
      <c r="AZ240" s="6">
        <v>1.9375</v>
      </c>
      <c r="BA240" s="6">
        <v>2.15625</v>
      </c>
      <c r="BB240" s="6">
        <v>0.921875</v>
      </c>
      <c r="BC240" s="6">
        <v>2.25</v>
      </c>
      <c r="BD240" s="6">
        <v>1.75</v>
      </c>
      <c r="BE240" s="6">
        <v>1.46875</v>
      </c>
      <c r="BJ240" s="12"/>
      <c r="BK240" s="63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12"/>
      <c r="BZ240" s="63"/>
      <c r="CA240" s="4"/>
      <c r="CB240" s="4"/>
      <c r="CF240" s="12"/>
      <c r="CG240" s="32"/>
      <c r="CH240" s="4"/>
      <c r="CI240" s="4"/>
      <c r="CJ240" s="12"/>
      <c r="CK240" s="28"/>
      <c r="CM240" s="4"/>
      <c r="CN240" s="4"/>
      <c r="CO240" s="5"/>
      <c r="CP240" s="4"/>
      <c r="CQ240" s="12"/>
      <c r="CR240" s="12"/>
      <c r="CS240" s="4"/>
      <c r="CT240" s="5"/>
      <c r="CU240" s="12">
        <v>10.28</v>
      </c>
      <c r="CV240" s="63">
        <f t="shared" si="127"/>
        <v>2.9664059446755426</v>
      </c>
      <c r="CW240" s="4"/>
      <c r="CX240" s="5"/>
      <c r="DA240" s="4"/>
      <c r="DB240" s="4"/>
      <c r="DC240" s="4"/>
      <c r="DD240" s="63"/>
      <c r="DE240" s="11"/>
      <c r="DF240" s="11"/>
      <c r="DG240" s="11"/>
      <c r="DH240" s="53">
        <f t="shared" si="136"/>
        <v>0.38132119218298005</v>
      </c>
      <c r="DI240" s="53">
        <f t="shared" si="102"/>
        <v>0.56449978161633352</v>
      </c>
      <c r="DJ240" s="53">
        <f t="shared" si="103"/>
        <v>0.33516834169654663</v>
      </c>
      <c r="DK240" s="53">
        <f t="shared" si="129"/>
        <v>0.49921033893858852</v>
      </c>
      <c r="DL240" s="53">
        <f t="shared" si="137"/>
        <v>1.1466610470184155</v>
      </c>
      <c r="DM240" s="53">
        <f t="shared" si="138"/>
        <v>6.8254990479453648</v>
      </c>
      <c r="DN240" s="53">
        <f t="shared" si="139"/>
        <v>2.4197380397939501</v>
      </c>
      <c r="DO240" s="53">
        <f t="shared" si="133"/>
        <v>2.9664059446755426</v>
      </c>
      <c r="DP240" s="60">
        <f t="shared" si="135"/>
        <v>1.3719191762308525</v>
      </c>
      <c r="DQ240" s="53">
        <v>10</v>
      </c>
      <c r="DR240" s="60">
        <v>2.4</v>
      </c>
      <c r="DS240" s="53">
        <f t="shared" si="105"/>
        <v>1.209869019896975</v>
      </c>
      <c r="DT240" s="53">
        <f t="shared" si="106"/>
        <v>2.4197380397939501</v>
      </c>
      <c r="DV240" s="33">
        <f t="shared" si="107"/>
        <v>349.36080145733138</v>
      </c>
      <c r="DW240" s="33">
        <f t="shared" si="108"/>
        <v>262.41927715005119</v>
      </c>
      <c r="DX240" s="33">
        <f t="shared" si="109"/>
        <v>141.5303624102994</v>
      </c>
      <c r="EA240" s="60">
        <f t="shared" si="110"/>
        <v>0.91047500000000003</v>
      </c>
      <c r="EC240" s="218">
        <f t="shared" si="134"/>
        <v>1820</v>
      </c>
      <c r="ED240" s="53">
        <f t="shared" si="111"/>
        <v>0.29784190235490465</v>
      </c>
      <c r="EE240" s="53">
        <f t="shared" si="112"/>
        <v>0.39651921476327956</v>
      </c>
      <c r="EF240" s="53">
        <f t="shared" si="113"/>
        <v>0.73520821922740665</v>
      </c>
      <c r="EG240" s="53">
        <f t="shared" si="118"/>
        <v>0.46947770506034242</v>
      </c>
    </row>
    <row r="241" spans="1:137" x14ac:dyDescent="0.15">
      <c r="A241" s="218">
        <f t="shared" si="114"/>
        <v>1821</v>
      </c>
      <c r="B241" s="4"/>
      <c r="C241" s="4"/>
      <c r="D241" s="4"/>
      <c r="E241" s="4"/>
      <c r="F241" s="32"/>
      <c r="G241" s="4"/>
      <c r="H241" s="4"/>
      <c r="I241" s="4"/>
      <c r="J241" s="4"/>
      <c r="K241" s="4"/>
      <c r="L241" s="4"/>
      <c r="M241" s="4">
        <v>3</v>
      </c>
      <c r="N241" s="4">
        <v>1.0780000000000001</v>
      </c>
      <c r="O241" s="4"/>
      <c r="P241" s="4"/>
      <c r="Q241" s="4"/>
      <c r="R241" s="4"/>
      <c r="S241" s="36"/>
      <c r="T241" s="36"/>
      <c r="U241" s="28"/>
      <c r="V241" s="12"/>
      <c r="W241" s="4"/>
      <c r="X241" s="4"/>
      <c r="Y241" s="4"/>
      <c r="Z241" s="12">
        <v>1.62</v>
      </c>
      <c r="AA241" s="32">
        <f t="shared" si="120"/>
        <v>0.46746864108700192</v>
      </c>
      <c r="AB241" s="4"/>
      <c r="AC241" s="4"/>
      <c r="AD241" s="4"/>
      <c r="AE241" s="4"/>
      <c r="AF241" s="4"/>
      <c r="AG241" s="63"/>
      <c r="AH241" s="12"/>
      <c r="AI241" s="32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X241" s="6">
        <v>3.25</v>
      </c>
      <c r="AY241" s="6">
        <v>1.28125</v>
      </c>
      <c r="AZ241" s="6">
        <v>1.5625</v>
      </c>
      <c r="BA241" s="6">
        <v>2.609375</v>
      </c>
      <c r="BB241" s="6">
        <v>1.03125</v>
      </c>
      <c r="BC241" s="6">
        <v>2.25</v>
      </c>
      <c r="BD241" s="6">
        <v>1.65625</v>
      </c>
      <c r="BE241" s="6">
        <v>1.5</v>
      </c>
      <c r="BJ241" s="12"/>
      <c r="BK241" s="63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12"/>
      <c r="BZ241" s="63"/>
      <c r="CA241" s="4"/>
      <c r="CB241" s="4"/>
      <c r="CF241" s="12"/>
      <c r="CG241" s="32"/>
      <c r="CH241" s="4"/>
      <c r="CI241" s="4"/>
      <c r="CJ241" s="12"/>
      <c r="CK241" s="28"/>
      <c r="CM241" s="4"/>
      <c r="CN241" s="4"/>
      <c r="CO241" s="5"/>
      <c r="CP241" s="4"/>
      <c r="CQ241" s="12"/>
      <c r="CR241" s="12"/>
      <c r="CS241" s="4"/>
      <c r="CT241" s="5"/>
      <c r="CU241" s="12">
        <v>9.44</v>
      </c>
      <c r="CV241" s="63">
        <f t="shared" si="127"/>
        <v>2.7240147974452453</v>
      </c>
      <c r="CW241" s="4"/>
      <c r="CX241" s="5"/>
      <c r="DA241" s="4"/>
      <c r="DB241" s="4"/>
      <c r="DC241" s="4"/>
      <c r="DD241" s="63"/>
      <c r="DE241" s="11"/>
      <c r="DF241" s="11"/>
      <c r="DG241" s="11"/>
      <c r="DH241" s="53">
        <f t="shared" si="136"/>
        <v>0.38715252682616924</v>
      </c>
      <c r="DI241" s="53">
        <f t="shared" si="102"/>
        <v>0.57164899788888346</v>
      </c>
      <c r="DJ241" s="53">
        <f t="shared" si="103"/>
        <v>0.3401971768131421</v>
      </c>
      <c r="DK241" s="53">
        <f t="shared" si="129"/>
        <v>0.46746864108700192</v>
      </c>
      <c r="DL241" s="53">
        <f t="shared" si="137"/>
        <v>1.1318983394496178</v>
      </c>
      <c r="DM241" s="53">
        <f t="shared" si="138"/>
        <v>6.8664575180194412</v>
      </c>
      <c r="DN241" s="53">
        <f t="shared" si="139"/>
        <v>2.4342584092781183</v>
      </c>
      <c r="DO241" s="53">
        <f t="shared" si="133"/>
        <v>2.7240147974452453</v>
      </c>
      <c r="DP241" s="60">
        <f t="shared" si="135"/>
        <v>1.2846873210947867</v>
      </c>
      <c r="DQ241" s="53">
        <v>10</v>
      </c>
      <c r="DR241" s="60">
        <v>2.4</v>
      </c>
      <c r="DS241" s="53">
        <f t="shared" si="105"/>
        <v>1.2171292046390592</v>
      </c>
      <c r="DT241" s="53">
        <f t="shared" si="106"/>
        <v>2.4342584092781183</v>
      </c>
      <c r="DV241" s="33">
        <f t="shared" si="107"/>
        <v>348.30735378479949</v>
      </c>
      <c r="DW241" s="33">
        <f t="shared" si="108"/>
        <v>257.5027571643202</v>
      </c>
      <c r="DX241" s="33">
        <f t="shared" si="109"/>
        <v>135.46935075731983</v>
      </c>
      <c r="EA241" s="60">
        <f t="shared" si="110"/>
        <v>0.91169600000000017</v>
      </c>
      <c r="EC241" s="218">
        <f t="shared" si="134"/>
        <v>1821</v>
      </c>
      <c r="ED241" s="53">
        <f t="shared" si="111"/>
        <v>0.29914334980077512</v>
      </c>
      <c r="EE241" s="53">
        <f t="shared" si="112"/>
        <v>0.40463189489244733</v>
      </c>
      <c r="EF241" s="53">
        <f t="shared" si="113"/>
        <v>0.76913211725714781</v>
      </c>
      <c r="EG241" s="53">
        <f t="shared" si="118"/>
        <v>0.47844147906106649</v>
      </c>
    </row>
    <row r="242" spans="1:137" x14ac:dyDescent="0.15">
      <c r="A242" s="218">
        <f t="shared" si="114"/>
        <v>1822</v>
      </c>
      <c r="B242" s="4"/>
      <c r="C242" s="4"/>
      <c r="D242" s="4"/>
      <c r="E242" s="4"/>
      <c r="F242" s="32"/>
      <c r="G242" s="4"/>
      <c r="H242" s="4"/>
      <c r="I242" s="4"/>
      <c r="J242" s="4"/>
      <c r="K242" s="4"/>
      <c r="L242" s="4"/>
      <c r="M242" s="4">
        <v>3</v>
      </c>
      <c r="N242" s="4">
        <v>1.0780000000000001</v>
      </c>
      <c r="O242" s="4"/>
      <c r="P242" s="4"/>
      <c r="Q242" s="4"/>
      <c r="R242" s="4"/>
      <c r="S242" s="36"/>
      <c r="T242" s="36"/>
      <c r="U242" s="28"/>
      <c r="V242" s="12"/>
      <c r="W242" s="4"/>
      <c r="X242" s="4"/>
      <c r="Y242" s="4"/>
      <c r="Z242" s="12">
        <v>1.5</v>
      </c>
      <c r="AA242" s="32">
        <f t="shared" si="120"/>
        <v>0.43284133433981659</v>
      </c>
      <c r="AB242" s="4"/>
      <c r="AC242" s="4"/>
      <c r="AD242" s="4"/>
      <c r="AE242" s="4"/>
      <c r="AF242" s="4"/>
      <c r="AG242" s="63"/>
      <c r="AH242" s="12"/>
      <c r="AI242" s="32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X242" s="6">
        <v>2.953125</v>
      </c>
      <c r="AY242" s="6">
        <v>1.25</v>
      </c>
      <c r="AZ242" s="6">
        <v>1.375</v>
      </c>
      <c r="BA242" s="6">
        <v>2.265625</v>
      </c>
      <c r="BB242" s="6">
        <v>1</v>
      </c>
      <c r="BC242" s="6">
        <v>2.25</v>
      </c>
      <c r="BD242" s="6">
        <v>1.25</v>
      </c>
      <c r="BE242" s="6">
        <v>1.34375</v>
      </c>
      <c r="BJ242" s="12"/>
      <c r="BK242" s="63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12"/>
      <c r="BZ242" s="63"/>
      <c r="CA242" s="4"/>
      <c r="CB242" s="4"/>
      <c r="CF242" s="12"/>
      <c r="CG242" s="32"/>
      <c r="CH242" s="4"/>
      <c r="CI242" s="4"/>
      <c r="CJ242" s="12"/>
      <c r="CK242" s="28"/>
      <c r="CM242" s="4"/>
      <c r="CN242" s="4"/>
      <c r="CO242" s="5"/>
      <c r="CP242" s="4"/>
      <c r="CQ242" s="12"/>
      <c r="CR242" s="12"/>
      <c r="CS242" s="4"/>
      <c r="CT242" s="5"/>
      <c r="CU242" s="12">
        <v>8.8699999999999992</v>
      </c>
      <c r="CV242" s="63">
        <f t="shared" si="127"/>
        <v>2.5595350903961154</v>
      </c>
      <c r="CW242" s="4"/>
      <c r="CX242" s="5"/>
      <c r="DA242" s="4"/>
      <c r="DB242" s="4"/>
      <c r="DC242" s="4"/>
      <c r="DD242" s="63"/>
      <c r="DE242" s="11"/>
      <c r="DF242" s="11"/>
      <c r="DG242" s="11"/>
      <c r="DH242" s="53">
        <f t="shared" si="136"/>
        <v>0.39298386146935843</v>
      </c>
      <c r="DI242" s="53">
        <f t="shared" si="102"/>
        <v>0.5787982141614334</v>
      </c>
      <c r="DJ242" s="53">
        <f t="shared" si="103"/>
        <v>0.34522601192973756</v>
      </c>
      <c r="DK242" s="53">
        <f t="shared" si="129"/>
        <v>0.43284133433981659</v>
      </c>
      <c r="DL242" s="53">
        <f t="shared" si="137"/>
        <v>1.1171356318808201</v>
      </c>
      <c r="DM242" s="53">
        <f t="shared" si="138"/>
        <v>6.9074159880935175</v>
      </c>
      <c r="DN242" s="53">
        <f t="shared" si="139"/>
        <v>2.4487787787622866</v>
      </c>
      <c r="DO242" s="53">
        <f t="shared" si="133"/>
        <v>2.5595350903961154</v>
      </c>
      <c r="DP242" s="60">
        <f t="shared" si="135"/>
        <v>1.1895252973099877</v>
      </c>
      <c r="DQ242" s="53">
        <v>10</v>
      </c>
      <c r="DR242" s="60">
        <v>2.4</v>
      </c>
      <c r="DS242" s="53">
        <f t="shared" si="105"/>
        <v>1.2243893893811433</v>
      </c>
      <c r="DT242" s="53">
        <f t="shared" si="106"/>
        <v>2.4487787787622866</v>
      </c>
      <c r="DV242" s="33">
        <f t="shared" si="107"/>
        <v>346.98174272424302</v>
      </c>
      <c r="DW242" s="33">
        <f t="shared" si="108"/>
        <v>252.4737615014308</v>
      </c>
      <c r="DX242" s="33">
        <f t="shared" si="109"/>
        <v>129.07290283766943</v>
      </c>
      <c r="EA242" s="60">
        <f t="shared" si="110"/>
        <v>0.91291700000000009</v>
      </c>
      <c r="EC242" s="218">
        <f t="shared" si="134"/>
        <v>1822</v>
      </c>
      <c r="ED242" s="53">
        <f t="shared" si="111"/>
        <v>0.30068836074608207</v>
      </c>
      <c r="EE242" s="53">
        <f t="shared" si="112"/>
        <v>0.4132444132337299</v>
      </c>
      <c r="EF242" s="53">
        <f t="shared" si="113"/>
        <v>0.8083290073656122</v>
      </c>
      <c r="EG242" s="53">
        <f t="shared" si="118"/>
        <v>0.48797149956234875</v>
      </c>
    </row>
    <row r="243" spans="1:137" x14ac:dyDescent="0.15">
      <c r="A243" s="218">
        <f t="shared" si="114"/>
        <v>1823</v>
      </c>
      <c r="B243" s="4"/>
      <c r="C243" s="4"/>
      <c r="D243" s="4"/>
      <c r="E243" s="4"/>
      <c r="F243" s="32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36"/>
      <c r="T243" s="36"/>
      <c r="U243" s="28"/>
      <c r="V243" s="12"/>
      <c r="W243" s="4"/>
      <c r="X243" s="4"/>
      <c r="Y243" s="4"/>
      <c r="Z243" s="12">
        <v>1.88</v>
      </c>
      <c r="AA243" s="32">
        <f t="shared" si="120"/>
        <v>0.54249447237257009</v>
      </c>
      <c r="AB243" s="4"/>
      <c r="AC243" s="4"/>
      <c r="AD243" s="4"/>
      <c r="AE243" s="4"/>
      <c r="AF243" s="4"/>
      <c r="AG243" s="63"/>
      <c r="AH243" s="12"/>
      <c r="AI243" s="32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X243" s="6">
        <v>2.328125</v>
      </c>
      <c r="AY243" s="6">
        <v>1.5</v>
      </c>
      <c r="AZ243" s="6">
        <v>1.75</v>
      </c>
      <c r="BA243" s="6">
        <v>1.8125</v>
      </c>
      <c r="BB243" s="6">
        <v>1.421875</v>
      </c>
      <c r="BC243" s="6">
        <v>2</v>
      </c>
      <c r="BD243" s="6">
        <v>1.875</v>
      </c>
      <c r="BE243" s="6">
        <v>1.15625</v>
      </c>
      <c r="BJ243" s="12"/>
      <c r="BK243" s="63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12"/>
      <c r="BZ243" s="63"/>
      <c r="CA243" s="4"/>
      <c r="CB243" s="4"/>
      <c r="CF243" s="12"/>
      <c r="CG243" s="32"/>
      <c r="CH243" s="4"/>
      <c r="CI243" s="4"/>
      <c r="CJ243" s="12"/>
      <c r="CK243" s="28"/>
      <c r="CM243" s="4"/>
      <c r="CN243" s="4"/>
      <c r="CO243" s="5"/>
      <c r="CP243" s="4"/>
      <c r="CQ243" s="12"/>
      <c r="CR243" s="12"/>
      <c r="CS243" s="4"/>
      <c r="CT243" s="5"/>
      <c r="CU243" s="12">
        <v>9</v>
      </c>
      <c r="CV243" s="63">
        <f t="shared" si="127"/>
        <v>2.5970480060388996</v>
      </c>
      <c r="CW243" s="4"/>
      <c r="CX243" s="5"/>
      <c r="DA243" s="4"/>
      <c r="DB243" s="4"/>
      <c r="DC243" s="4"/>
      <c r="DD243" s="63"/>
      <c r="DE243" s="11"/>
      <c r="DF243" s="11"/>
      <c r="DG243" s="11"/>
      <c r="DH243" s="53">
        <f t="shared" si="136"/>
        <v>0.39881519611254762</v>
      </c>
      <c r="DI243" s="53">
        <f t="shared" si="102"/>
        <v>0.58594743043398334</v>
      </c>
      <c r="DJ243" s="53">
        <f t="shared" si="103"/>
        <v>0.35025484704633297</v>
      </c>
      <c r="DK243" s="53">
        <f t="shared" si="129"/>
        <v>0.54249447237257009</v>
      </c>
      <c r="DL243" s="53">
        <f t="shared" si="137"/>
        <v>1.1023729243120222</v>
      </c>
      <c r="DM243" s="53">
        <f t="shared" si="138"/>
        <v>6.9483744581675939</v>
      </c>
      <c r="DN243" s="53">
        <f t="shared" si="139"/>
        <v>2.4632991482464544</v>
      </c>
      <c r="DO243" s="53">
        <f t="shared" si="133"/>
        <v>2.5970480060388996</v>
      </c>
      <c r="DP243" s="60">
        <f t="shared" si="135"/>
        <v>1.490871705961851</v>
      </c>
      <c r="DQ243" s="53">
        <v>10</v>
      </c>
      <c r="DR243" s="60">
        <v>2.4</v>
      </c>
      <c r="DS243" s="53">
        <f t="shared" si="105"/>
        <v>1.2316495741232272</v>
      </c>
      <c r="DT243" s="53">
        <f t="shared" si="106"/>
        <v>2.4632991482464544</v>
      </c>
      <c r="DV243" s="33">
        <f t="shared" si="107"/>
        <v>359.26430106491284</v>
      </c>
      <c r="DW243" s="33">
        <f t="shared" si="108"/>
        <v>261.26367895996151</v>
      </c>
      <c r="DX243" s="33">
        <f t="shared" si="109"/>
        <v>147.64339751506293</v>
      </c>
      <c r="EA243" s="60">
        <f t="shared" si="110"/>
        <v>0.91413800000000001</v>
      </c>
      <c r="EC243" s="218">
        <f t="shared" si="134"/>
        <v>1823</v>
      </c>
      <c r="ED243" s="53">
        <f t="shared" si="111"/>
        <v>0.29079681442336752</v>
      </c>
      <c r="EE243" s="53">
        <f t="shared" si="112"/>
        <v>0.39987538528738503</v>
      </c>
      <c r="EF243" s="53">
        <f t="shared" si="113"/>
        <v>0.70760302217412541</v>
      </c>
      <c r="EG243" s="53">
        <f t="shared" si="118"/>
        <v>0.47155425695004582</v>
      </c>
    </row>
    <row r="244" spans="1:137" x14ac:dyDescent="0.15">
      <c r="A244" s="218">
        <f t="shared" si="114"/>
        <v>1824</v>
      </c>
      <c r="B244" s="4"/>
      <c r="C244" s="4"/>
      <c r="D244" s="4"/>
      <c r="E244" s="4"/>
      <c r="F244" s="32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36"/>
      <c r="T244" s="36"/>
      <c r="U244" s="28"/>
      <c r="V244" s="12"/>
      <c r="W244" s="4"/>
      <c r="X244" s="4"/>
      <c r="Y244" s="4"/>
      <c r="Z244" s="12">
        <v>1.72</v>
      </c>
      <c r="AA244" s="32">
        <f t="shared" si="120"/>
        <v>0.49632473004298971</v>
      </c>
      <c r="AB244" s="4"/>
      <c r="AC244" s="4"/>
      <c r="AD244" s="4"/>
      <c r="AE244" s="4"/>
      <c r="AF244" s="4"/>
      <c r="AG244" s="63"/>
      <c r="AH244" s="12"/>
      <c r="AI244" s="32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BJ244" s="12"/>
      <c r="BK244" s="63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12"/>
      <c r="BZ244" s="63"/>
      <c r="CA244" s="4"/>
      <c r="CB244" s="4"/>
      <c r="CF244" s="12"/>
      <c r="CG244" s="32"/>
      <c r="CH244" s="4"/>
      <c r="CI244" s="4"/>
      <c r="CJ244" s="12"/>
      <c r="CK244" s="28"/>
      <c r="CM244" s="4"/>
      <c r="CN244" s="4"/>
      <c r="CO244" s="5"/>
      <c r="CP244" s="4"/>
      <c r="CQ244" s="12"/>
      <c r="CR244" s="12"/>
      <c r="CS244" s="4"/>
      <c r="CT244" s="5"/>
      <c r="CU244" s="12">
        <v>9.25</v>
      </c>
      <c r="CV244" s="63">
        <f t="shared" si="127"/>
        <v>2.6691882284288688</v>
      </c>
      <c r="CW244" s="4"/>
      <c r="CX244" s="5"/>
      <c r="DA244" s="4"/>
      <c r="DB244" s="4"/>
      <c r="DC244" s="4"/>
      <c r="DD244" s="63"/>
      <c r="DE244" s="11"/>
      <c r="DF244" s="11"/>
      <c r="DG244" s="11"/>
      <c r="DH244" s="53">
        <f t="shared" si="136"/>
        <v>0.40464653075573681</v>
      </c>
      <c r="DI244" s="53">
        <f t="shared" si="102"/>
        <v>0.59309664670653328</v>
      </c>
      <c r="DJ244" s="53">
        <f t="shared" si="103"/>
        <v>0.35528368216292844</v>
      </c>
      <c r="DK244" s="53">
        <f t="shared" si="129"/>
        <v>0.49632473004298971</v>
      </c>
      <c r="DL244" s="53">
        <f t="shared" si="137"/>
        <v>1.0876102167432244</v>
      </c>
      <c r="DM244" s="53">
        <f t="shared" si="138"/>
        <v>6.9893329282416703</v>
      </c>
      <c r="DN244" s="53">
        <f t="shared" si="139"/>
        <v>2.477819517730623</v>
      </c>
      <c r="DO244" s="53">
        <f t="shared" si="133"/>
        <v>2.6691882284288688</v>
      </c>
      <c r="DP244" s="60">
        <f>'west Allen-Studer'!EG245</f>
        <v>1.522598870056497</v>
      </c>
      <c r="DQ244" s="53">
        <f>'west Allen-Studer'!CZ245</f>
        <v>9.0767618040971758</v>
      </c>
      <c r="DR244" s="60">
        <v>2.4</v>
      </c>
      <c r="DS244" s="53">
        <f t="shared" si="105"/>
        <v>1.2389097588653115</v>
      </c>
      <c r="DT244" s="53">
        <f t="shared" si="106"/>
        <v>2.477819517730623</v>
      </c>
      <c r="DV244" s="33">
        <f t="shared" si="107"/>
        <v>359.52381234467055</v>
      </c>
      <c r="DW244" s="33">
        <f t="shared" si="108"/>
        <v>254.76833268785148</v>
      </c>
      <c r="DX244" s="33">
        <f t="shared" si="109"/>
        <v>140.23098245358105</v>
      </c>
      <c r="EA244" s="60">
        <f t="shared" si="110"/>
        <v>0.91535900000000014</v>
      </c>
      <c r="EC244" s="218">
        <f t="shared" si="134"/>
        <v>1824</v>
      </c>
      <c r="ED244" s="53">
        <f t="shared" si="111"/>
        <v>0.29097504407459568</v>
      </c>
      <c r="EE244" s="53">
        <f t="shared" si="112"/>
        <v>0.41061797610078549</v>
      </c>
      <c r="EF244" s="53">
        <f t="shared" si="113"/>
        <v>0.74600102853508676</v>
      </c>
      <c r="EG244" s="53">
        <f t="shared" si="118"/>
        <v>0.48357658387217101</v>
      </c>
    </row>
    <row r="245" spans="1:137" x14ac:dyDescent="0.15">
      <c r="A245" s="218">
        <f t="shared" si="114"/>
        <v>1825</v>
      </c>
      <c r="B245" s="4"/>
      <c r="C245" s="4"/>
      <c r="D245" s="4"/>
      <c r="E245" s="4"/>
      <c r="F245" s="32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36"/>
      <c r="T245" s="36"/>
      <c r="U245" s="28"/>
      <c r="V245" s="12"/>
      <c r="W245" s="4"/>
      <c r="X245" s="4"/>
      <c r="Y245" s="4"/>
      <c r="Z245" s="12">
        <v>2.98</v>
      </c>
      <c r="AA245" s="32">
        <f t="shared" si="120"/>
        <v>0.85991145088843568</v>
      </c>
      <c r="AB245" s="4"/>
      <c r="AC245" s="4"/>
      <c r="AD245" s="4"/>
      <c r="AE245" s="4"/>
      <c r="AF245" s="4"/>
      <c r="AG245" s="63"/>
      <c r="AH245" s="12"/>
      <c r="AI245" s="32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BJ245" s="12"/>
      <c r="BK245" s="63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12"/>
      <c r="BZ245" s="63"/>
      <c r="CA245" s="4"/>
      <c r="CB245" s="4"/>
      <c r="CF245" s="12"/>
      <c r="CG245" s="32"/>
      <c r="CH245" s="4"/>
      <c r="CI245" s="4"/>
      <c r="CJ245" s="12"/>
      <c r="CK245" s="28"/>
      <c r="CM245" s="4"/>
      <c r="CN245" s="4"/>
      <c r="CO245" s="5"/>
      <c r="CP245" s="4"/>
      <c r="CQ245" s="12"/>
      <c r="CR245" s="12"/>
      <c r="CS245" s="4"/>
      <c r="CT245" s="5"/>
      <c r="CU245" s="12">
        <v>9.43</v>
      </c>
      <c r="CV245" s="63">
        <f t="shared" si="127"/>
        <v>2.7211291885496469</v>
      </c>
      <c r="CW245" s="4"/>
      <c r="CX245" s="5"/>
      <c r="DA245" s="4"/>
      <c r="DB245" s="4"/>
      <c r="DC245" s="4"/>
      <c r="DD245" s="63"/>
      <c r="DE245" s="11"/>
      <c r="DF245" s="11"/>
      <c r="DG245" s="11"/>
      <c r="DH245" s="53">
        <f t="shared" si="136"/>
        <v>0.410477865398926</v>
      </c>
      <c r="DI245" s="53">
        <f t="shared" si="102"/>
        <v>0.60024586297908322</v>
      </c>
      <c r="DJ245" s="53">
        <f t="shared" si="103"/>
        <v>0.3603125172795239</v>
      </c>
      <c r="DK245" s="53">
        <f t="shared" si="129"/>
        <v>0.85991145088843568</v>
      </c>
      <c r="DL245" s="53">
        <f t="shared" si="137"/>
        <v>1.0728475091744267</v>
      </c>
      <c r="DM245" s="53">
        <f t="shared" si="138"/>
        <v>7.0302913983157467</v>
      </c>
      <c r="DN245" s="53">
        <f t="shared" si="139"/>
        <v>2.4923398872147908</v>
      </c>
      <c r="DO245" s="53">
        <f t="shared" si="133"/>
        <v>2.7211291885496469</v>
      </c>
      <c r="DP245" s="60">
        <f>'west Allen-Studer'!EG246</f>
        <v>1.522598870056497</v>
      </c>
      <c r="DQ245" s="53">
        <f>'west Allen-Studer'!CZ246</f>
        <v>13.535275627807643</v>
      </c>
      <c r="DR245" s="60">
        <v>2.4</v>
      </c>
      <c r="DS245" s="53">
        <f t="shared" si="105"/>
        <v>1.2461699436073954</v>
      </c>
      <c r="DT245" s="53">
        <f t="shared" si="106"/>
        <v>2.4923398872147908</v>
      </c>
      <c r="DV245" s="33">
        <f t="shared" si="107"/>
        <v>374.83970341153986</v>
      </c>
      <c r="DW245" s="33">
        <f t="shared" si="108"/>
        <v>288.58250577140882</v>
      </c>
      <c r="DX245" s="33">
        <f t="shared" si="109"/>
        <v>199.06353440963116</v>
      </c>
      <c r="EA245" s="60">
        <f t="shared" si="110"/>
        <v>0.91658000000000006</v>
      </c>
      <c r="EC245" s="218">
        <f t="shared" si="134"/>
        <v>1825</v>
      </c>
      <c r="ED245" s="53">
        <f t="shared" si="111"/>
        <v>0.27945812315669205</v>
      </c>
      <c r="EE245" s="53">
        <f t="shared" si="112"/>
        <v>0.36298804641670096</v>
      </c>
      <c r="EF245" s="53">
        <f t="shared" si="113"/>
        <v>0.52622395312464554</v>
      </c>
      <c r="EG245" s="53">
        <f t="shared" si="118"/>
        <v>0.42691430539309555</v>
      </c>
    </row>
    <row r="246" spans="1:137" x14ac:dyDescent="0.15">
      <c r="A246" s="218">
        <f t="shared" si="114"/>
        <v>1826</v>
      </c>
      <c r="B246" s="4"/>
      <c r="C246" s="4"/>
      <c r="D246" s="4"/>
      <c r="E246" s="4"/>
      <c r="F246" s="32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36"/>
      <c r="T246" s="36"/>
      <c r="U246" s="28"/>
      <c r="V246" s="12"/>
      <c r="W246" s="4"/>
      <c r="X246" s="4"/>
      <c r="Y246" s="4"/>
      <c r="Z246" s="12">
        <v>1.66</v>
      </c>
      <c r="AA246" s="32">
        <f t="shared" si="120"/>
        <v>0.47901107666939696</v>
      </c>
      <c r="AB246" s="4"/>
      <c r="AC246" s="4"/>
      <c r="AD246" s="4"/>
      <c r="AE246" s="4"/>
      <c r="AF246" s="4"/>
      <c r="AG246" s="63"/>
      <c r="AH246" s="12"/>
      <c r="AI246" s="32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BJ246" s="12"/>
      <c r="BK246" s="63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12"/>
      <c r="BZ246" s="63"/>
      <c r="CA246" s="4"/>
      <c r="CB246" s="4"/>
      <c r="CF246" s="12"/>
      <c r="CG246" s="32"/>
      <c r="CH246" s="4"/>
      <c r="CI246" s="4"/>
      <c r="CJ246" s="12"/>
      <c r="CK246" s="28"/>
      <c r="CM246" s="4"/>
      <c r="CN246" s="4"/>
      <c r="CO246" s="5"/>
      <c r="CP246" s="4"/>
      <c r="CQ246" s="12"/>
      <c r="CR246" s="12"/>
      <c r="CS246" s="4"/>
      <c r="CT246" s="5"/>
      <c r="CU246" s="12">
        <v>9.6199999999999992</v>
      </c>
      <c r="CV246" s="63">
        <f t="shared" si="127"/>
        <v>2.7759557575660234</v>
      </c>
      <c r="CW246" s="4"/>
      <c r="CX246" s="5"/>
      <c r="DA246" s="4"/>
      <c r="DB246" s="4"/>
      <c r="DC246" s="4"/>
      <c r="DD246" s="63"/>
      <c r="DE246" s="11"/>
      <c r="DF246" s="11"/>
      <c r="DG246" s="11"/>
      <c r="DH246" s="53">
        <f t="shared" si="136"/>
        <v>0.41630920004211519</v>
      </c>
      <c r="DI246" s="53">
        <f t="shared" si="102"/>
        <v>0.60739507925163316</v>
      </c>
      <c r="DJ246" s="53">
        <f t="shared" si="103"/>
        <v>0.36534135239611937</v>
      </c>
      <c r="DK246" s="53">
        <f t="shared" si="129"/>
        <v>0.47901107666939696</v>
      </c>
      <c r="DL246" s="53">
        <f t="shared" si="137"/>
        <v>1.058084801605629</v>
      </c>
      <c r="DM246" s="53">
        <f t="shared" si="138"/>
        <v>7.0712498683898231</v>
      </c>
      <c r="DN246" s="53">
        <f t="shared" si="139"/>
        <v>2.5068602566989591</v>
      </c>
      <c r="DO246" s="53">
        <f t="shared" si="133"/>
        <v>2.7759557575660234</v>
      </c>
      <c r="DP246" s="60">
        <f>'west Allen-Studer'!EG247</f>
        <v>1.522598870056497</v>
      </c>
      <c r="DQ246" s="53">
        <f>'west Allen-Studer'!CZ247</f>
        <v>11.601344318149069</v>
      </c>
      <c r="DR246" s="60">
        <v>2.4</v>
      </c>
      <c r="DS246" s="53">
        <f t="shared" si="105"/>
        <v>1.2534301283494795</v>
      </c>
      <c r="DT246" s="53">
        <f t="shared" si="106"/>
        <v>2.5068602566989591</v>
      </c>
      <c r="DV246" s="33">
        <f t="shared" si="107"/>
        <v>370.97825907830196</v>
      </c>
      <c r="DW246" s="33">
        <f t="shared" si="108"/>
        <v>258.55588896878112</v>
      </c>
      <c r="DX246" s="33">
        <f t="shared" si="109"/>
        <v>137.29494818302587</v>
      </c>
      <c r="EA246" s="60">
        <f t="shared" si="110"/>
        <v>0.9178010000000002</v>
      </c>
      <c r="EC246" s="218">
        <f t="shared" si="134"/>
        <v>1826</v>
      </c>
      <c r="ED246" s="53">
        <f t="shared" si="111"/>
        <v>0.28274309960305127</v>
      </c>
      <c r="EE246" s="53">
        <f t="shared" si="112"/>
        <v>0.40568228121003203</v>
      </c>
      <c r="EF246" s="53">
        <f t="shared" si="113"/>
        <v>0.76398690735010522</v>
      </c>
      <c r="EG246" s="53">
        <f t="shared" si="118"/>
        <v>0.4764927246150466</v>
      </c>
    </row>
    <row r="247" spans="1:137" x14ac:dyDescent="0.15">
      <c r="A247" s="218">
        <f t="shared" si="114"/>
        <v>1827</v>
      </c>
      <c r="B247" s="4"/>
      <c r="C247" s="4"/>
      <c r="D247" s="4"/>
      <c r="E247" s="4"/>
      <c r="F247" s="32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36"/>
      <c r="T247" s="36"/>
      <c r="U247" s="28"/>
      <c r="V247" s="12"/>
      <c r="W247" s="4"/>
      <c r="X247" s="4"/>
      <c r="Y247" s="4"/>
      <c r="Z247" s="12">
        <v>1.63</v>
      </c>
      <c r="AA247" s="32">
        <f t="shared" si="120"/>
        <v>0.47035424998260061</v>
      </c>
      <c r="AB247" s="4"/>
      <c r="AC247" s="4"/>
      <c r="AD247" s="4"/>
      <c r="AE247" s="4"/>
      <c r="AF247" s="4"/>
      <c r="AG247" s="63"/>
      <c r="AH247" s="12"/>
      <c r="AI247" s="32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BJ247" s="12"/>
      <c r="BK247" s="63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12"/>
      <c r="BZ247" s="63"/>
      <c r="CA247" s="4"/>
      <c r="CB247" s="4"/>
      <c r="CF247" s="12"/>
      <c r="CG247" s="32"/>
      <c r="CH247" s="4"/>
      <c r="CI247" s="4"/>
      <c r="CJ247" s="12"/>
      <c r="CK247" s="28"/>
      <c r="CM247" s="4"/>
      <c r="CN247" s="4"/>
      <c r="CO247" s="5"/>
      <c r="CP247" s="4"/>
      <c r="CQ247" s="12"/>
      <c r="CR247" s="12"/>
      <c r="CS247" s="4"/>
      <c r="CT247" s="5"/>
      <c r="CU247" s="12">
        <v>10.47</v>
      </c>
      <c r="CV247" s="63">
        <f t="shared" si="127"/>
        <v>3.02123251369192</v>
      </c>
      <c r="CW247" s="4"/>
      <c r="CX247" s="5"/>
      <c r="DA247" s="4"/>
      <c r="DB247" s="4"/>
      <c r="DC247" s="4"/>
      <c r="DD247" s="63"/>
      <c r="DE247" s="11"/>
      <c r="DF247" s="11"/>
      <c r="DG247" s="11"/>
      <c r="DH247" s="53">
        <f t="shared" si="136"/>
        <v>0.42214053468530438</v>
      </c>
      <c r="DI247" s="53">
        <f t="shared" si="102"/>
        <v>0.6145442955241831</v>
      </c>
      <c r="DJ247" s="53">
        <f t="shared" si="103"/>
        <v>0.37037018751271483</v>
      </c>
      <c r="DK247" s="53">
        <f t="shared" si="129"/>
        <v>0.47035424998260061</v>
      </c>
      <c r="DL247" s="53">
        <f t="shared" si="137"/>
        <v>1.0433220940368311</v>
      </c>
      <c r="DM247" s="53">
        <f t="shared" si="138"/>
        <v>7.1122083384638994</v>
      </c>
      <c r="DN247" s="53">
        <f t="shared" si="139"/>
        <v>2.5213806261831273</v>
      </c>
      <c r="DO247" s="53">
        <f t="shared" si="133"/>
        <v>3.02123251369192</v>
      </c>
      <c r="DP247" s="60">
        <f>'west Allen-Studer'!EG248</f>
        <v>1.522598870056497</v>
      </c>
      <c r="DQ247" s="53">
        <f>'west Allen-Studer'!CZ248</f>
        <v>10.641768324675889</v>
      </c>
      <c r="DR247" s="60">
        <v>2.4</v>
      </c>
      <c r="DS247" s="53">
        <f t="shared" si="105"/>
        <v>1.2606903130915637</v>
      </c>
      <c r="DT247" s="53">
        <f t="shared" si="106"/>
        <v>2.5213806261831273</v>
      </c>
      <c r="DV247" s="33">
        <f t="shared" si="107"/>
        <v>370.03988069362026</v>
      </c>
      <c r="DW247" s="33">
        <f t="shared" si="108"/>
        <v>254.16785134086305</v>
      </c>
      <c r="DX247" s="33">
        <f t="shared" si="109"/>
        <v>136.21071703086292</v>
      </c>
      <c r="EA247" s="60">
        <f t="shared" si="110"/>
        <v>0.91902200000000012</v>
      </c>
      <c r="EC247" s="218">
        <f t="shared" si="134"/>
        <v>1827</v>
      </c>
      <c r="ED247" s="53">
        <f t="shared" si="111"/>
        <v>0.28383720564770076</v>
      </c>
      <c r="EE247" s="53">
        <f t="shared" si="112"/>
        <v>0.41323513245358928</v>
      </c>
      <c r="EF247" s="53">
        <f t="shared" si="113"/>
        <v>0.77109267173512896</v>
      </c>
      <c r="EG247" s="53">
        <f t="shared" si="118"/>
        <v>0.48471905219349382</v>
      </c>
    </row>
    <row r="248" spans="1:137" x14ac:dyDescent="0.15">
      <c r="A248" s="218">
        <f t="shared" si="114"/>
        <v>1828</v>
      </c>
      <c r="B248" s="4"/>
      <c r="C248" s="4"/>
      <c r="D248" s="4"/>
      <c r="E248" s="4"/>
      <c r="F248" s="32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36"/>
      <c r="T248" s="36"/>
      <c r="U248" s="28"/>
      <c r="V248" s="12"/>
      <c r="W248" s="4"/>
      <c r="X248" s="4"/>
      <c r="Y248" s="4"/>
      <c r="Z248" s="12">
        <v>1.69</v>
      </c>
      <c r="AA248" s="32">
        <f t="shared" ref="AA248:AA279" si="140">(Z248*10.78)/37.3578</f>
        <v>0.48766790335619337</v>
      </c>
      <c r="AB248" s="4"/>
      <c r="AC248" s="4"/>
      <c r="AD248" s="4"/>
      <c r="AE248" s="4"/>
      <c r="AF248" s="4"/>
      <c r="AG248" s="63"/>
      <c r="AH248" s="12"/>
      <c r="AI248" s="32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BJ248" s="12"/>
      <c r="BK248" s="63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12"/>
      <c r="BZ248" s="63"/>
      <c r="CA248" s="4"/>
      <c r="CB248" s="4"/>
      <c r="CF248" s="12"/>
      <c r="CG248" s="32"/>
      <c r="CH248" s="4"/>
      <c r="CI248" s="4"/>
      <c r="CJ248" s="12"/>
      <c r="CK248" s="28"/>
      <c r="CM248" s="4"/>
      <c r="CN248" s="4"/>
      <c r="CO248" s="5"/>
      <c r="CP248" s="4"/>
      <c r="CQ248" s="12"/>
      <c r="CR248" s="12"/>
      <c r="CS248" s="4"/>
      <c r="CT248" s="5"/>
      <c r="CU248" s="12">
        <v>10.91</v>
      </c>
      <c r="CV248" s="63">
        <f t="shared" ref="CV248:CV279" si="141">(CU248*10.78)/37.3578</f>
        <v>3.1481993050982662</v>
      </c>
      <c r="CW248" s="4"/>
      <c r="CX248" s="5"/>
      <c r="DA248" s="4"/>
      <c r="DB248" s="4"/>
      <c r="DC248" s="4"/>
      <c r="DD248" s="63"/>
      <c r="DE248" s="11"/>
      <c r="DF248" s="11"/>
      <c r="DG248" s="11"/>
      <c r="DH248" s="53">
        <f t="shared" si="136"/>
        <v>0.42797186932849357</v>
      </c>
      <c r="DI248" s="53">
        <f t="shared" si="102"/>
        <v>0.62169351179673304</v>
      </c>
      <c r="DJ248" s="53">
        <f t="shared" si="103"/>
        <v>0.3753990226293103</v>
      </c>
      <c r="DK248" s="53">
        <f t="shared" ref="DK248:DK280" si="142">AA248</f>
        <v>0.48766790335619337</v>
      </c>
      <c r="DL248" s="53">
        <f t="shared" si="137"/>
        <v>1.0285593864680334</v>
      </c>
      <c r="DM248" s="53">
        <f t="shared" si="138"/>
        <v>7.1531668085379758</v>
      </c>
      <c r="DN248" s="53">
        <f t="shared" si="139"/>
        <v>2.5359009956672955</v>
      </c>
      <c r="DO248" s="53">
        <f t="shared" ref="DO248:DO280" si="143">CV248</f>
        <v>3.1481993050982662</v>
      </c>
      <c r="DP248" s="60">
        <f>'west Allen-Studer'!EG249</f>
        <v>1.522598870056497</v>
      </c>
      <c r="DQ248" s="53">
        <f>'west Allen-Studer'!CZ249</f>
        <v>11.601344318149069</v>
      </c>
      <c r="DR248" s="60">
        <v>2.4</v>
      </c>
      <c r="DS248" s="53">
        <f t="shared" si="105"/>
        <v>1.2679504978336478</v>
      </c>
      <c r="DT248" s="53">
        <f t="shared" si="106"/>
        <v>2.5359009956672955</v>
      </c>
      <c r="DV248" s="33">
        <f t="shared" si="107"/>
        <v>374.85895826977765</v>
      </c>
      <c r="DW248" s="33">
        <f t="shared" si="108"/>
        <v>256.85887854796846</v>
      </c>
      <c r="DX248" s="33">
        <f t="shared" si="109"/>
        <v>139.09708371904392</v>
      </c>
      <c r="EA248" s="60">
        <f t="shared" si="110"/>
        <v>0.92024300000000003</v>
      </c>
      <c r="EC248" s="218">
        <f t="shared" si="134"/>
        <v>1828</v>
      </c>
      <c r="ED248" s="53">
        <f t="shared" si="111"/>
        <v>0.28056053150459759</v>
      </c>
      <c r="EE248" s="53">
        <f t="shared" si="112"/>
        <v>0.40944906855453678</v>
      </c>
      <c r="EF248" s="53">
        <f t="shared" si="113"/>
        <v>0.75609513700415243</v>
      </c>
      <c r="EG248" s="53">
        <f t="shared" si="118"/>
        <v>0.47964080781031809</v>
      </c>
    </row>
    <row r="249" spans="1:137" x14ac:dyDescent="0.15">
      <c r="A249" s="218">
        <f t="shared" si="114"/>
        <v>1829</v>
      </c>
      <c r="B249" s="4"/>
      <c r="C249" s="4"/>
      <c r="D249" s="4"/>
      <c r="E249" s="4"/>
      <c r="F249" s="32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36"/>
      <c r="T249" s="36"/>
      <c r="U249" s="28"/>
      <c r="V249" s="12"/>
      <c r="W249" s="4"/>
      <c r="X249" s="4"/>
      <c r="Y249" s="4"/>
      <c r="Z249" s="12">
        <v>1.75</v>
      </c>
      <c r="AA249" s="32">
        <f t="shared" si="140"/>
        <v>0.50498155672978606</v>
      </c>
      <c r="AB249" s="4"/>
      <c r="AC249" s="4"/>
      <c r="AD249" s="4"/>
      <c r="AE249" s="4"/>
      <c r="AF249" s="4"/>
      <c r="AG249" s="63"/>
      <c r="AH249" s="12"/>
      <c r="AI249" s="32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BJ249" s="12"/>
      <c r="BK249" s="63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12"/>
      <c r="BZ249" s="63"/>
      <c r="CA249" s="4"/>
      <c r="CB249" s="4"/>
      <c r="CF249" s="12"/>
      <c r="CG249" s="32"/>
      <c r="CH249" s="4"/>
      <c r="CI249" s="4"/>
      <c r="CJ249" s="12"/>
      <c r="CK249" s="28"/>
      <c r="CM249" s="4"/>
      <c r="CN249" s="4"/>
      <c r="CO249" s="5"/>
      <c r="CP249" s="4"/>
      <c r="CQ249" s="12"/>
      <c r="CR249" s="12"/>
      <c r="CS249" s="4"/>
      <c r="CT249" s="5"/>
      <c r="CU249" s="12">
        <v>9.69</v>
      </c>
      <c r="CV249" s="63">
        <f t="shared" si="141"/>
        <v>2.796155019835215</v>
      </c>
      <c r="CW249" s="4"/>
      <c r="CX249" s="5"/>
      <c r="DA249" s="4"/>
      <c r="DB249" s="4"/>
      <c r="DC249" s="4"/>
      <c r="DD249" s="63"/>
      <c r="DE249" s="11"/>
      <c r="DF249" s="11"/>
      <c r="DG249" s="11"/>
      <c r="DH249" s="53">
        <f t="shared" si="136"/>
        <v>0.43380320397168276</v>
      </c>
      <c r="DI249" s="53">
        <f t="shared" si="102"/>
        <v>0.62884272806928299</v>
      </c>
      <c r="DJ249" s="53">
        <f t="shared" si="103"/>
        <v>0.38042785774590571</v>
      </c>
      <c r="DK249" s="53">
        <f t="shared" si="142"/>
        <v>0.50498155672978606</v>
      </c>
      <c r="DL249" s="53">
        <f t="shared" si="137"/>
        <v>1.0137966788992356</v>
      </c>
      <c r="DM249" s="53">
        <f t="shared" si="138"/>
        <v>7.1941252786120522</v>
      </c>
      <c r="DN249" s="53">
        <f t="shared" si="139"/>
        <v>2.5504213651514633</v>
      </c>
      <c r="DO249" s="53">
        <f t="shared" si="143"/>
        <v>2.796155019835215</v>
      </c>
      <c r="DP249" s="60">
        <f>'west Allen-Studer'!EG250</f>
        <v>1.522598870056497</v>
      </c>
      <c r="DQ249" s="53">
        <f>'west Allen-Studer'!CZ250</f>
        <v>11.601344318149069</v>
      </c>
      <c r="DR249" s="60">
        <v>2.4</v>
      </c>
      <c r="DS249" s="53">
        <f t="shared" si="105"/>
        <v>1.2752106825757317</v>
      </c>
      <c r="DT249" s="53">
        <f t="shared" si="106"/>
        <v>2.5504213651514633</v>
      </c>
      <c r="DV249" s="33">
        <f t="shared" si="107"/>
        <v>376.79930786551557</v>
      </c>
      <c r="DW249" s="33">
        <f t="shared" si="108"/>
        <v>255.71315562131554</v>
      </c>
      <c r="DX249" s="33">
        <f t="shared" si="109"/>
        <v>141.02542825388613</v>
      </c>
      <c r="EA249" s="60">
        <f t="shared" si="110"/>
        <v>0.92146400000000017</v>
      </c>
      <c r="EC249" s="218">
        <f t="shared" si="134"/>
        <v>1829</v>
      </c>
      <c r="ED249" s="53">
        <f t="shared" si="111"/>
        <v>0.27948610634433008</v>
      </c>
      <c r="EE249" s="53">
        <f t="shared" si="112"/>
        <v>0.41182930605465135</v>
      </c>
      <c r="EF249" s="53">
        <f t="shared" si="113"/>
        <v>0.7467459785974413</v>
      </c>
      <c r="EG249" s="53">
        <f t="shared" si="118"/>
        <v>0.48178983869897685</v>
      </c>
    </row>
    <row r="250" spans="1:137" x14ac:dyDescent="0.15">
      <c r="A250" s="218">
        <f t="shared" si="114"/>
        <v>1830</v>
      </c>
      <c r="B250" s="4"/>
      <c r="C250" s="4"/>
      <c r="D250" s="4"/>
      <c r="E250" s="4"/>
      <c r="F250" s="32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36"/>
      <c r="T250" s="36"/>
      <c r="U250" s="28"/>
      <c r="V250" s="12"/>
      <c r="W250" s="4"/>
      <c r="X250" s="4"/>
      <c r="Y250" s="4"/>
      <c r="Z250" s="12">
        <v>1.76</v>
      </c>
      <c r="AA250" s="32">
        <f t="shared" si="140"/>
        <v>0.50786716562538481</v>
      </c>
      <c r="AB250" s="4"/>
      <c r="AC250" s="4"/>
      <c r="AD250" s="4"/>
      <c r="AE250" s="4"/>
      <c r="AF250" s="4"/>
      <c r="AG250" s="63"/>
      <c r="AH250" s="12"/>
      <c r="AI250" s="32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BJ250" s="12"/>
      <c r="BK250" s="63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12"/>
      <c r="BZ250" s="63"/>
      <c r="CA250" s="4"/>
      <c r="CB250" s="4"/>
      <c r="CF250" s="12"/>
      <c r="CG250" s="32"/>
      <c r="CH250" s="4"/>
      <c r="CI250" s="4"/>
      <c r="CJ250" s="12"/>
      <c r="CK250" s="28"/>
      <c r="CM250" s="4"/>
      <c r="CN250" s="4"/>
      <c r="CO250" s="5"/>
      <c r="CP250" s="4"/>
      <c r="CQ250" s="12"/>
      <c r="CR250" s="12"/>
      <c r="CS250" s="4"/>
      <c r="CT250" s="5"/>
      <c r="CU250" s="12">
        <v>8.3699999999999992</v>
      </c>
      <c r="CV250" s="63">
        <f t="shared" si="141"/>
        <v>2.4152546456161765</v>
      </c>
      <c r="CW250" s="4"/>
      <c r="CX250" s="5"/>
      <c r="DA250" s="4"/>
      <c r="DB250" s="4"/>
      <c r="DC250" s="4"/>
      <c r="DD250" s="63"/>
      <c r="DE250" s="11"/>
      <c r="DF250" s="11"/>
      <c r="DG250" s="11"/>
      <c r="DH250" s="53">
        <f t="shared" si="136"/>
        <v>0.43963453861487195</v>
      </c>
      <c r="DI250" s="53">
        <f t="shared" si="102"/>
        <v>0.63599194434183293</v>
      </c>
      <c r="DJ250" s="53">
        <f t="shared" si="103"/>
        <v>0.38545669286250123</v>
      </c>
      <c r="DK250" s="53">
        <f t="shared" si="142"/>
        <v>0.50786716562538481</v>
      </c>
      <c r="DL250" s="53">
        <f t="shared" si="137"/>
        <v>0.99903397133043781</v>
      </c>
      <c r="DM250" s="53">
        <f t="shared" si="138"/>
        <v>7.2350837486861286</v>
      </c>
      <c r="DN250" s="53">
        <f t="shared" si="139"/>
        <v>2.564941734635632</v>
      </c>
      <c r="DO250" s="53">
        <f t="shared" si="143"/>
        <v>2.4152546456161765</v>
      </c>
      <c r="DP250" s="60">
        <f>'west Allen-Studer'!EG251</f>
        <v>1.4373333333333334</v>
      </c>
      <c r="DQ250" s="53">
        <f>'west Allen-Studer'!CZ251</f>
        <v>9.6439421662271219</v>
      </c>
      <c r="DR250" s="60">
        <v>2.4</v>
      </c>
      <c r="DS250" s="53">
        <f t="shared" si="105"/>
        <v>1.282470867317816</v>
      </c>
      <c r="DT250" s="53">
        <f t="shared" si="106"/>
        <v>2.564941734635632</v>
      </c>
      <c r="DV250" s="33">
        <f t="shared" si="107"/>
        <v>369.94113778514856</v>
      </c>
      <c r="DW250" s="33">
        <f t="shared" si="108"/>
        <v>246.74864495162717</v>
      </c>
      <c r="DX250" s="33">
        <f t="shared" si="109"/>
        <v>140.30292079521183</v>
      </c>
      <c r="EA250" s="60">
        <f t="shared" si="110"/>
        <v>0.92268500000000009</v>
      </c>
      <c r="EC250" s="218">
        <f t="shared" si="134"/>
        <v>1830</v>
      </c>
      <c r="ED250" s="53">
        <f t="shared" si="111"/>
        <v>0.28504457470462918</v>
      </c>
      <c r="EE250" s="53">
        <f t="shared" si="112"/>
        <v>0.42735681205619891</v>
      </c>
      <c r="EF250" s="53">
        <f t="shared" si="113"/>
        <v>0.75158602321351686</v>
      </c>
      <c r="EG250" s="53">
        <f t="shared" si="118"/>
        <v>0.49929352205420302</v>
      </c>
    </row>
    <row r="251" spans="1:137" x14ac:dyDescent="0.15">
      <c r="A251" s="218">
        <f t="shared" si="114"/>
        <v>1831</v>
      </c>
      <c r="B251" s="4"/>
      <c r="C251" s="4"/>
      <c r="D251" s="4"/>
      <c r="E251" s="4"/>
      <c r="F251" s="32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36"/>
      <c r="T251" s="36"/>
      <c r="U251" s="28"/>
      <c r="V251" s="12"/>
      <c r="W251" s="4"/>
      <c r="X251" s="4"/>
      <c r="Y251" s="4"/>
      <c r="Z251" s="12">
        <v>1.72</v>
      </c>
      <c r="AA251" s="32">
        <f t="shared" si="140"/>
        <v>0.49632473004298971</v>
      </c>
      <c r="AB251" s="4"/>
      <c r="AC251" s="4"/>
      <c r="AD251" s="4"/>
      <c r="AE251" s="4"/>
      <c r="AF251" s="4"/>
      <c r="AG251" s="63"/>
      <c r="AH251" s="12"/>
      <c r="AI251" s="32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BJ251" s="12"/>
      <c r="BK251" s="63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12"/>
      <c r="BZ251" s="63"/>
      <c r="CA251" s="4"/>
      <c r="CB251" s="4"/>
      <c r="CF251" s="12"/>
      <c r="CG251" s="32"/>
      <c r="CH251" s="4"/>
      <c r="CI251" s="4"/>
      <c r="CJ251" s="12"/>
      <c r="CK251" s="28"/>
      <c r="CM251" s="4"/>
      <c r="CN251" s="4"/>
      <c r="CO251" s="5"/>
      <c r="CP251" s="4"/>
      <c r="CQ251" s="12"/>
      <c r="CR251" s="12"/>
      <c r="CS251" s="4"/>
      <c r="CT251" s="5"/>
      <c r="CU251" s="12">
        <v>7.33</v>
      </c>
      <c r="CV251" s="63">
        <f t="shared" si="141"/>
        <v>2.1151513204739039</v>
      </c>
      <c r="CW251" s="4"/>
      <c r="CX251" s="5"/>
      <c r="DA251" s="4"/>
      <c r="DB251" s="4"/>
      <c r="DC251" s="4"/>
      <c r="DD251" s="63"/>
      <c r="DE251" s="11"/>
      <c r="DF251" s="11"/>
      <c r="DG251" s="11"/>
      <c r="DH251" s="53">
        <f t="shared" si="136"/>
        <v>0.44546587325806114</v>
      </c>
      <c r="DI251" s="53">
        <f t="shared" si="102"/>
        <v>0.64314116061438309</v>
      </c>
      <c r="DJ251" s="53">
        <f t="shared" si="103"/>
        <v>0.39048552797909664</v>
      </c>
      <c r="DK251" s="53">
        <f t="shared" si="142"/>
        <v>0.49632473004298971</v>
      </c>
      <c r="DL251" s="53">
        <f t="shared" si="137"/>
        <v>0.98427126376163998</v>
      </c>
      <c r="DM251" s="53">
        <f t="shared" si="138"/>
        <v>7.276042218760205</v>
      </c>
      <c r="DN251" s="53">
        <f t="shared" si="139"/>
        <v>2.5794621041197998</v>
      </c>
      <c r="DO251" s="53">
        <f t="shared" si="143"/>
        <v>2.1151513204739039</v>
      </c>
      <c r="DP251" s="60">
        <f>'west Allen-Studer'!EG252</f>
        <v>1.4373333333333334</v>
      </c>
      <c r="DQ251" s="53">
        <f>'west Allen-Studer'!CZ252</f>
        <v>9.6439421662271219</v>
      </c>
      <c r="DR251" s="60">
        <v>2.4</v>
      </c>
      <c r="DS251" s="53">
        <f t="shared" si="105"/>
        <v>1.2897310520598999</v>
      </c>
      <c r="DT251" s="53">
        <f t="shared" si="106"/>
        <v>2.5794621041197998</v>
      </c>
      <c r="DV251" s="33">
        <f t="shared" si="107"/>
        <v>371.88148738088643</v>
      </c>
      <c r="DW251" s="33">
        <f t="shared" si="108"/>
        <v>243.97543860785649</v>
      </c>
      <c r="DX251" s="33">
        <f t="shared" si="109"/>
        <v>137.66046083942555</v>
      </c>
      <c r="EA251" s="60">
        <f t="shared" si="110"/>
        <v>0.92390600000000001</v>
      </c>
      <c r="EC251" s="218">
        <f t="shared" si="134"/>
        <v>1831</v>
      </c>
      <c r="ED251" s="53">
        <f t="shared" si="111"/>
        <v>0.28393254497960824</v>
      </c>
      <c r="EE251" s="53">
        <f t="shared" si="112"/>
        <v>0.43278642204870277</v>
      </c>
      <c r="EF251" s="53">
        <f t="shared" si="113"/>
        <v>0.76702675916523366</v>
      </c>
      <c r="EG251" s="53">
        <f t="shared" si="118"/>
        <v>0.50496886368148008</v>
      </c>
    </row>
    <row r="252" spans="1:137" x14ac:dyDescent="0.15">
      <c r="A252" s="218">
        <f t="shared" si="114"/>
        <v>1832</v>
      </c>
      <c r="B252" s="4"/>
      <c r="C252" s="4"/>
      <c r="D252" s="4"/>
      <c r="E252" s="4"/>
      <c r="F252" s="32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36"/>
      <c r="T252" s="36"/>
      <c r="U252" s="28"/>
      <c r="V252" s="12"/>
      <c r="W252" s="4"/>
      <c r="X252" s="4"/>
      <c r="Y252" s="4"/>
      <c r="Z252" s="12">
        <v>1.85</v>
      </c>
      <c r="AA252" s="32">
        <f t="shared" si="140"/>
        <v>0.53383764568577385</v>
      </c>
      <c r="AB252" s="4"/>
      <c r="AC252" s="4"/>
      <c r="AD252" s="4"/>
      <c r="AE252" s="4"/>
      <c r="AF252" s="4"/>
      <c r="AG252" s="63"/>
      <c r="AH252" s="12"/>
      <c r="AI252" s="32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BJ252" s="12"/>
      <c r="BK252" s="63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12"/>
      <c r="BZ252" s="63"/>
      <c r="CA252" s="4"/>
      <c r="CB252" s="4"/>
      <c r="CF252" s="12"/>
      <c r="CG252" s="32"/>
      <c r="CH252" s="4"/>
      <c r="CI252" s="4"/>
      <c r="CJ252" s="12"/>
      <c r="CK252" s="28"/>
      <c r="CM252" s="4"/>
      <c r="CN252" s="4"/>
      <c r="CO252" s="5"/>
      <c r="CP252" s="4"/>
      <c r="CQ252" s="12"/>
      <c r="CR252" s="12"/>
      <c r="CS252" s="4"/>
      <c r="CT252" s="5"/>
      <c r="CU252" s="12">
        <v>7.16</v>
      </c>
      <c r="CV252" s="63">
        <f t="shared" si="141"/>
        <v>2.0660959692487246</v>
      </c>
      <c r="CW252" s="4"/>
      <c r="CX252" s="5"/>
      <c r="DA252" s="4"/>
      <c r="DB252" s="4"/>
      <c r="DC252" s="4"/>
      <c r="DD252" s="63"/>
      <c r="DE252" s="11"/>
      <c r="DF252" s="11"/>
      <c r="DG252" s="11"/>
      <c r="DH252" s="53">
        <f t="shared" si="136"/>
        <v>0.45129720790125039</v>
      </c>
      <c r="DI252" s="53">
        <f t="shared" si="102"/>
        <v>0.65029037688693303</v>
      </c>
      <c r="DJ252" s="53">
        <f t="shared" si="103"/>
        <v>0.3955143630956921</v>
      </c>
      <c r="DK252" s="53">
        <f t="shared" si="142"/>
        <v>0.53383764568577385</v>
      </c>
      <c r="DL252" s="53">
        <f t="shared" si="137"/>
        <v>0.96950855619284226</v>
      </c>
      <c r="DM252" s="53">
        <f t="shared" si="138"/>
        <v>7.3170006888342822</v>
      </c>
      <c r="DN252" s="53">
        <f t="shared" si="139"/>
        <v>2.5939824736039685</v>
      </c>
      <c r="DO252" s="53">
        <f t="shared" si="143"/>
        <v>2.0660959692487246</v>
      </c>
      <c r="DP252" s="60">
        <f>'west Allen-Studer'!EG253</f>
        <v>1.4373333333333334</v>
      </c>
      <c r="DQ252" s="53">
        <f>'west Allen-Studer'!CZ253</f>
        <v>9.6439421662271219</v>
      </c>
      <c r="DR252" s="60">
        <v>2.4</v>
      </c>
      <c r="DS252" s="53">
        <f t="shared" si="105"/>
        <v>1.2969912368019842</v>
      </c>
      <c r="DT252" s="53">
        <f t="shared" si="106"/>
        <v>2.5939824736039685</v>
      </c>
      <c r="DV252" s="33">
        <f t="shared" si="107"/>
        <v>373.82183697662424</v>
      </c>
      <c r="DW252" s="33">
        <f t="shared" si="108"/>
        <v>244.64764928543073</v>
      </c>
      <c r="DX252" s="33">
        <f t="shared" si="109"/>
        <v>143.46706372995249</v>
      </c>
      <c r="EA252" s="60">
        <f t="shared" si="110"/>
        <v>0.92512700000000014</v>
      </c>
      <c r="EC252" s="218">
        <f t="shared" si="134"/>
        <v>1832</v>
      </c>
      <c r="ED252" s="53">
        <f t="shared" si="111"/>
        <v>0.28283205939788758</v>
      </c>
      <c r="EE252" s="53">
        <f t="shared" si="112"/>
        <v>0.43216765135006913</v>
      </c>
      <c r="EF252" s="53">
        <f t="shared" si="113"/>
        <v>0.73695520944802329</v>
      </c>
      <c r="EG252" s="53">
        <f t="shared" si="118"/>
        <v>0.5035813765627577</v>
      </c>
    </row>
    <row r="253" spans="1:137" x14ac:dyDescent="0.15">
      <c r="A253" s="218">
        <f t="shared" si="114"/>
        <v>1833</v>
      </c>
      <c r="B253" s="4"/>
      <c r="C253" s="4"/>
      <c r="D253" s="4"/>
      <c r="E253" s="4"/>
      <c r="F253" s="32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36"/>
      <c r="T253" s="36"/>
      <c r="U253" s="28"/>
      <c r="V253" s="12"/>
      <c r="W253" s="4"/>
      <c r="X253" s="4"/>
      <c r="Y253" s="4"/>
      <c r="Z253" s="12">
        <v>2.0099999999999998</v>
      </c>
      <c r="AA253" s="32">
        <f t="shared" si="140"/>
        <v>0.58000738801535412</v>
      </c>
      <c r="AB253" s="4"/>
      <c r="AC253" s="4"/>
      <c r="AD253" s="4"/>
      <c r="AE253" s="4"/>
      <c r="AF253" s="4"/>
      <c r="AG253" s="63"/>
      <c r="AH253" s="12"/>
      <c r="AI253" s="32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BJ253" s="12"/>
      <c r="BK253" s="63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12"/>
      <c r="BZ253" s="63"/>
      <c r="CA253" s="4"/>
      <c r="CB253" s="4"/>
      <c r="CF253" s="12"/>
      <c r="CG253" s="32"/>
      <c r="CH253" s="4"/>
      <c r="CI253" s="4"/>
      <c r="CJ253" s="12"/>
      <c r="CK253" s="28"/>
      <c r="CM253" s="4"/>
      <c r="CN253" s="4"/>
      <c r="CO253" s="5"/>
      <c r="CP253" s="4"/>
      <c r="CQ253" s="12"/>
      <c r="CR253" s="12"/>
      <c r="CS253" s="4"/>
      <c r="CT253" s="5"/>
      <c r="CU253" s="12">
        <v>8.4700000000000006</v>
      </c>
      <c r="CV253" s="63">
        <f t="shared" si="141"/>
        <v>2.4441107345721647</v>
      </c>
      <c r="CW253" s="4"/>
      <c r="CX253" s="5"/>
      <c r="DA253" s="4"/>
      <c r="DB253" s="4"/>
      <c r="DC253" s="4"/>
      <c r="DD253" s="63"/>
      <c r="DE253" s="11"/>
      <c r="DF253" s="11"/>
      <c r="DG253" s="11"/>
      <c r="DH253" s="53">
        <f t="shared" si="136"/>
        <v>0.45712854254443958</v>
      </c>
      <c r="DI253" s="53">
        <f t="shared" ref="DI253:DI292" si="144">0.063+1.226*(DH253)+0.017*2</f>
        <v>0.65743959315948297</v>
      </c>
      <c r="DJ253" s="53">
        <f t="shared" ref="DJ253:DJ292" si="145">1.149842*DH253*(3/4)+0.003162*2</f>
        <v>0.40054319821228762</v>
      </c>
      <c r="DK253" s="53">
        <f t="shared" si="142"/>
        <v>0.58000738801535412</v>
      </c>
      <c r="DL253" s="53">
        <f t="shared" si="137"/>
        <v>0.95474584862404455</v>
      </c>
      <c r="DM253" s="53">
        <f t="shared" si="138"/>
        <v>7.3579591589083586</v>
      </c>
      <c r="DN253" s="53">
        <f t="shared" si="139"/>
        <v>2.6085028430881367</v>
      </c>
      <c r="DO253" s="53">
        <f t="shared" si="143"/>
        <v>2.4441107345721647</v>
      </c>
      <c r="DP253" s="60">
        <f>'west Allen-Studer'!EG254</f>
        <v>1.4373333333333334</v>
      </c>
      <c r="DQ253" s="53">
        <f>'west Allen-Studer'!CZ254</f>
        <v>9.6439421662271219</v>
      </c>
      <c r="DR253" s="60">
        <v>2.4</v>
      </c>
      <c r="DS253" s="53">
        <f t="shared" si="105"/>
        <v>1.3042514215440684</v>
      </c>
      <c r="DT253" s="53">
        <f t="shared" si="106"/>
        <v>2.6085028430881367</v>
      </c>
      <c r="DV253" s="33">
        <f t="shared" si="107"/>
        <v>375.76218657236222</v>
      </c>
      <c r="DW253" s="33">
        <f t="shared" si="108"/>
        <v>246.69340979731004</v>
      </c>
      <c r="DX253" s="33">
        <f t="shared" si="109"/>
        <v>151.53021277683766</v>
      </c>
      <c r="EA253" s="60">
        <f t="shared" si="110"/>
        <v>0.92634800000000006</v>
      </c>
      <c r="EC253" s="218">
        <f t="shared" si="134"/>
        <v>1833</v>
      </c>
      <c r="ED253" s="53">
        <f t="shared" si="111"/>
        <v>0.28174293912555604</v>
      </c>
      <c r="EE253" s="53">
        <f t="shared" si="112"/>
        <v>0.42914945698844231</v>
      </c>
      <c r="EF253" s="53">
        <f t="shared" si="113"/>
        <v>0.69866161286962514</v>
      </c>
      <c r="EG253" s="53">
        <f t="shared" si="118"/>
        <v>0.49940531488548651</v>
      </c>
    </row>
    <row r="254" spans="1:137" x14ac:dyDescent="0.15">
      <c r="A254" s="218">
        <f t="shared" si="114"/>
        <v>1834</v>
      </c>
      <c r="B254" s="4"/>
      <c r="C254" s="4"/>
      <c r="D254" s="4"/>
      <c r="E254" s="4"/>
      <c r="F254" s="32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36"/>
      <c r="T254" s="36"/>
      <c r="U254" s="28"/>
      <c r="V254" s="12"/>
      <c r="W254" s="4"/>
      <c r="X254" s="4"/>
      <c r="Y254" s="4"/>
      <c r="Z254" s="12">
        <v>1.92</v>
      </c>
      <c r="AA254" s="32">
        <f t="shared" si="140"/>
        <v>0.55403690795496519</v>
      </c>
      <c r="AB254" s="4"/>
      <c r="AC254" s="4"/>
      <c r="AD254" s="4"/>
      <c r="AE254" s="4"/>
      <c r="AF254" s="4"/>
      <c r="AG254" s="63"/>
      <c r="AH254" s="12"/>
      <c r="AI254" s="32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BJ254" s="12"/>
      <c r="BK254" s="63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12"/>
      <c r="BZ254" s="63"/>
      <c r="CA254" s="4"/>
      <c r="CB254" s="4"/>
      <c r="CF254" s="12"/>
      <c r="CG254" s="32"/>
      <c r="CH254" s="4"/>
      <c r="CI254" s="4"/>
      <c r="CJ254" s="12"/>
      <c r="CK254" s="28"/>
      <c r="CM254" s="4"/>
      <c r="CN254" s="4"/>
      <c r="CO254" s="5"/>
      <c r="CP254" s="4"/>
      <c r="CQ254" s="12"/>
      <c r="CR254" s="12"/>
      <c r="CS254" s="4"/>
      <c r="CT254" s="5"/>
      <c r="CU254" s="12">
        <v>7.98</v>
      </c>
      <c r="CV254" s="63">
        <f t="shared" si="141"/>
        <v>2.3027158986878242</v>
      </c>
      <c r="CW254" s="4"/>
      <c r="CX254" s="5"/>
      <c r="DA254" s="4"/>
      <c r="DB254" s="4"/>
      <c r="DC254" s="4"/>
      <c r="DD254" s="63"/>
      <c r="DE254" s="11"/>
      <c r="DF254" s="11"/>
      <c r="DG254" s="11"/>
      <c r="DH254" s="53">
        <f t="shared" si="136"/>
        <v>0.46295987718762877</v>
      </c>
      <c r="DI254" s="53">
        <f t="shared" si="144"/>
        <v>0.66458880943203291</v>
      </c>
      <c r="DJ254" s="53">
        <f t="shared" si="145"/>
        <v>0.40557203332888314</v>
      </c>
      <c r="DK254" s="53">
        <f t="shared" si="142"/>
        <v>0.55403690795496519</v>
      </c>
      <c r="DL254" s="53">
        <f t="shared" si="137"/>
        <v>0.93998314105524672</v>
      </c>
      <c r="DM254" s="53">
        <f t="shared" si="138"/>
        <v>7.398917628982435</v>
      </c>
      <c r="DN254" s="53">
        <f t="shared" si="139"/>
        <v>2.623023212572305</v>
      </c>
      <c r="DO254" s="53">
        <f t="shared" si="143"/>
        <v>2.3027158986878242</v>
      </c>
      <c r="DP254" s="60">
        <f>'west Allen-Studer'!EG255</f>
        <v>1.4373333333333334</v>
      </c>
      <c r="DQ254" s="53">
        <f>'west Allen-Studer'!CZ255</f>
        <v>9.6439421662271219</v>
      </c>
      <c r="DR254" s="60">
        <v>2.4</v>
      </c>
      <c r="DS254" s="53">
        <f t="shared" si="105"/>
        <v>1.3115116062861525</v>
      </c>
      <c r="DT254" s="53">
        <f t="shared" si="106"/>
        <v>2.623023212572305</v>
      </c>
      <c r="DV254" s="33">
        <f t="shared" si="107"/>
        <v>377.7025361681001</v>
      </c>
      <c r="DW254" s="33">
        <f t="shared" si="108"/>
        <v>243.37193776337557</v>
      </c>
      <c r="DX254" s="33">
        <f t="shared" si="109"/>
        <v>146.86782659413223</v>
      </c>
      <c r="EA254" s="60">
        <f t="shared" si="110"/>
        <v>0.9275690000000002</v>
      </c>
      <c r="EC254" s="218">
        <f t="shared" si="134"/>
        <v>1834</v>
      </c>
      <c r="ED254" s="53">
        <f t="shared" si="111"/>
        <v>0.28066500900355595</v>
      </c>
      <c r="EE254" s="53">
        <f t="shared" si="112"/>
        <v>0.43557974139711436</v>
      </c>
      <c r="EF254" s="53">
        <f t="shared" si="113"/>
        <v>0.72179107005673526</v>
      </c>
      <c r="EG254" s="53">
        <f t="shared" si="118"/>
        <v>0.50622105873103684</v>
      </c>
    </row>
    <row r="255" spans="1:137" x14ac:dyDescent="0.15">
      <c r="A255" s="218">
        <f t="shared" si="114"/>
        <v>1835</v>
      </c>
      <c r="B255" s="4"/>
      <c r="C255" s="4"/>
      <c r="D255" s="4"/>
      <c r="E255" s="4"/>
      <c r="F255" s="32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36"/>
      <c r="T255" s="36"/>
      <c r="U255" s="28"/>
      <c r="V255" s="12"/>
      <c r="W255" s="4"/>
      <c r="X255" s="4"/>
      <c r="Y255" s="4"/>
      <c r="Z255" s="12">
        <v>1.41</v>
      </c>
      <c r="AA255" s="32">
        <f t="shared" si="140"/>
        <v>0.40687085427942754</v>
      </c>
      <c r="AB255" s="4"/>
      <c r="AC255" s="4"/>
      <c r="AD255" s="4"/>
      <c r="AE255" s="4"/>
      <c r="AF255" s="4"/>
      <c r="AG255" s="63"/>
      <c r="AH255" s="12"/>
      <c r="AI255" s="32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BJ255" s="12"/>
      <c r="BK255" s="63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12"/>
      <c r="BZ255" s="63"/>
      <c r="CA255" s="4"/>
      <c r="CB255" s="4"/>
      <c r="CF255" s="12"/>
      <c r="CG255" s="32"/>
      <c r="CH255" s="4"/>
      <c r="CI255" s="4"/>
      <c r="CJ255" s="12"/>
      <c r="CK255" s="28"/>
      <c r="CM255" s="4"/>
      <c r="CN255" s="4"/>
      <c r="CO255" s="5"/>
      <c r="CP255" s="4"/>
      <c r="CQ255" s="12"/>
      <c r="CR255" s="12"/>
      <c r="CS255" s="4"/>
      <c r="CT255" s="5"/>
      <c r="CU255" s="12">
        <v>8.5299999999999994</v>
      </c>
      <c r="CV255" s="63">
        <f t="shared" si="141"/>
        <v>2.4614243879457569</v>
      </c>
      <c r="CW255" s="4"/>
      <c r="CX255" s="5"/>
      <c r="DA255" s="4"/>
      <c r="DB255" s="4"/>
      <c r="DC255" s="4"/>
      <c r="DD255" s="63"/>
      <c r="DE255" s="11"/>
      <c r="DF255" s="11"/>
      <c r="DG255" s="11"/>
      <c r="DH255" s="53">
        <f t="shared" si="136"/>
        <v>0.46879121183081796</v>
      </c>
      <c r="DI255" s="53">
        <f t="shared" si="144"/>
        <v>0.67173802570458285</v>
      </c>
      <c r="DJ255" s="53">
        <f t="shared" si="145"/>
        <v>0.4106008684454785</v>
      </c>
      <c r="DK255" s="53">
        <f t="shared" si="142"/>
        <v>0.40687085427942754</v>
      </c>
      <c r="DL255" s="53">
        <f t="shared" si="137"/>
        <v>0.92522043348644889</v>
      </c>
      <c r="DM255" s="53">
        <f t="shared" si="138"/>
        <v>7.4398760990565114</v>
      </c>
      <c r="DN255" s="53">
        <f t="shared" si="139"/>
        <v>2.6375435820564728</v>
      </c>
      <c r="DO255" s="53">
        <f t="shared" si="143"/>
        <v>2.4614243879457569</v>
      </c>
      <c r="DP255" s="60">
        <f>'west Allen-Studer'!EG256</f>
        <v>1.4373333333333334</v>
      </c>
      <c r="DQ255" s="53">
        <f>'west Allen-Studer'!CZ256</f>
        <v>11.601344318149069</v>
      </c>
      <c r="DR255" s="60">
        <v>2.4</v>
      </c>
      <c r="DS255" s="53">
        <f t="shared" si="105"/>
        <v>1.3187717910282364</v>
      </c>
      <c r="DT255" s="53">
        <f t="shared" si="106"/>
        <v>2.6375435820564728</v>
      </c>
      <c r="DV255" s="33">
        <f t="shared" si="107"/>
        <v>385.51509221960373</v>
      </c>
      <c r="DW255" s="33">
        <f t="shared" si="108"/>
        <v>239.25114441858261</v>
      </c>
      <c r="DX255" s="33">
        <f t="shared" si="109"/>
        <v>123.17196413605727</v>
      </c>
      <c r="EA255" s="60">
        <f t="shared" si="110"/>
        <v>0.92879000000000012</v>
      </c>
      <c r="EC255" s="218">
        <f t="shared" si="134"/>
        <v>1835</v>
      </c>
      <c r="ED255" s="53">
        <f t="shared" si="111"/>
        <v>0.27533922980883729</v>
      </c>
      <c r="EE255" s="53">
        <f t="shared" si="112"/>
        <v>0.44366529083646933</v>
      </c>
      <c r="EF255" s="53">
        <f t="shared" si="113"/>
        <v>0.86178238137192353</v>
      </c>
      <c r="EG255" s="53">
        <f t="shared" si="118"/>
        <v>0.51494006559256</v>
      </c>
    </row>
    <row r="256" spans="1:137" x14ac:dyDescent="0.15">
      <c r="A256" s="218">
        <f t="shared" si="114"/>
        <v>1836</v>
      </c>
      <c r="B256" s="4"/>
      <c r="C256" s="4"/>
      <c r="D256" s="4"/>
      <c r="E256" s="4"/>
      <c r="F256" s="32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36"/>
      <c r="T256" s="36"/>
      <c r="U256" s="28"/>
      <c r="V256" s="12"/>
      <c r="W256" s="4"/>
      <c r="X256" s="4"/>
      <c r="Y256" s="4"/>
      <c r="Z256" s="12">
        <v>1.48</v>
      </c>
      <c r="AA256" s="32">
        <f t="shared" si="140"/>
        <v>0.42707011654861904</v>
      </c>
      <c r="AB256" s="4"/>
      <c r="AC256" s="4"/>
      <c r="AD256" s="4"/>
      <c r="AE256" s="4"/>
      <c r="AF256" s="4"/>
      <c r="AG256" s="63"/>
      <c r="AH256" s="12"/>
      <c r="AI256" s="32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BJ256" s="12"/>
      <c r="BK256" s="63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12"/>
      <c r="BZ256" s="63"/>
      <c r="CA256" s="4"/>
      <c r="CB256" s="4"/>
      <c r="CF256" s="12"/>
      <c r="CG256" s="32"/>
      <c r="CH256" s="4"/>
      <c r="CI256" s="4"/>
      <c r="CJ256" s="12"/>
      <c r="CK256" s="28"/>
      <c r="CM256" s="4"/>
      <c r="CN256" s="4"/>
      <c r="CO256" s="5"/>
      <c r="CP256" s="4"/>
      <c r="CQ256" s="12"/>
      <c r="CR256" s="12"/>
      <c r="CS256" s="4"/>
      <c r="CT256" s="5"/>
      <c r="CU256" s="12">
        <v>10.47</v>
      </c>
      <c r="CV256" s="63">
        <f t="shared" si="141"/>
        <v>3.02123251369192</v>
      </c>
      <c r="CW256" s="4"/>
      <c r="CX256" s="5"/>
      <c r="DA256" s="4"/>
      <c r="DB256" s="4"/>
      <c r="DC256" s="4"/>
      <c r="DD256" s="63"/>
      <c r="DE256" s="11"/>
      <c r="DF256" s="11"/>
      <c r="DG256" s="11"/>
      <c r="DH256" s="53">
        <f t="shared" si="136"/>
        <v>0.47462254647400715</v>
      </c>
      <c r="DI256" s="53">
        <f t="shared" si="144"/>
        <v>0.67888724197713279</v>
      </c>
      <c r="DJ256" s="53">
        <f t="shared" si="145"/>
        <v>0.41562970356207402</v>
      </c>
      <c r="DK256" s="53">
        <f t="shared" si="142"/>
        <v>0.42707011654861904</v>
      </c>
      <c r="DL256" s="53">
        <f t="shared" si="137"/>
        <v>0.91045772591765117</v>
      </c>
      <c r="DM256" s="53">
        <f t="shared" si="138"/>
        <v>7.4808345691305878</v>
      </c>
      <c r="DN256" s="53">
        <f t="shared" si="139"/>
        <v>2.652063951540641</v>
      </c>
      <c r="DO256" s="53">
        <f t="shared" si="143"/>
        <v>3.02123251369192</v>
      </c>
      <c r="DP256" s="60">
        <f>'west Allen-Studer'!EG257</f>
        <v>1.4373333333333334</v>
      </c>
      <c r="DQ256" s="53">
        <f>'west Allen-Studer'!CZ257</f>
        <v>9.6439421662271219</v>
      </c>
      <c r="DR256" s="60">
        <v>2.4</v>
      </c>
      <c r="DS256" s="53">
        <f t="shared" si="105"/>
        <v>1.3260319757703205</v>
      </c>
      <c r="DT256" s="53">
        <f t="shared" si="106"/>
        <v>2.652063951540641</v>
      </c>
      <c r="DV256" s="33">
        <f t="shared" si="107"/>
        <v>381.58323535957578</v>
      </c>
      <c r="DW256" s="33">
        <f t="shared" si="108"/>
        <v>234.23005639191814</v>
      </c>
      <c r="DX256" s="33">
        <f t="shared" si="109"/>
        <v>127.39148213400492</v>
      </c>
      <c r="EA256" s="60">
        <f t="shared" si="110"/>
        <v>0.93001100000000003</v>
      </c>
      <c r="EC256" s="218">
        <f t="shared" si="134"/>
        <v>1836</v>
      </c>
      <c r="ED256" s="53">
        <f t="shared" si="111"/>
        <v>0.27854203638798353</v>
      </c>
      <c r="EE256" s="53">
        <f t="shared" si="112"/>
        <v>0.45377170234177833</v>
      </c>
      <c r="EF256" s="53">
        <f t="shared" si="113"/>
        <v>0.83433342361749629</v>
      </c>
      <c r="EG256" s="53">
        <f t="shared" si="118"/>
        <v>0.52597861221473396</v>
      </c>
    </row>
    <row r="257" spans="1:142" x14ac:dyDescent="0.15">
      <c r="A257" s="218">
        <f t="shared" si="114"/>
        <v>1837</v>
      </c>
      <c r="B257" s="4"/>
      <c r="C257" s="4">
        <v>3</v>
      </c>
      <c r="D257" s="4">
        <f>(C257*10.78)/$H$2</f>
        <v>1.0779999999999998</v>
      </c>
      <c r="E257" s="4">
        <v>3</v>
      </c>
      <c r="F257" s="32">
        <f>(E257*10.78)/$H$2</f>
        <v>1.0779999999999998</v>
      </c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36"/>
      <c r="T257" s="36"/>
      <c r="U257" s="28"/>
      <c r="V257" s="12"/>
      <c r="W257" s="4"/>
      <c r="X257" s="4"/>
      <c r="Y257" s="4"/>
      <c r="Z257" s="12">
        <v>1.8</v>
      </c>
      <c r="AA257" s="32">
        <f t="shared" si="140"/>
        <v>0.5194096012077799</v>
      </c>
      <c r="AB257" s="4"/>
      <c r="AC257" s="4"/>
      <c r="AD257" s="4"/>
      <c r="AE257" s="4"/>
      <c r="AF257" s="4"/>
      <c r="AG257" s="63"/>
      <c r="AH257" s="12"/>
      <c r="AI257" s="32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BJ257" s="12"/>
      <c r="BK257" s="63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12"/>
      <c r="BZ257" s="63"/>
      <c r="CA257" s="4"/>
      <c r="CB257" s="4"/>
      <c r="CF257" s="12"/>
      <c r="CG257" s="32"/>
      <c r="CH257" s="4"/>
      <c r="CI257" s="4"/>
      <c r="CJ257" s="12"/>
      <c r="CK257" s="28"/>
      <c r="CM257" s="4"/>
      <c r="CN257" s="4"/>
      <c r="CO257" s="5"/>
      <c r="CP257" s="4"/>
      <c r="CQ257" s="12"/>
      <c r="CR257" s="12"/>
      <c r="CS257" s="4"/>
      <c r="CT257" s="5"/>
      <c r="CU257" s="12">
        <v>8.8699999999999992</v>
      </c>
      <c r="CV257" s="63">
        <f t="shared" si="141"/>
        <v>2.5595350903961154</v>
      </c>
      <c r="CW257" s="4"/>
      <c r="CX257" s="5"/>
      <c r="DA257" s="4"/>
      <c r="DB257" s="4"/>
      <c r="DC257" s="4"/>
      <c r="DD257" s="63"/>
      <c r="DE257" s="11"/>
      <c r="DF257" s="11"/>
      <c r="DG257" s="11"/>
      <c r="DH257" s="53">
        <f t="shared" si="136"/>
        <v>0.48045388111719634</v>
      </c>
      <c r="DI257" s="53">
        <f t="shared" si="144"/>
        <v>0.68603645824968273</v>
      </c>
      <c r="DJ257" s="53">
        <f t="shared" si="145"/>
        <v>0.42065853867866942</v>
      </c>
      <c r="DK257" s="53">
        <f t="shared" si="142"/>
        <v>0.5194096012077799</v>
      </c>
      <c r="DL257" s="53">
        <f t="shared" si="137"/>
        <v>0.89569501834885346</v>
      </c>
      <c r="DM257" s="53">
        <f t="shared" si="138"/>
        <v>7.5217930392046641</v>
      </c>
      <c r="DN257" s="53">
        <f t="shared" si="139"/>
        <v>2.6665843210248088</v>
      </c>
      <c r="DO257" s="53">
        <f t="shared" si="143"/>
        <v>2.5595350903961154</v>
      </c>
      <c r="DP257" s="60">
        <f>'west Allen-Studer'!EG258</f>
        <v>1.4373333333333334</v>
      </c>
      <c r="DQ257" s="53">
        <f>'west Allen-Studer'!CZ258</f>
        <v>8.6929032194489615</v>
      </c>
      <c r="DR257" s="60">
        <v>2.4</v>
      </c>
      <c r="DS257" s="53">
        <f t="shared" si="105"/>
        <v>1.3332921605124044</v>
      </c>
      <c r="DT257" s="53">
        <f t="shared" si="106"/>
        <v>2.6665843210248088</v>
      </c>
      <c r="DV257" s="33">
        <f t="shared" si="107"/>
        <v>380.6704681149792</v>
      </c>
      <c r="DW257" s="33">
        <f t="shared" si="108"/>
        <v>234.5134602259993</v>
      </c>
      <c r="DX257" s="33">
        <f t="shared" si="109"/>
        <v>141.25470506104361</v>
      </c>
      <c r="DZ257" s="60">
        <f>F257</f>
        <v>1.0779999999999998</v>
      </c>
      <c r="EA257" s="60">
        <f t="shared" si="110"/>
        <v>0.93123200000000017</v>
      </c>
      <c r="EC257" s="218">
        <f t="shared" si="134"/>
        <v>1837</v>
      </c>
      <c r="ED257" s="53">
        <f t="shared" si="111"/>
        <v>0.27957649253098565</v>
      </c>
      <c r="EE257" s="53">
        <f t="shared" si="112"/>
        <v>0.45381836156931749</v>
      </c>
      <c r="EF257" s="53">
        <f t="shared" si="113"/>
        <v>0.7534369509300366</v>
      </c>
      <c r="EG257" s="53">
        <f t="shared" si="118"/>
        <v>0.52534297980709865</v>
      </c>
      <c r="EH257" s="53">
        <f>$DZ257*360/(3.15*DV257)</f>
        <v>0.32363950009063525</v>
      </c>
      <c r="EI257" s="53">
        <f>DZ257*360/(3.15*DW257)</f>
        <v>0.52534297980709865</v>
      </c>
      <c r="EJ257" s="53">
        <f>$DZ257*360/(3.15*DX257)</f>
        <v>0.87218333680820581</v>
      </c>
      <c r="EL257" s="5">
        <v>10.78</v>
      </c>
    </row>
    <row r="258" spans="1:142" x14ac:dyDescent="0.15">
      <c r="A258" s="218">
        <f t="shared" si="114"/>
        <v>1838</v>
      </c>
      <c r="B258" s="4"/>
      <c r="C258" s="4"/>
      <c r="D258" s="4"/>
      <c r="E258" s="4"/>
      <c r="F258" s="32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36"/>
      <c r="T258" s="36"/>
      <c r="U258" s="28"/>
      <c r="V258" s="12"/>
      <c r="W258" s="4"/>
      <c r="X258" s="4"/>
      <c r="Y258" s="4"/>
      <c r="Z258" s="12">
        <v>1.84</v>
      </c>
      <c r="AA258" s="32">
        <f t="shared" si="140"/>
        <v>0.53095203679017511</v>
      </c>
      <c r="AB258" s="4"/>
      <c r="AC258" s="4"/>
      <c r="AD258" s="4"/>
      <c r="AE258" s="4"/>
      <c r="AF258" s="4"/>
      <c r="AG258" s="63"/>
      <c r="AH258" s="12"/>
      <c r="AI258" s="32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BJ258" s="12"/>
      <c r="BK258" s="63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12"/>
      <c r="BZ258" s="63"/>
      <c r="CA258" s="4"/>
      <c r="CB258" s="4"/>
      <c r="CF258" s="12"/>
      <c r="CG258" s="32"/>
      <c r="CH258" s="4"/>
      <c r="CI258" s="4"/>
      <c r="CJ258" s="12"/>
      <c r="CK258" s="28"/>
      <c r="CM258" s="4"/>
      <c r="CN258" s="4"/>
      <c r="CO258" s="5"/>
      <c r="CP258" s="4"/>
      <c r="CQ258" s="12"/>
      <c r="CR258" s="12"/>
      <c r="CS258" s="4"/>
      <c r="CT258" s="5"/>
      <c r="CU258" s="12">
        <v>9.81</v>
      </c>
      <c r="CV258" s="63">
        <f t="shared" si="141"/>
        <v>2.8307823265824008</v>
      </c>
      <c r="CW258" s="4"/>
      <c r="CX258" s="5"/>
      <c r="DA258" s="4"/>
      <c r="DB258" s="4"/>
      <c r="DC258" s="4"/>
      <c r="DD258" s="63"/>
      <c r="DE258" s="11"/>
      <c r="DF258" s="11"/>
      <c r="DG258" s="11"/>
      <c r="DH258" s="53">
        <f t="shared" si="136"/>
        <v>0.48628521576038553</v>
      </c>
      <c r="DI258" s="53">
        <f t="shared" si="144"/>
        <v>0.69318567452223268</v>
      </c>
      <c r="DJ258" s="53">
        <f t="shared" si="145"/>
        <v>0.42568737379526489</v>
      </c>
      <c r="DK258" s="53">
        <f t="shared" si="142"/>
        <v>0.53095203679017511</v>
      </c>
      <c r="DL258" s="53">
        <f t="shared" si="137"/>
        <v>0.88093231078005552</v>
      </c>
      <c r="DM258" s="53">
        <f t="shared" si="138"/>
        <v>7.5627515092787405</v>
      </c>
      <c r="DN258" s="53">
        <f t="shared" si="139"/>
        <v>2.6811046905089775</v>
      </c>
      <c r="DO258" s="53">
        <f t="shared" si="143"/>
        <v>2.8307823265824008</v>
      </c>
      <c r="DP258" s="60">
        <f>'west Allen-Studer'!EG259</f>
        <v>1.4373333333333334</v>
      </c>
      <c r="DQ258" s="53">
        <f>'west Allen-Studer'!CZ259</f>
        <v>8.6929032194489615</v>
      </c>
      <c r="DR258" s="60">
        <v>2.4</v>
      </c>
      <c r="DS258" s="53">
        <f t="shared" si="105"/>
        <v>1.3405523452544887</v>
      </c>
      <c r="DT258" s="53">
        <f t="shared" si="106"/>
        <v>2.6811046905089775</v>
      </c>
      <c r="DV258" s="33">
        <f t="shared" si="107"/>
        <v>382.61081771071701</v>
      </c>
      <c r="DW258" s="33">
        <f t="shared" si="108"/>
        <v>234.26804727477315</v>
      </c>
      <c r="DX258" s="33">
        <f t="shared" si="109"/>
        <v>143.49469535661049</v>
      </c>
      <c r="EA258" s="60">
        <f t="shared" si="110"/>
        <v>0.93245300000000009</v>
      </c>
      <c r="EC258" s="218">
        <f t="shared" si="134"/>
        <v>1838</v>
      </c>
      <c r="ED258" s="53">
        <f t="shared" si="111"/>
        <v>0.27852337730667415</v>
      </c>
      <c r="EE258" s="53">
        <f t="shared" si="112"/>
        <v>0.45488942424088141</v>
      </c>
      <c r="EF258" s="53">
        <f t="shared" si="113"/>
        <v>0.74264806011135853</v>
      </c>
      <c r="EG258" s="53">
        <f t="shared" si="118"/>
        <v>0.52589331508576842</v>
      </c>
    </row>
    <row r="259" spans="1:142" x14ac:dyDescent="0.15">
      <c r="A259" s="218">
        <f t="shared" si="114"/>
        <v>1839</v>
      </c>
      <c r="B259" s="4"/>
      <c r="C259" s="4"/>
      <c r="D259" s="4"/>
      <c r="E259" s="4"/>
      <c r="F259" s="32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36"/>
      <c r="T259" s="36"/>
      <c r="U259" s="28"/>
      <c r="V259" s="12"/>
      <c r="W259" s="4"/>
      <c r="X259" s="4"/>
      <c r="Y259" s="4"/>
      <c r="Z259" s="12">
        <v>1.74</v>
      </c>
      <c r="AA259" s="32">
        <f t="shared" si="140"/>
        <v>0.50209594783418721</v>
      </c>
      <c r="AB259" s="4"/>
      <c r="AC259" s="4"/>
      <c r="AD259" s="4"/>
      <c r="AE259" s="4"/>
      <c r="AF259" s="4"/>
      <c r="AG259" s="63"/>
      <c r="AH259" s="12"/>
      <c r="AI259" s="32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BJ259" s="12"/>
      <c r="BK259" s="63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12"/>
      <c r="BZ259" s="63"/>
      <c r="CA259" s="4"/>
      <c r="CB259" s="4"/>
      <c r="CF259" s="12"/>
      <c r="CG259" s="32"/>
      <c r="CH259" s="4"/>
      <c r="CI259" s="4"/>
      <c r="CJ259" s="12"/>
      <c r="CK259" s="28"/>
      <c r="CM259" s="4"/>
      <c r="CN259" s="4"/>
      <c r="CO259" s="5"/>
      <c r="CP259" s="4"/>
      <c r="CQ259" s="12"/>
      <c r="CR259" s="12"/>
      <c r="CS259" s="4"/>
      <c r="CT259" s="5"/>
      <c r="CU259" s="12">
        <v>10.76</v>
      </c>
      <c r="CV259" s="63">
        <f t="shared" si="141"/>
        <v>3.1049151716642842</v>
      </c>
      <c r="CW259" s="4"/>
      <c r="CX259" s="5"/>
      <c r="DA259" s="4"/>
      <c r="DB259" s="4"/>
      <c r="DC259" s="4"/>
      <c r="DD259" s="63"/>
      <c r="DE259" s="11"/>
      <c r="DF259" s="11"/>
      <c r="DG259" s="11"/>
      <c r="DH259" s="53">
        <f t="shared" si="136"/>
        <v>0.49211655040357472</v>
      </c>
      <c r="DI259" s="53">
        <f t="shared" si="144"/>
        <v>0.70033489079478262</v>
      </c>
      <c r="DJ259" s="53">
        <f t="shared" si="145"/>
        <v>0.43071620891186041</v>
      </c>
      <c r="DK259" s="53">
        <f t="shared" si="142"/>
        <v>0.50209594783418721</v>
      </c>
      <c r="DL259" s="53">
        <f t="shared" si="137"/>
        <v>0.8661696032112578</v>
      </c>
      <c r="DM259" s="53">
        <f t="shared" si="138"/>
        <v>7.6037099793528169</v>
      </c>
      <c r="DN259" s="53">
        <f t="shared" si="139"/>
        <v>2.6956250599931457</v>
      </c>
      <c r="DO259" s="53">
        <f t="shared" si="143"/>
        <v>3.1049151716642842</v>
      </c>
      <c r="DP259" s="60">
        <f>'west Allen-Studer'!EG260</f>
        <v>1.4373333333333334</v>
      </c>
      <c r="DQ259" s="53">
        <f>'west Allen-Studer'!CZ260</f>
        <v>9.6439421662271219</v>
      </c>
      <c r="DR259" s="60">
        <v>2.4</v>
      </c>
      <c r="DS259" s="53">
        <f t="shared" si="105"/>
        <v>1.3478125299965729</v>
      </c>
      <c r="DT259" s="53">
        <f t="shared" si="106"/>
        <v>2.6956250599931457</v>
      </c>
      <c r="DV259" s="33">
        <f t="shared" si="107"/>
        <v>387.40428414678945</v>
      </c>
      <c r="DW259" s="33">
        <f t="shared" si="108"/>
        <v>234.45761090936972</v>
      </c>
      <c r="DX259" s="33">
        <f t="shared" si="109"/>
        <v>139.19589589475049</v>
      </c>
      <c r="EA259" s="60">
        <f t="shared" si="110"/>
        <v>0.933674</v>
      </c>
      <c r="EC259" s="218">
        <f t="shared" si="134"/>
        <v>1839</v>
      </c>
      <c r="ED259" s="53">
        <f t="shared" si="111"/>
        <v>0.27543732572551705</v>
      </c>
      <c r="EE259" s="53">
        <f t="shared" si="112"/>
        <v>0.45511681018215</v>
      </c>
      <c r="EF259" s="53">
        <f t="shared" si="113"/>
        <v>0.76658582003511633</v>
      </c>
      <c r="EG259" s="53">
        <f t="shared" si="118"/>
        <v>0.5254681198966209</v>
      </c>
    </row>
    <row r="260" spans="1:142" x14ac:dyDescent="0.15">
      <c r="A260" s="218">
        <f t="shared" si="114"/>
        <v>1840</v>
      </c>
      <c r="B260" s="4"/>
      <c r="C260" s="4"/>
      <c r="D260" s="4"/>
      <c r="E260" s="4"/>
      <c r="F260" s="32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36"/>
      <c r="T260" s="36"/>
      <c r="U260" s="28"/>
      <c r="V260" s="12"/>
      <c r="W260" s="4"/>
      <c r="X260" s="4"/>
      <c r="Y260" s="4"/>
      <c r="Z260" s="12">
        <v>1.67</v>
      </c>
      <c r="AA260" s="32">
        <f t="shared" si="140"/>
        <v>0.48189668556499576</v>
      </c>
      <c r="AB260" s="4"/>
      <c r="AC260" s="4"/>
      <c r="AD260" s="4"/>
      <c r="AE260" s="4"/>
      <c r="AF260" s="4"/>
      <c r="AG260" s="63"/>
      <c r="AH260" s="12"/>
      <c r="AI260" s="32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BJ260" s="12"/>
      <c r="BK260" s="63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12"/>
      <c r="BZ260" s="63"/>
      <c r="CA260" s="4"/>
      <c r="CB260" s="4"/>
      <c r="CF260" s="12"/>
      <c r="CG260" s="32"/>
      <c r="CH260" s="4"/>
      <c r="CI260" s="4"/>
      <c r="CJ260" s="12"/>
      <c r="CK260" s="28"/>
      <c r="CM260" s="4"/>
      <c r="CN260" s="4"/>
      <c r="CO260" s="5"/>
      <c r="CP260" s="4"/>
      <c r="CQ260" s="12"/>
      <c r="CR260" s="12"/>
      <c r="CS260" s="4"/>
      <c r="CT260" s="5"/>
      <c r="CU260" s="12">
        <v>11.91</v>
      </c>
      <c r="CV260" s="63">
        <f t="shared" si="141"/>
        <v>3.4367601946581434</v>
      </c>
      <c r="CW260" s="4"/>
      <c r="CX260" s="5"/>
      <c r="DA260" s="4"/>
      <c r="DB260" s="4"/>
      <c r="DC260" s="4"/>
      <c r="DD260" s="63"/>
      <c r="DE260" s="11"/>
      <c r="DF260" s="11"/>
      <c r="DG260" s="11"/>
      <c r="DH260" s="53">
        <f t="shared" si="136"/>
        <v>0.49794788504676391</v>
      </c>
      <c r="DI260" s="53">
        <f t="shared" si="144"/>
        <v>0.70748410706733256</v>
      </c>
      <c r="DJ260" s="53">
        <f t="shared" si="145"/>
        <v>0.43574504402845582</v>
      </c>
      <c r="DK260" s="53">
        <f t="shared" si="142"/>
        <v>0.48189668556499576</v>
      </c>
      <c r="DL260" s="53">
        <f t="shared" si="137"/>
        <v>0.85140689564246008</v>
      </c>
      <c r="DM260" s="53">
        <f t="shared" si="138"/>
        <v>7.6446684494268933</v>
      </c>
      <c r="DN260" s="53">
        <f t="shared" si="139"/>
        <v>2.7101454294773135</v>
      </c>
      <c r="DO260" s="53">
        <f t="shared" si="143"/>
        <v>3.4367601946581434</v>
      </c>
      <c r="DP260" s="60">
        <f>'west Allen-Studer'!EG261</f>
        <v>1.4036458333333333</v>
      </c>
      <c r="DQ260" s="53">
        <f>'west Allen-Studer'!CZ261</f>
        <v>8.6686785077276856</v>
      </c>
      <c r="DR260" s="60">
        <v>2.4</v>
      </c>
      <c r="DS260" s="53">
        <f t="shared" si="105"/>
        <v>1.3550727147386568</v>
      </c>
      <c r="DT260" s="53">
        <f t="shared" si="106"/>
        <v>2.7101454294773135</v>
      </c>
      <c r="DV260" s="33">
        <f t="shared" si="107"/>
        <v>385.26268776702892</v>
      </c>
      <c r="DW260" s="33">
        <f t="shared" si="108"/>
        <v>229.09885068516522</v>
      </c>
      <c r="DX260" s="33">
        <f t="shared" si="109"/>
        <v>136.31386421197547</v>
      </c>
      <c r="EA260" s="60">
        <f t="shared" si="110"/>
        <v>0.93489500000000014</v>
      </c>
      <c r="EC260" s="218">
        <f t="shared" si="134"/>
        <v>1840</v>
      </c>
      <c r="ED260" s="53">
        <f t="shared" si="111"/>
        <v>0.27733062725698709</v>
      </c>
      <c r="EE260" s="53">
        <f t="shared" si="112"/>
        <v>0.46637136126000389</v>
      </c>
      <c r="EF260" s="53">
        <f t="shared" si="113"/>
        <v>0.78381713756564686</v>
      </c>
      <c r="EG260" s="53">
        <f t="shared" si="118"/>
        <v>0.537759135986698</v>
      </c>
    </row>
    <row r="261" spans="1:142" x14ac:dyDescent="0.15">
      <c r="A261" s="218">
        <f t="shared" si="114"/>
        <v>1841</v>
      </c>
      <c r="B261" s="4"/>
      <c r="C261" s="4"/>
      <c r="D261" s="4"/>
      <c r="E261" s="4"/>
      <c r="F261" s="32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36"/>
      <c r="T261" s="36"/>
      <c r="U261" s="28"/>
      <c r="V261" s="12"/>
      <c r="W261" s="4"/>
      <c r="X261" s="4"/>
      <c r="Y261" s="4"/>
      <c r="Z261" s="12">
        <v>1.7</v>
      </c>
      <c r="AA261" s="32">
        <f t="shared" si="140"/>
        <v>0.49055351225179206</v>
      </c>
      <c r="AB261" s="4"/>
      <c r="AC261" s="4"/>
      <c r="AD261" s="4"/>
      <c r="AE261" s="4"/>
      <c r="AF261" s="4"/>
      <c r="AG261" s="63"/>
      <c r="AH261" s="12"/>
      <c r="AI261" s="32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BJ261" s="12"/>
      <c r="BK261" s="63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12"/>
      <c r="BZ261" s="63"/>
      <c r="CA261" s="4"/>
      <c r="CB261" s="4"/>
      <c r="CF261" s="12"/>
      <c r="CG261" s="32"/>
      <c r="CH261" s="4"/>
      <c r="CI261" s="4"/>
      <c r="CJ261" s="12"/>
      <c r="CK261" s="28"/>
      <c r="CM261" s="4"/>
      <c r="CN261" s="4"/>
      <c r="CO261" s="5"/>
      <c r="CP261" s="4"/>
      <c r="CQ261" s="12"/>
      <c r="CR261" s="12"/>
      <c r="CS261" s="4"/>
      <c r="CT261" s="5"/>
      <c r="CU261" s="12">
        <v>10.25</v>
      </c>
      <c r="CV261" s="63">
        <f t="shared" si="141"/>
        <v>2.9577491179887465</v>
      </c>
      <c r="CW261" s="4"/>
      <c r="CX261" s="5"/>
      <c r="DA261" s="4"/>
      <c r="DB261" s="4"/>
      <c r="DC261" s="4"/>
      <c r="DD261" s="63"/>
      <c r="DE261" s="11"/>
      <c r="DF261" s="11"/>
      <c r="DG261" s="11"/>
      <c r="DH261" s="53">
        <f t="shared" si="136"/>
        <v>0.50377921968995309</v>
      </c>
      <c r="DI261" s="53">
        <f t="shared" si="144"/>
        <v>0.7146333233398825</v>
      </c>
      <c r="DJ261" s="53">
        <f t="shared" si="145"/>
        <v>0.44077387914505128</v>
      </c>
      <c r="DK261" s="53">
        <f t="shared" si="142"/>
        <v>0.49055351225179206</v>
      </c>
      <c r="DL261" s="53">
        <f t="shared" si="137"/>
        <v>0.83664418807366236</v>
      </c>
      <c r="DM261" s="53">
        <f t="shared" si="138"/>
        <v>7.6856269195009697</v>
      </c>
      <c r="DN261" s="53">
        <f t="shared" si="139"/>
        <v>2.7246657989614822</v>
      </c>
      <c r="DO261" s="53">
        <f t="shared" si="143"/>
        <v>2.9577491179887465</v>
      </c>
      <c r="DP261" s="60">
        <f>'west Allen-Studer'!EG262</f>
        <v>1.4036458333333333</v>
      </c>
      <c r="DQ261" s="53">
        <f>'west Allen-Studer'!CZ262</f>
        <v>9.0767618040971758</v>
      </c>
      <c r="DR261" s="60">
        <v>2.2999999999999998</v>
      </c>
      <c r="DS261" s="53">
        <f t="shared" si="105"/>
        <v>1.3623328994807411</v>
      </c>
      <c r="DT261" s="53">
        <f t="shared" si="106"/>
        <v>2.7246657989614822</v>
      </c>
      <c r="DV261" s="33">
        <f t="shared" si="107"/>
        <v>387.92728725187533</v>
      </c>
      <c r="DW261" s="33">
        <f t="shared" si="108"/>
        <v>227.90403446360023</v>
      </c>
      <c r="DX261" s="33">
        <f t="shared" si="109"/>
        <v>136.28586924074398</v>
      </c>
      <c r="EA261" s="60">
        <f t="shared" si="110"/>
        <v>0.93611600000000006</v>
      </c>
      <c r="EC261" s="218">
        <f t="shared" si="134"/>
        <v>1841</v>
      </c>
      <c r="ED261" s="53">
        <f t="shared" si="111"/>
        <v>0.27578540935384671</v>
      </c>
      <c r="EE261" s="53">
        <f t="shared" si="112"/>
        <v>0.4694286609102255</v>
      </c>
      <c r="EF261" s="53">
        <f t="shared" si="113"/>
        <v>0.7850020424736861</v>
      </c>
      <c r="EG261" s="53">
        <f t="shared" si="118"/>
        <v>0.5405784074422646</v>
      </c>
    </row>
    <row r="262" spans="1:142" x14ac:dyDescent="0.15">
      <c r="A262" s="218">
        <f t="shared" si="114"/>
        <v>1842</v>
      </c>
      <c r="B262" s="4"/>
      <c r="C262" s="4"/>
      <c r="D262" s="4"/>
      <c r="E262" s="4"/>
      <c r="F262" s="32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36"/>
      <c r="T262" s="36"/>
      <c r="U262" s="28"/>
      <c r="V262" s="12"/>
      <c r="W262" s="4"/>
      <c r="X262" s="4"/>
      <c r="Y262" s="4"/>
      <c r="Z262" s="12">
        <v>1.7</v>
      </c>
      <c r="AA262" s="32">
        <f t="shared" si="140"/>
        <v>0.49055351225179206</v>
      </c>
      <c r="AB262" s="4"/>
      <c r="AC262" s="4"/>
      <c r="AD262" s="4"/>
      <c r="AE262" s="4"/>
      <c r="AF262" s="4"/>
      <c r="AG262" s="63"/>
      <c r="AH262" s="12"/>
      <c r="AI262" s="32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BJ262" s="12"/>
      <c r="BK262" s="63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12"/>
      <c r="BZ262" s="63"/>
      <c r="CA262" s="4"/>
      <c r="CB262" s="4"/>
      <c r="CF262" s="12"/>
      <c r="CG262" s="32"/>
      <c r="CH262" s="4"/>
      <c r="CI262" s="4"/>
      <c r="CJ262" s="12"/>
      <c r="CK262" s="28"/>
      <c r="CM262" s="4"/>
      <c r="CN262" s="4"/>
      <c r="CO262" s="5"/>
      <c r="CP262" s="4"/>
      <c r="CQ262" s="12"/>
      <c r="CR262" s="12"/>
      <c r="CS262" s="4"/>
      <c r="CT262" s="5"/>
      <c r="CU262" s="12">
        <v>10.25</v>
      </c>
      <c r="CV262" s="63">
        <f t="shared" si="141"/>
        <v>2.9577491179887465</v>
      </c>
      <c r="CW262" s="4"/>
      <c r="CX262" s="5"/>
      <c r="DA262" s="4"/>
      <c r="DB262" s="4"/>
      <c r="DC262" s="4"/>
      <c r="DD262" s="63"/>
      <c r="DE262" s="11"/>
      <c r="DF262" s="11"/>
      <c r="DG262" s="11"/>
      <c r="DH262" s="53">
        <f t="shared" si="136"/>
        <v>0.50961055433314228</v>
      </c>
      <c r="DI262" s="53">
        <f t="shared" si="144"/>
        <v>0.72178253961243244</v>
      </c>
      <c r="DJ262" s="53">
        <f t="shared" si="145"/>
        <v>0.44580271426164675</v>
      </c>
      <c r="DK262" s="53">
        <f t="shared" si="142"/>
        <v>0.49055351225179206</v>
      </c>
      <c r="DL262" s="53">
        <f t="shared" si="137"/>
        <v>0.82188148050486443</v>
      </c>
      <c r="DM262" s="53">
        <f t="shared" si="138"/>
        <v>7.726585389575046</v>
      </c>
      <c r="DN262" s="53">
        <f t="shared" si="139"/>
        <v>2.73918616844565</v>
      </c>
      <c r="DO262" s="53">
        <f t="shared" si="143"/>
        <v>2.9577491179887465</v>
      </c>
      <c r="DP262" s="60">
        <f>'west Allen-Studer'!EG263</f>
        <v>1.4036458333333333</v>
      </c>
      <c r="DQ262" s="53">
        <f>'west Allen-Studer'!CZ263</f>
        <v>8.6929032194489615</v>
      </c>
      <c r="DR262" s="60">
        <v>2.2999999999999998</v>
      </c>
      <c r="DS262" s="53">
        <f t="shared" ref="DS262:DS325" si="146">0.5*DN262</f>
        <v>1.369593084222825</v>
      </c>
      <c r="DT262" s="53">
        <f t="shared" ref="DT262:DT325" si="147">DN262</f>
        <v>2.73918616844565</v>
      </c>
      <c r="DV262" s="33">
        <f t="shared" ref="DV262:DV329" si="148">$DI$10*$DI262+$DJ$10*$DJ262+$DK$10*$DK262+$DL$10*$DL262+$DM$10*$DM262+$DN$10*$DN262+$DO$10*$DO262+$DP$10*$DP262+$DQ$10*$DQ262+$DR$10*$DR262+$DS$10*$DS262+$DT$10*$DT262</f>
        <v>388.7160610936686</v>
      </c>
      <c r="DW262" s="33">
        <f t="shared" ref="DW262:DW325" si="149">$DK$14*$DK262+$DL$14*$DL262+$DM$14*$DM262+$DN$14*$DN262+$DO$14*$DO262+$DP$14*$DP262+$DQ$14*$DQ262+$DR$14*$DR262+$DS$14*$DS262+$DT$14*$DT262</f>
        <v>225.27200515111318</v>
      </c>
      <c r="DX262" s="33">
        <f t="shared" ref="DX262:DX325" si="150">$DK$11*$DK262+$DL$11*$DL262+$DM$11*$DM262+$DN$11*$DN262+$DO$11*$DO262+$DP$11*$DP262+$DQ$11*$DQ262+$DR$11*$DR262+$DS$11*$DS262+$DT$11*$DT262</f>
        <v>136.11349049959026</v>
      </c>
      <c r="EA262" s="60">
        <f t="shared" ref="EA262:EA270" si="151">1.360408+0.001221*(A262-1750)-0.535403</f>
        <v>0.9373370000000002</v>
      </c>
      <c r="EC262" s="218">
        <f t="shared" si="134"/>
        <v>1842</v>
      </c>
      <c r="ED262" s="53">
        <f t="shared" ref="ED262:ED270" si="152">EA262*360/(3.15*$DV262)</f>
        <v>0.27558477586449653</v>
      </c>
      <c r="EE262" s="53">
        <f t="shared" ref="EE262:EE270" si="153">EA262*360/(3.15*$DW262)</f>
        <v>0.47553280532824899</v>
      </c>
      <c r="EF262" s="53">
        <f t="shared" ref="EF262:EF270" si="154">EA262*360/(3.15*DX262)</f>
        <v>0.78702139059280884</v>
      </c>
      <c r="EG262" s="53">
        <f t="shared" si="118"/>
        <v>0.54689440846126014</v>
      </c>
    </row>
    <row r="263" spans="1:142" x14ac:dyDescent="0.15">
      <c r="A263" s="218">
        <f t="shared" ref="A263:A326" si="155">A262+1</f>
        <v>1843</v>
      </c>
      <c r="B263" s="4"/>
      <c r="C263" s="4"/>
      <c r="D263" s="4"/>
      <c r="E263" s="4"/>
      <c r="F263" s="32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36"/>
      <c r="T263" s="36"/>
      <c r="U263" s="28"/>
      <c r="V263" s="12"/>
      <c r="W263" s="4"/>
      <c r="X263" s="4"/>
      <c r="Y263" s="4"/>
      <c r="Z263" s="12">
        <v>1.68</v>
      </c>
      <c r="AA263" s="32">
        <f t="shared" si="140"/>
        <v>0.48478229446059456</v>
      </c>
      <c r="AB263" s="4"/>
      <c r="AC263" s="4"/>
      <c r="AD263" s="4"/>
      <c r="AE263" s="4"/>
      <c r="AF263" s="4"/>
      <c r="AG263" s="63"/>
      <c r="AH263" s="12"/>
      <c r="AI263" s="32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BJ263" s="12"/>
      <c r="BK263" s="63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12"/>
      <c r="BZ263" s="63"/>
      <c r="CA263" s="4"/>
      <c r="CB263" s="4"/>
      <c r="CF263" s="12"/>
      <c r="CG263" s="32"/>
      <c r="CH263" s="4"/>
      <c r="CI263" s="4"/>
      <c r="CJ263" s="12"/>
      <c r="CK263" s="28"/>
      <c r="CM263" s="4"/>
      <c r="CN263" s="4"/>
      <c r="CO263" s="5"/>
      <c r="CP263" s="4"/>
      <c r="CQ263" s="12"/>
      <c r="CR263" s="12"/>
      <c r="CS263" s="4"/>
      <c r="CT263" s="5"/>
      <c r="CU263" s="12">
        <v>11.34</v>
      </c>
      <c r="CV263" s="63">
        <f t="shared" si="141"/>
        <v>3.2722804876090135</v>
      </c>
      <c r="CW263" s="4"/>
      <c r="CX263" s="5"/>
      <c r="DA263" s="4"/>
      <c r="DB263" s="4"/>
      <c r="DC263" s="4"/>
      <c r="DD263" s="63"/>
      <c r="DE263" s="11"/>
      <c r="DF263" s="11"/>
      <c r="DG263" s="11"/>
      <c r="DH263" s="53">
        <f t="shared" si="136"/>
        <v>0.51544188897633147</v>
      </c>
      <c r="DI263" s="53">
        <f t="shared" si="144"/>
        <v>0.72893175588498238</v>
      </c>
      <c r="DJ263" s="53">
        <f t="shared" si="145"/>
        <v>0.45083154937824221</v>
      </c>
      <c r="DK263" s="53">
        <f t="shared" si="142"/>
        <v>0.48478229446059456</v>
      </c>
      <c r="DL263" s="53">
        <f t="shared" si="137"/>
        <v>0.80711877293606671</v>
      </c>
      <c r="DM263" s="53">
        <f t="shared" si="138"/>
        <v>7.7675438596491233</v>
      </c>
      <c r="DN263" s="53">
        <f t="shared" si="139"/>
        <v>2.7537065379298187</v>
      </c>
      <c r="DO263" s="53">
        <f t="shared" si="143"/>
        <v>3.2722804876090135</v>
      </c>
      <c r="DP263" s="60">
        <f>'west Allen-Studer'!EG264</f>
        <v>1.4036458333333333</v>
      </c>
      <c r="DQ263" s="53">
        <f>'west Allen-Studer'!CZ264</f>
        <v>9.0767618040971758</v>
      </c>
      <c r="DR263" s="60">
        <v>2.2999999999999998</v>
      </c>
      <c r="DS263" s="53">
        <f t="shared" si="146"/>
        <v>1.3768532689649093</v>
      </c>
      <c r="DT263" s="53">
        <f t="shared" si="147"/>
        <v>2.7537065379298187</v>
      </c>
      <c r="DV263" s="33">
        <f t="shared" si="148"/>
        <v>391.80798644335107</v>
      </c>
      <c r="DW263" s="33">
        <f t="shared" si="149"/>
        <v>225.22591701828406</v>
      </c>
      <c r="DX263" s="33">
        <f t="shared" si="150"/>
        <v>135.63523721550305</v>
      </c>
      <c r="EA263" s="60">
        <f t="shared" si="151"/>
        <v>0.93855800000000011</v>
      </c>
      <c r="EC263" s="218">
        <f t="shared" si="134"/>
        <v>1843</v>
      </c>
      <c r="ED263" s="53">
        <f t="shared" si="152"/>
        <v>0.27376616899073852</v>
      </c>
      <c r="EE263" s="53">
        <f t="shared" si="153"/>
        <v>0.4762496823128205</v>
      </c>
      <c r="EF263" s="53">
        <f t="shared" si="154"/>
        <v>0.79082525773259194</v>
      </c>
      <c r="EG263" s="53">
        <f t="shared" si="118"/>
        <v>0.54700631983662207</v>
      </c>
    </row>
    <row r="264" spans="1:142" x14ac:dyDescent="0.15">
      <c r="A264" s="218">
        <f t="shared" si="155"/>
        <v>1844</v>
      </c>
      <c r="B264" s="4"/>
      <c r="C264" s="4"/>
      <c r="D264" s="4"/>
      <c r="E264" s="4"/>
      <c r="F264" s="32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36"/>
      <c r="T264" s="36"/>
      <c r="U264" s="28"/>
      <c r="V264" s="12"/>
      <c r="W264" s="4"/>
      <c r="X264" s="4"/>
      <c r="Y264" s="4"/>
      <c r="Z264" s="12">
        <v>1.44</v>
      </c>
      <c r="AA264" s="32">
        <f t="shared" si="140"/>
        <v>0.41552768096622394</v>
      </c>
      <c r="AB264" s="4"/>
      <c r="AC264" s="4"/>
      <c r="AD264" s="4"/>
      <c r="AE264" s="4"/>
      <c r="AF264" s="4"/>
      <c r="AG264" s="63"/>
      <c r="AH264" s="12"/>
      <c r="AI264" s="32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BJ264" s="12"/>
      <c r="BK264" s="63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12"/>
      <c r="BZ264" s="63"/>
      <c r="CA264" s="4"/>
      <c r="CB264" s="4"/>
      <c r="CF264" s="12"/>
      <c r="CG264" s="32"/>
      <c r="CH264" s="4"/>
      <c r="CI264" s="4"/>
      <c r="CJ264" s="12"/>
      <c r="CK264" s="28"/>
      <c r="CM264" s="4"/>
      <c r="CN264" s="4"/>
      <c r="CO264" s="5"/>
      <c r="CP264" s="4"/>
      <c r="CQ264" s="12"/>
      <c r="CR264" s="12"/>
      <c r="CS264" s="4"/>
      <c r="CT264" s="5"/>
      <c r="CU264" s="12">
        <v>11.47</v>
      </c>
      <c r="CV264" s="63">
        <f t="shared" si="141"/>
        <v>3.3097934032517977</v>
      </c>
      <c r="CW264" s="4"/>
      <c r="CX264" s="5"/>
      <c r="DA264" s="4"/>
      <c r="DB264" s="4"/>
      <c r="DC264" s="4"/>
      <c r="DD264" s="63"/>
      <c r="DE264" s="11"/>
      <c r="DF264" s="11"/>
      <c r="DG264" s="11"/>
      <c r="DH264" s="53">
        <f t="shared" si="136"/>
        <v>0.52127322361952066</v>
      </c>
      <c r="DI264" s="53">
        <f t="shared" si="144"/>
        <v>0.73608097215753232</v>
      </c>
      <c r="DJ264" s="53">
        <f t="shared" si="145"/>
        <v>0.45586038449483768</v>
      </c>
      <c r="DK264" s="53">
        <f t="shared" si="142"/>
        <v>0.41552768096622394</v>
      </c>
      <c r="DL264" s="53">
        <f t="shared" si="137"/>
        <v>0.79235606536726899</v>
      </c>
      <c r="DM264" s="53">
        <f t="shared" si="138"/>
        <v>7.8085023297231988</v>
      </c>
      <c r="DN264" s="53">
        <f t="shared" si="139"/>
        <v>2.7682269074139865</v>
      </c>
      <c r="DO264" s="53">
        <f t="shared" si="143"/>
        <v>3.3097934032517977</v>
      </c>
      <c r="DP264" s="60">
        <f>'west Allen-Studer'!EG265</f>
        <v>1.4036458333333333</v>
      </c>
      <c r="DQ264" s="53">
        <f>'west Allen-Studer'!CZ265</f>
        <v>9.6439421662271219</v>
      </c>
      <c r="DR264" s="60">
        <v>2.2999999999999998</v>
      </c>
      <c r="DS264" s="53">
        <f t="shared" si="146"/>
        <v>1.3841134537069932</v>
      </c>
      <c r="DT264" s="53">
        <f t="shared" si="147"/>
        <v>2.7682269074139865</v>
      </c>
      <c r="DV264" s="33">
        <f t="shared" si="148"/>
        <v>395.44987712547879</v>
      </c>
      <c r="DW264" s="33">
        <f t="shared" si="149"/>
        <v>221.36675356775487</v>
      </c>
      <c r="DX264" s="33">
        <f t="shared" si="150"/>
        <v>124.31863691954685</v>
      </c>
      <c r="EA264" s="60">
        <f t="shared" si="151"/>
        <v>0.93977900000000003</v>
      </c>
      <c r="EC264" s="218">
        <f t="shared" si="134"/>
        <v>1844</v>
      </c>
      <c r="ED264" s="53">
        <f t="shared" si="152"/>
        <v>0.27159779405275813</v>
      </c>
      <c r="EE264" s="53">
        <f t="shared" si="153"/>
        <v>0.48518267786242258</v>
      </c>
      <c r="EF264" s="53">
        <f t="shared" si="154"/>
        <v>0.86393574565349074</v>
      </c>
      <c r="EG264" s="53">
        <f t="shared" si="118"/>
        <v>0.55654247087420705</v>
      </c>
    </row>
    <row r="265" spans="1:142" x14ac:dyDescent="0.15">
      <c r="A265" s="218">
        <f t="shared" si="155"/>
        <v>1845</v>
      </c>
      <c r="B265" s="4"/>
      <c r="C265" s="4"/>
      <c r="D265" s="4"/>
      <c r="E265" s="4"/>
      <c r="F265" s="32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36"/>
      <c r="T265" s="36"/>
      <c r="U265" s="28"/>
      <c r="V265" s="12"/>
      <c r="W265" s="4"/>
      <c r="X265" s="4"/>
      <c r="Y265" s="4"/>
      <c r="Z265" s="12">
        <v>1.63</v>
      </c>
      <c r="AA265" s="32">
        <f t="shared" si="140"/>
        <v>0.47035424998260061</v>
      </c>
      <c r="AB265" s="4"/>
      <c r="AC265" s="4"/>
      <c r="AD265" s="4"/>
      <c r="AE265" s="4"/>
      <c r="AF265" s="4"/>
      <c r="AG265" s="63"/>
      <c r="AH265" s="12"/>
      <c r="AI265" s="32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BJ265" s="12"/>
      <c r="BK265" s="63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12"/>
      <c r="BZ265" s="63"/>
      <c r="CA265" s="4"/>
      <c r="CB265" s="4"/>
      <c r="CF265" s="12"/>
      <c r="CG265" s="32"/>
      <c r="CH265" s="4"/>
      <c r="CI265" s="4"/>
      <c r="CJ265" s="12"/>
      <c r="CK265" s="28"/>
      <c r="CM265" s="4"/>
      <c r="CN265" s="4"/>
      <c r="CO265" s="5"/>
      <c r="CP265" s="4"/>
      <c r="CQ265" s="12"/>
      <c r="CR265" s="12"/>
      <c r="CS265" s="4"/>
      <c r="CT265" s="5"/>
      <c r="CU265" s="12">
        <v>11.9</v>
      </c>
      <c r="CV265" s="63">
        <f t="shared" si="141"/>
        <v>3.4338745857625446</v>
      </c>
      <c r="CW265" s="4"/>
      <c r="CX265" s="5"/>
      <c r="DA265" s="4"/>
      <c r="DB265" s="4"/>
      <c r="DC265" s="4"/>
      <c r="DD265" s="63"/>
      <c r="DE265" s="11"/>
      <c r="DF265" s="11"/>
      <c r="DG265" s="11"/>
      <c r="DH265" s="53">
        <f t="shared" si="136"/>
        <v>0.52710455826270985</v>
      </c>
      <c r="DI265" s="53">
        <f t="shared" si="144"/>
        <v>0.74323018843008226</v>
      </c>
      <c r="DJ265" s="53">
        <f t="shared" si="145"/>
        <v>0.46088921961143314</v>
      </c>
      <c r="DK265" s="53">
        <f t="shared" si="142"/>
        <v>0.47035424998260061</v>
      </c>
      <c r="DL265" s="53">
        <f t="shared" si="137"/>
        <v>0.77759335779847127</v>
      </c>
      <c r="DM265" s="53">
        <f t="shared" si="138"/>
        <v>7.8494607997972761</v>
      </c>
      <c r="DN265" s="53">
        <f t="shared" si="139"/>
        <v>2.7827472768981552</v>
      </c>
      <c r="DO265" s="53">
        <f t="shared" si="143"/>
        <v>3.4338745857625446</v>
      </c>
      <c r="DP265" s="60">
        <f>'west Allen-Studer'!EG266</f>
        <v>1.4036458333333333</v>
      </c>
      <c r="DQ265" s="53">
        <f>'west Allen-Studer'!CZ266</f>
        <v>9.1845561671010216</v>
      </c>
      <c r="DR265" s="60">
        <v>2.2999999999999998</v>
      </c>
      <c r="DS265" s="53">
        <f t="shared" si="146"/>
        <v>1.3913736384490776</v>
      </c>
      <c r="DT265" s="53">
        <f t="shared" si="147"/>
        <v>2.7827472768981552</v>
      </c>
      <c r="DV265" s="33">
        <f t="shared" si="148"/>
        <v>396.01206872383824</v>
      </c>
      <c r="DW265" s="33">
        <f t="shared" si="149"/>
        <v>222.04589851783822</v>
      </c>
      <c r="DX265" s="33">
        <f t="shared" si="150"/>
        <v>133.27632472406765</v>
      </c>
      <c r="EA265" s="60">
        <f t="shared" si="151"/>
        <v>0.94100000000000017</v>
      </c>
      <c r="EC265" s="218">
        <f t="shared" si="134"/>
        <v>1845</v>
      </c>
      <c r="ED265" s="53">
        <f t="shared" si="152"/>
        <v>0.27156459521402343</v>
      </c>
      <c r="EE265" s="53">
        <f t="shared" si="153"/>
        <v>0.48432714975015678</v>
      </c>
      <c r="EF265" s="53">
        <f t="shared" si="154"/>
        <v>0.80691643745062391</v>
      </c>
      <c r="EG265" s="53">
        <f t="shared" si="118"/>
        <v>0.55484024169040258</v>
      </c>
    </row>
    <row r="266" spans="1:142" x14ac:dyDescent="0.15">
      <c r="A266" s="218">
        <f t="shared" si="155"/>
        <v>1846</v>
      </c>
      <c r="B266" s="4"/>
      <c r="C266" s="4"/>
      <c r="D266" s="4"/>
      <c r="E266" s="4"/>
      <c r="F266" s="32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36"/>
      <c r="T266" s="36"/>
      <c r="U266" s="28"/>
      <c r="V266" s="12"/>
      <c r="W266" s="4"/>
      <c r="X266" s="4"/>
      <c r="Y266" s="4"/>
      <c r="Z266" s="12">
        <v>1.73</v>
      </c>
      <c r="AA266" s="32">
        <f t="shared" si="140"/>
        <v>0.49921033893858852</v>
      </c>
      <c r="AB266" s="4"/>
      <c r="AC266" s="4"/>
      <c r="AD266" s="4"/>
      <c r="AE266" s="4"/>
      <c r="AF266" s="4"/>
      <c r="AG266" s="63"/>
      <c r="AH266" s="12"/>
      <c r="AI266" s="32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BJ266" s="12"/>
      <c r="BK266" s="63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12"/>
      <c r="BZ266" s="63"/>
      <c r="CA266" s="4"/>
      <c r="CB266" s="4"/>
      <c r="CF266" s="12"/>
      <c r="CG266" s="32"/>
      <c r="CH266" s="4"/>
      <c r="CI266" s="4"/>
      <c r="CJ266" s="12"/>
      <c r="CK266" s="28"/>
      <c r="CM266" s="4"/>
      <c r="CN266" s="4"/>
      <c r="CO266" s="5"/>
      <c r="CP266" s="4"/>
      <c r="CQ266" s="12"/>
      <c r="CR266" s="12"/>
      <c r="CS266" s="4"/>
      <c r="CT266" s="5"/>
      <c r="CU266" s="12">
        <v>10.5</v>
      </c>
      <c r="CV266" s="63">
        <f t="shared" si="141"/>
        <v>3.0298893403787162</v>
      </c>
      <c r="CW266" s="4"/>
      <c r="CX266" s="5"/>
      <c r="DA266" s="4"/>
      <c r="DB266" s="4"/>
      <c r="DC266" s="4"/>
      <c r="DD266" s="63"/>
      <c r="DE266" s="11"/>
      <c r="DF266" s="11"/>
      <c r="DG266" s="11"/>
      <c r="DH266" s="53">
        <f t="shared" si="136"/>
        <v>0.53293589290589904</v>
      </c>
      <c r="DI266" s="53">
        <f t="shared" si="144"/>
        <v>0.7503794047026322</v>
      </c>
      <c r="DJ266" s="53">
        <f t="shared" si="145"/>
        <v>0.46591805472802861</v>
      </c>
      <c r="DK266" s="53">
        <f t="shared" si="142"/>
        <v>0.49921033893858852</v>
      </c>
      <c r="DL266" s="53">
        <f t="shared" si="137"/>
        <v>0.76283065022967333</v>
      </c>
      <c r="DM266" s="53">
        <f t="shared" ref="DM266:DM297" si="156">DM$233+(A266-A$233)*(DM$317-DM$233)/(A$317-A$233)</f>
        <v>7.8904192698713524</v>
      </c>
      <c r="DN266" s="53">
        <f t="shared" ref="DN266:DN297" si="157">DM266*AVERAGE(DN$229:DN$233)/AVERAGE(DM$229:DM$233)</f>
        <v>2.7972676463823229</v>
      </c>
      <c r="DO266" s="53">
        <f t="shared" si="143"/>
        <v>3.0298893403787162</v>
      </c>
      <c r="DP266" s="60">
        <f>'west Allen-Studer'!EG267</f>
        <v>1.4036458333333333</v>
      </c>
      <c r="DQ266" s="53">
        <f>'west Allen-Studer'!CZ267</f>
        <v>9.6439421662271219</v>
      </c>
      <c r="DR266" s="60">
        <v>2.2999999999999998</v>
      </c>
      <c r="DS266" s="53">
        <f t="shared" si="146"/>
        <v>1.3986338231911615</v>
      </c>
      <c r="DT266" s="53">
        <f t="shared" si="147"/>
        <v>2.7972676463823229</v>
      </c>
      <c r="DV266" s="33">
        <f t="shared" si="148"/>
        <v>399.33057631695448</v>
      </c>
      <c r="DW266" s="33">
        <f t="shared" si="149"/>
        <v>222.86699780326569</v>
      </c>
      <c r="DX266" s="33">
        <f t="shared" si="150"/>
        <v>136.97066190301629</v>
      </c>
      <c r="EA266" s="60">
        <f t="shared" si="151"/>
        <v>0.94222100000000009</v>
      </c>
      <c r="EC266" s="218">
        <f t="shared" si="134"/>
        <v>1846</v>
      </c>
      <c r="ED266" s="53">
        <f t="shared" si="152"/>
        <v>0.26965728743628919</v>
      </c>
      <c r="EE266" s="53">
        <f t="shared" si="153"/>
        <v>0.48316889024123666</v>
      </c>
      <c r="EF266" s="53">
        <f t="shared" si="154"/>
        <v>0.78617127568709433</v>
      </c>
      <c r="EG266" s="53">
        <f t="shared" si="118"/>
        <v>0.55279606767420064</v>
      </c>
    </row>
    <row r="267" spans="1:142" x14ac:dyDescent="0.15">
      <c r="A267" s="218">
        <f t="shared" si="155"/>
        <v>1847</v>
      </c>
      <c r="B267" s="4"/>
      <c r="C267" s="4"/>
      <c r="D267" s="4"/>
      <c r="E267" s="4"/>
      <c r="F267" s="32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36"/>
      <c r="T267" s="36"/>
      <c r="U267" s="28"/>
      <c r="V267" s="12"/>
      <c r="W267" s="4"/>
      <c r="X267" s="4"/>
      <c r="Y267" s="4"/>
      <c r="Z267" s="12">
        <v>1.41</v>
      </c>
      <c r="AA267" s="32">
        <f t="shared" si="140"/>
        <v>0.40687085427942754</v>
      </c>
      <c r="AB267" s="4"/>
      <c r="AC267" s="4"/>
      <c r="AD267" s="4"/>
      <c r="AE267" s="4"/>
      <c r="AF267" s="4"/>
      <c r="AG267" s="63"/>
      <c r="AH267" s="12"/>
      <c r="AI267" s="32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BJ267" s="12"/>
      <c r="BK267" s="63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12"/>
      <c r="BZ267" s="63"/>
      <c r="CA267" s="4"/>
      <c r="CB267" s="4"/>
      <c r="CF267" s="12"/>
      <c r="CG267" s="32"/>
      <c r="CH267" s="4"/>
      <c r="CI267" s="4"/>
      <c r="CJ267" s="12"/>
      <c r="CK267" s="28"/>
      <c r="CM267" s="4"/>
      <c r="CN267" s="4"/>
      <c r="CO267" s="5"/>
      <c r="CP267" s="4"/>
      <c r="CQ267" s="12"/>
      <c r="CR267" s="12"/>
      <c r="CS267" s="4"/>
      <c r="CT267" s="5"/>
      <c r="CU267" s="12">
        <v>10.54</v>
      </c>
      <c r="CV267" s="63">
        <f t="shared" si="141"/>
        <v>3.0414317759611111</v>
      </c>
      <c r="CW267" s="4"/>
      <c r="CX267" s="5"/>
      <c r="DA267" s="4"/>
      <c r="DB267" s="4"/>
      <c r="DC267" s="4"/>
      <c r="DD267" s="63"/>
      <c r="DE267" s="11"/>
      <c r="DF267" s="11"/>
      <c r="DG267" s="11"/>
      <c r="DH267" s="53">
        <f t="shared" si="136"/>
        <v>0.53876722754908823</v>
      </c>
      <c r="DI267" s="53">
        <f t="shared" si="144"/>
        <v>0.75752862097518214</v>
      </c>
      <c r="DJ267" s="53">
        <f t="shared" si="145"/>
        <v>0.47094688984462402</v>
      </c>
      <c r="DK267" s="53">
        <f t="shared" si="142"/>
        <v>0.40687085427942754</v>
      </c>
      <c r="DL267" s="53">
        <f t="shared" si="137"/>
        <v>0.74806794266087562</v>
      </c>
      <c r="DM267" s="53">
        <f t="shared" si="156"/>
        <v>7.9313777399454288</v>
      </c>
      <c r="DN267" s="53">
        <f t="shared" si="157"/>
        <v>2.8117880158664912</v>
      </c>
      <c r="DO267" s="53">
        <f t="shared" si="143"/>
        <v>3.0414317759611111</v>
      </c>
      <c r="DP267" s="60">
        <f>'west Allen-Studer'!EG268</f>
        <v>1.4036458333333333</v>
      </c>
      <c r="DQ267" s="53">
        <f>'west Allen-Studer'!CZ268</f>
        <v>8.1210083275968348</v>
      </c>
      <c r="DR267" s="60">
        <v>2.2999999999999998</v>
      </c>
      <c r="DS267" s="53">
        <f t="shared" si="146"/>
        <v>1.4058940079332456</v>
      </c>
      <c r="DT267" s="53">
        <f t="shared" si="147"/>
        <v>2.8117880158664912</v>
      </c>
      <c r="DV267" s="33">
        <f t="shared" si="148"/>
        <v>396.70212439680142</v>
      </c>
      <c r="DW267" s="33">
        <f t="shared" si="149"/>
        <v>211.30045852044759</v>
      </c>
      <c r="DX267" s="33">
        <f t="shared" si="150"/>
        <v>121.86237151824328</v>
      </c>
      <c r="EA267" s="60">
        <f t="shared" si="151"/>
        <v>0.94344200000000022</v>
      </c>
      <c r="EC267" s="218">
        <f t="shared" si="134"/>
        <v>1847</v>
      </c>
      <c r="ED267" s="53">
        <f t="shared" si="152"/>
        <v>0.27179572839719396</v>
      </c>
      <c r="EE267" s="53">
        <f t="shared" si="153"/>
        <v>0.51027784611602689</v>
      </c>
      <c r="EF267" s="53">
        <f t="shared" si="154"/>
        <v>0.88478454434970133</v>
      </c>
      <c r="EG267" s="53">
        <f t="shared" si="118"/>
        <v>0.58305599932277419</v>
      </c>
    </row>
    <row r="268" spans="1:142" x14ac:dyDescent="0.15">
      <c r="A268" s="218">
        <f t="shared" si="155"/>
        <v>1848</v>
      </c>
      <c r="B268" s="4"/>
      <c r="C268" s="4"/>
      <c r="D268" s="4"/>
      <c r="E268" s="4"/>
      <c r="F268" s="32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36"/>
      <c r="T268" s="36"/>
      <c r="U268" s="28"/>
      <c r="V268" s="12"/>
      <c r="W268" s="4"/>
      <c r="X268" s="4"/>
      <c r="Y268" s="4"/>
      <c r="Z268" s="12">
        <v>1.1200000000000001</v>
      </c>
      <c r="AA268" s="32">
        <f t="shared" si="140"/>
        <v>0.32318819630706308</v>
      </c>
      <c r="AB268" s="4"/>
      <c r="AC268" s="4"/>
      <c r="AD268" s="4"/>
      <c r="AE268" s="4"/>
      <c r="AF268" s="4"/>
      <c r="AG268" s="63"/>
      <c r="AH268" s="12"/>
      <c r="AI268" s="32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BJ268" s="12"/>
      <c r="BK268" s="63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12"/>
      <c r="BZ268" s="63"/>
      <c r="CA268" s="4"/>
      <c r="CB268" s="4"/>
      <c r="CF268" s="12"/>
      <c r="CG268" s="32"/>
      <c r="CH268" s="4"/>
      <c r="CI268" s="4"/>
      <c r="CJ268" s="12"/>
      <c r="CK268" s="28"/>
      <c r="CM268" s="4"/>
      <c r="CN268" s="4"/>
      <c r="CO268" s="5"/>
      <c r="CP268" s="4"/>
      <c r="CQ268" s="12"/>
      <c r="CR268" s="12"/>
      <c r="CS268" s="4"/>
      <c r="CT268" s="5"/>
      <c r="CU268" s="12">
        <v>10.54</v>
      </c>
      <c r="CV268" s="63">
        <f t="shared" si="141"/>
        <v>3.0414317759611111</v>
      </c>
      <c r="CW268" s="4"/>
      <c r="CX268" s="5"/>
      <c r="DA268" s="4"/>
      <c r="DB268" s="4"/>
      <c r="DC268" s="4"/>
      <c r="DD268" s="63"/>
      <c r="DE268" s="11"/>
      <c r="DF268" s="11"/>
      <c r="DG268" s="11"/>
      <c r="DH268" s="53">
        <f t="shared" si="136"/>
        <v>0.54459856219227742</v>
      </c>
      <c r="DI268" s="53">
        <f t="shared" si="144"/>
        <v>0.76467783724773208</v>
      </c>
      <c r="DJ268" s="53">
        <f t="shared" si="145"/>
        <v>0.47597572496121954</v>
      </c>
      <c r="DK268" s="53">
        <f t="shared" si="142"/>
        <v>0.32318819630706308</v>
      </c>
      <c r="DL268" s="53">
        <f t="shared" si="137"/>
        <v>0.7333052350920779</v>
      </c>
      <c r="DM268" s="53">
        <f t="shared" si="156"/>
        <v>7.9723362100195052</v>
      </c>
      <c r="DN268" s="53">
        <f t="shared" si="157"/>
        <v>2.826308385350659</v>
      </c>
      <c r="DO268" s="53">
        <f t="shared" si="143"/>
        <v>3.0414317759611111</v>
      </c>
      <c r="DP268" s="60">
        <f>'west Allen-Studer'!EG269</f>
        <v>1.4036458333333333</v>
      </c>
      <c r="DQ268" s="53">
        <f>'west Allen-Studer'!CZ269</f>
        <v>8.1210083275968348</v>
      </c>
      <c r="DR268" s="60">
        <v>2.2999999999999998</v>
      </c>
      <c r="DS268" s="53">
        <f t="shared" si="146"/>
        <v>1.4131541926753295</v>
      </c>
      <c r="DT268" s="53">
        <f t="shared" si="147"/>
        <v>2.826308385350659</v>
      </c>
      <c r="DV268" s="33">
        <f t="shared" si="148"/>
        <v>398.64247399253935</v>
      </c>
      <c r="DW268" s="33">
        <f t="shared" si="149"/>
        <v>204.79904548356328</v>
      </c>
      <c r="DX268" s="33">
        <f t="shared" si="150"/>
        <v>108.13340218556652</v>
      </c>
      <c r="EA268" s="60">
        <f t="shared" si="151"/>
        <v>0.94466300000000014</v>
      </c>
      <c r="EC268" s="218">
        <f t="shared" si="134"/>
        <v>1848</v>
      </c>
      <c r="ED268" s="53">
        <f t="shared" si="152"/>
        <v>0.27082283689696912</v>
      </c>
      <c r="EE268" s="53">
        <f t="shared" si="153"/>
        <v>0.52715814890333801</v>
      </c>
      <c r="EF268" s="53">
        <f t="shared" si="154"/>
        <v>0.99841014461946032</v>
      </c>
      <c r="EG268" s="53">
        <f t="shared" si="118"/>
        <v>0.60156530373032302</v>
      </c>
    </row>
    <row r="269" spans="1:142" x14ac:dyDescent="0.15">
      <c r="A269" s="218">
        <f t="shared" si="155"/>
        <v>1849</v>
      </c>
      <c r="B269" s="4"/>
      <c r="C269" s="4"/>
      <c r="D269" s="4"/>
      <c r="E269" s="4"/>
      <c r="F269" s="32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36"/>
      <c r="T269" s="36"/>
      <c r="U269" s="28"/>
      <c r="V269" s="12"/>
      <c r="W269" s="4"/>
      <c r="X269" s="4"/>
      <c r="Y269" s="4"/>
      <c r="Z269" s="12">
        <v>1.1100000000000001</v>
      </c>
      <c r="AA269" s="32">
        <f t="shared" si="140"/>
        <v>0.32030258741146428</v>
      </c>
      <c r="AB269" s="4"/>
      <c r="AC269" s="4"/>
      <c r="AD269" s="4"/>
      <c r="AE269" s="4"/>
      <c r="AF269" s="4"/>
      <c r="AG269" s="63"/>
      <c r="AH269" s="12"/>
      <c r="AI269" s="32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BJ269" s="12"/>
      <c r="BK269" s="63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12"/>
      <c r="BZ269" s="63"/>
      <c r="CA269" s="4"/>
      <c r="CB269" s="4"/>
      <c r="CF269" s="12"/>
      <c r="CG269" s="32"/>
      <c r="CH269" s="4"/>
      <c r="CI269" s="4"/>
      <c r="CJ269" s="12"/>
      <c r="CK269" s="28"/>
      <c r="CM269" s="4"/>
      <c r="CN269" s="4"/>
      <c r="CO269" s="5"/>
      <c r="CP269" s="4"/>
      <c r="CQ269" s="12"/>
      <c r="CR269" s="12"/>
      <c r="CS269" s="4"/>
      <c r="CT269" s="5"/>
      <c r="CU269" s="12">
        <v>10.59</v>
      </c>
      <c r="CV269" s="63">
        <f t="shared" si="141"/>
        <v>3.055859820439105</v>
      </c>
      <c r="CW269" s="4"/>
      <c r="CX269" s="5"/>
      <c r="DA269" s="4"/>
      <c r="DB269" s="4"/>
      <c r="DC269" s="4"/>
      <c r="DD269" s="63"/>
      <c r="DE269" s="11"/>
      <c r="DF269" s="11"/>
      <c r="DG269" s="11"/>
      <c r="DH269" s="53">
        <f t="shared" si="136"/>
        <v>0.55042989683546661</v>
      </c>
      <c r="DI269" s="53">
        <f t="shared" si="144"/>
        <v>0.77182705352028202</v>
      </c>
      <c r="DJ269" s="53">
        <f t="shared" si="145"/>
        <v>0.481004560077815</v>
      </c>
      <c r="DK269" s="53">
        <f t="shared" si="142"/>
        <v>0.32030258741146428</v>
      </c>
      <c r="DL269" s="53">
        <f t="shared" si="137"/>
        <v>0.71854252752328007</v>
      </c>
      <c r="DM269" s="53">
        <f t="shared" si="156"/>
        <v>8.0132946800935816</v>
      </c>
      <c r="DN269" s="53">
        <f t="shared" si="157"/>
        <v>2.8408287548348277</v>
      </c>
      <c r="DO269" s="53">
        <f t="shared" si="143"/>
        <v>3.055859820439105</v>
      </c>
      <c r="DP269" s="60">
        <f>'west Allen-Studer'!EG270</f>
        <v>1.4036458333333333</v>
      </c>
      <c r="DQ269" s="53">
        <f>'west Allen-Studer'!CZ270</f>
        <v>8.1210083275968348</v>
      </c>
      <c r="DR269" s="60">
        <v>2.2999999999999998</v>
      </c>
      <c r="DS269" s="53">
        <f t="shared" si="146"/>
        <v>1.4204143774174138</v>
      </c>
      <c r="DT269" s="53">
        <f t="shared" si="147"/>
        <v>2.8408287548348277</v>
      </c>
      <c r="DV269" s="33">
        <f t="shared" si="148"/>
        <v>400.58282358827722</v>
      </c>
      <c r="DW269" s="33">
        <f t="shared" si="149"/>
        <v>203.17431148024093</v>
      </c>
      <c r="DX269" s="33">
        <f t="shared" si="150"/>
        <v>107.52241089228177</v>
      </c>
      <c r="EA269" s="60">
        <f t="shared" si="151"/>
        <v>0.94588400000000006</v>
      </c>
      <c r="EC269" s="218">
        <f t="shared" si="134"/>
        <v>1849</v>
      </c>
      <c r="ED269" s="53">
        <f t="shared" si="152"/>
        <v>0.26985937041208696</v>
      </c>
      <c r="EE269" s="53">
        <f t="shared" si="153"/>
        <v>0.53206051387033548</v>
      </c>
      <c r="EF269" s="53">
        <f t="shared" si="154"/>
        <v>1.0053813681663675</v>
      </c>
      <c r="EG269" s="53">
        <f t="shared" si="118"/>
        <v>0.60637587056364362</v>
      </c>
    </row>
    <row r="270" spans="1:142" s="287" customFormat="1" x14ac:dyDescent="0.15">
      <c r="A270" s="279">
        <f t="shared" si="155"/>
        <v>1850</v>
      </c>
      <c r="B270" s="280"/>
      <c r="C270" s="280"/>
      <c r="D270" s="280"/>
      <c r="E270" s="280"/>
      <c r="F270" s="281"/>
      <c r="G270" s="280"/>
      <c r="H270" s="280"/>
      <c r="I270" s="280"/>
      <c r="J270" s="280"/>
      <c r="K270" s="280"/>
      <c r="L270" s="280"/>
      <c r="M270" s="280"/>
      <c r="N270" s="280"/>
      <c r="O270" s="280"/>
      <c r="P270" s="280"/>
      <c r="Q270" s="280"/>
      <c r="R270" s="280"/>
      <c r="S270" s="282"/>
      <c r="T270" s="282"/>
      <c r="U270" s="283"/>
      <c r="V270" s="284"/>
      <c r="W270" s="280"/>
      <c r="X270" s="280"/>
      <c r="Y270" s="280"/>
      <c r="Z270" s="284">
        <v>1.22</v>
      </c>
      <c r="AA270" s="281">
        <f t="shared" si="140"/>
        <v>0.35204428526305082</v>
      </c>
      <c r="AB270" s="280"/>
      <c r="AC270" s="280"/>
      <c r="AD270" s="280"/>
      <c r="AE270" s="280"/>
      <c r="AF270" s="280"/>
      <c r="AG270" s="285"/>
      <c r="AH270" s="284"/>
      <c r="AI270" s="281"/>
      <c r="AJ270" s="280"/>
      <c r="AK270" s="280"/>
      <c r="AL270" s="280"/>
      <c r="AM270" s="280"/>
      <c r="AN270" s="280"/>
      <c r="AO270" s="280"/>
      <c r="AP270" s="280"/>
      <c r="AQ270" s="280"/>
      <c r="AR270" s="280"/>
      <c r="AS270" s="280"/>
      <c r="AT270" s="280"/>
      <c r="AU270" s="280"/>
      <c r="AV270" s="286"/>
      <c r="AW270" s="286"/>
      <c r="AX270" s="286"/>
      <c r="AY270" s="286"/>
      <c r="AZ270" s="286"/>
      <c r="BA270" s="286"/>
      <c r="BB270" s="286"/>
      <c r="BC270" s="286"/>
      <c r="BD270" s="286"/>
      <c r="BE270" s="286"/>
      <c r="BF270" s="286"/>
      <c r="BG270" s="286"/>
      <c r="BH270" s="286"/>
      <c r="BI270" s="286"/>
      <c r="BJ270" s="284"/>
      <c r="BK270" s="285"/>
      <c r="BL270" s="280"/>
      <c r="BM270" s="280"/>
      <c r="BN270" s="280"/>
      <c r="BO270" s="280"/>
      <c r="BP270" s="280"/>
      <c r="BQ270" s="280"/>
      <c r="BR270" s="280"/>
      <c r="BS270" s="280"/>
      <c r="BT270" s="280"/>
      <c r="BU270" s="280"/>
      <c r="BV270" s="280"/>
      <c r="BW270" s="280"/>
      <c r="BX270" s="280"/>
      <c r="BY270" s="284"/>
      <c r="BZ270" s="285"/>
      <c r="CA270" s="280"/>
      <c r="CB270" s="280"/>
      <c r="CC270" s="286"/>
      <c r="CD270" s="286"/>
      <c r="CF270" s="284"/>
      <c r="CG270" s="281"/>
      <c r="CH270" s="280"/>
      <c r="CI270" s="280"/>
      <c r="CJ270" s="284"/>
      <c r="CK270" s="283"/>
      <c r="CL270" s="288"/>
      <c r="CM270" s="280"/>
      <c r="CN270" s="280"/>
      <c r="CP270" s="280"/>
      <c r="CQ270" s="284"/>
      <c r="CR270" s="284"/>
      <c r="CS270" s="280"/>
      <c r="CU270" s="284">
        <v>10.63</v>
      </c>
      <c r="CV270" s="285">
        <f t="shared" si="141"/>
        <v>3.0674022560215004</v>
      </c>
      <c r="CW270" s="280"/>
      <c r="CY270" s="288"/>
      <c r="CZ270" s="289"/>
      <c r="DA270" s="280"/>
      <c r="DB270" s="280"/>
      <c r="DC270" s="280"/>
      <c r="DD270" s="285"/>
      <c r="DE270" s="290"/>
      <c r="DF270" s="290"/>
      <c r="DG270" s="290"/>
      <c r="DH270" s="288">
        <f t="shared" si="136"/>
        <v>0.55626123147865592</v>
      </c>
      <c r="DI270" s="288">
        <f t="shared" si="144"/>
        <v>0.77897626979283219</v>
      </c>
      <c r="DJ270" s="288">
        <f t="shared" si="145"/>
        <v>0.48603339519441047</v>
      </c>
      <c r="DK270" s="288">
        <f t="shared" si="142"/>
        <v>0.35204428526305082</v>
      </c>
      <c r="DL270" s="288">
        <f t="shared" si="137"/>
        <v>0.70377981995448236</v>
      </c>
      <c r="DM270" s="288">
        <f t="shared" si="156"/>
        <v>8.0542531501676571</v>
      </c>
      <c r="DN270" s="288">
        <f t="shared" si="157"/>
        <v>2.8553491243189955</v>
      </c>
      <c r="DO270" s="288">
        <f t="shared" si="143"/>
        <v>3.0674022560215004</v>
      </c>
      <c r="DP270" s="289">
        <f>'west Allen-Studer'!EG271</f>
        <v>1.6635802469135801</v>
      </c>
      <c r="DQ270" s="288">
        <f>'west Allen-Studer'!CZ271</f>
        <v>9.6439421662271219</v>
      </c>
      <c r="DR270" s="289">
        <v>2.2999999999999998</v>
      </c>
      <c r="DS270" s="288">
        <f t="shared" si="146"/>
        <v>1.4276745621594977</v>
      </c>
      <c r="DT270" s="288">
        <f t="shared" si="147"/>
        <v>2.8553491243189955</v>
      </c>
      <c r="DU270" s="286"/>
      <c r="DV270" s="291">
        <f t="shared" si="148"/>
        <v>416.01292377397999</v>
      </c>
      <c r="DW270" s="291">
        <f t="shared" si="149"/>
        <v>211.30945914281227</v>
      </c>
      <c r="DX270" s="291">
        <f t="shared" si="150"/>
        <v>113.29507531499061</v>
      </c>
      <c r="DY270" s="286"/>
      <c r="DZ270" s="289"/>
      <c r="EA270" s="289">
        <f t="shared" si="151"/>
        <v>0.9471050000000002</v>
      </c>
      <c r="EC270" s="279">
        <f t="shared" si="134"/>
        <v>1850</v>
      </c>
      <c r="ED270" s="288">
        <f t="shared" si="152"/>
        <v>0.26018559819400855</v>
      </c>
      <c r="EE270" s="288">
        <f t="shared" si="153"/>
        <v>0.51223722718166487</v>
      </c>
      <c r="EF270" s="288">
        <f t="shared" si="154"/>
        <v>0.9553863760417981</v>
      </c>
      <c r="EG270" s="288">
        <f t="shared" si="118"/>
        <v>0.58303116433957636</v>
      </c>
      <c r="EH270" s="288"/>
      <c r="EI270" s="288"/>
      <c r="EJ270" s="288"/>
    </row>
    <row r="271" spans="1:142" x14ac:dyDescent="0.15">
      <c r="A271" s="218">
        <f t="shared" si="155"/>
        <v>1851</v>
      </c>
      <c r="B271" s="4"/>
      <c r="C271" s="4"/>
      <c r="D271" s="4"/>
      <c r="E271" s="4"/>
      <c r="F271" s="32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36"/>
      <c r="T271" s="36"/>
      <c r="U271" s="28"/>
      <c r="V271" s="12"/>
      <c r="W271" s="4"/>
      <c r="X271" s="4"/>
      <c r="Y271" s="4"/>
      <c r="Z271" s="12">
        <v>1</v>
      </c>
      <c r="AA271" s="32">
        <f t="shared" si="140"/>
        <v>0.28856088955987774</v>
      </c>
      <c r="AB271" s="4"/>
      <c r="AC271" s="4"/>
      <c r="AD271" s="4"/>
      <c r="AE271" s="4"/>
      <c r="AF271" s="4"/>
      <c r="AG271" s="63"/>
      <c r="AH271" s="12"/>
      <c r="AI271" s="32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BJ271" s="12"/>
      <c r="BK271" s="63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12"/>
      <c r="BZ271" s="63"/>
      <c r="CA271" s="4"/>
      <c r="CB271" s="4"/>
      <c r="CF271" s="12"/>
      <c r="CG271" s="32"/>
      <c r="CH271" s="4"/>
      <c r="CI271" s="4"/>
      <c r="CJ271" s="12"/>
      <c r="CK271" s="28"/>
      <c r="CM271" s="4"/>
      <c r="CN271" s="4"/>
      <c r="CO271" s="5"/>
      <c r="CP271" s="4"/>
      <c r="CQ271" s="12"/>
      <c r="CR271" s="12"/>
      <c r="CS271" s="4"/>
      <c r="CT271" s="5"/>
      <c r="CU271" s="12">
        <v>10.67</v>
      </c>
      <c r="CV271" s="63">
        <f t="shared" si="141"/>
        <v>3.0789446916038954</v>
      </c>
      <c r="CW271" s="4"/>
      <c r="CX271" s="5"/>
      <c r="DA271" s="4"/>
      <c r="DB271" s="4"/>
      <c r="DC271" s="4"/>
      <c r="DD271" s="63"/>
      <c r="DE271" s="11"/>
      <c r="DF271" s="11"/>
      <c r="DG271" s="11"/>
      <c r="DH271" s="53">
        <f t="shared" si="136"/>
        <v>0.56209256612184511</v>
      </c>
      <c r="DI271" s="53">
        <f t="shared" si="144"/>
        <v>0.78612548606538213</v>
      </c>
      <c r="DJ271" s="53">
        <f t="shared" si="145"/>
        <v>0.49106223031100599</v>
      </c>
      <c r="DK271" s="53">
        <f t="shared" si="142"/>
        <v>0.28856088955987774</v>
      </c>
      <c r="DL271" s="53">
        <f t="shared" si="137"/>
        <v>0.68901711238568453</v>
      </c>
      <c r="DM271" s="53">
        <f t="shared" si="156"/>
        <v>8.0952116202417344</v>
      </c>
      <c r="DN271" s="53">
        <f t="shared" si="157"/>
        <v>2.8698694938031637</v>
      </c>
      <c r="DO271" s="53">
        <f t="shared" si="143"/>
        <v>3.0789446916038954</v>
      </c>
      <c r="DP271" s="60">
        <f>'west Allen-Studer'!EG272</f>
        <v>1.6635802469135801</v>
      </c>
      <c r="DQ271" s="53">
        <f>'west Allen-Studer'!CZ272</f>
        <v>9.6439421662271219</v>
      </c>
      <c r="DR271" s="60">
        <v>2.2999999999999998</v>
      </c>
      <c r="DS271" s="53">
        <f t="shared" si="146"/>
        <v>1.4349347469015818</v>
      </c>
      <c r="DT271" s="53">
        <f t="shared" si="147"/>
        <v>2.8698694938031637</v>
      </c>
      <c r="DV271" s="33">
        <f t="shared" si="148"/>
        <v>417.95327336971792</v>
      </c>
      <c r="DW271" s="33">
        <f t="shared" si="149"/>
        <v>206.04308671324426</v>
      </c>
      <c r="DX271" s="33">
        <f t="shared" si="150"/>
        <v>102.86147134108762</v>
      </c>
      <c r="EC271" s="218">
        <f t="shared" si="134"/>
        <v>1851</v>
      </c>
      <c r="EG271" s="53">
        <f t="shared" ref="EG271:EG295" si="158">10.78*3*12/(3.15*DW271)</f>
        <v>0.59793318943751195</v>
      </c>
    </row>
    <row r="272" spans="1:142" x14ac:dyDescent="0.15">
      <c r="A272" s="218">
        <f t="shared" si="155"/>
        <v>1852</v>
      </c>
      <c r="B272" s="4"/>
      <c r="C272" s="4"/>
      <c r="D272" s="4"/>
      <c r="E272" s="4"/>
      <c r="F272" s="32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36"/>
      <c r="T272" s="36"/>
      <c r="U272" s="28"/>
      <c r="V272" s="12"/>
      <c r="W272" s="4"/>
      <c r="X272" s="4"/>
      <c r="Y272" s="4"/>
      <c r="Z272" s="12">
        <v>1.36</v>
      </c>
      <c r="AA272" s="32">
        <f t="shared" si="140"/>
        <v>0.39244280980143376</v>
      </c>
      <c r="AB272" s="4"/>
      <c r="AC272" s="4"/>
      <c r="AD272" s="4"/>
      <c r="AE272" s="4"/>
      <c r="AF272" s="4"/>
      <c r="AG272" s="63"/>
      <c r="AH272" s="12"/>
      <c r="AI272" s="32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BJ272" s="12"/>
      <c r="BK272" s="63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12"/>
      <c r="BZ272" s="63"/>
      <c r="CA272" s="4"/>
      <c r="CB272" s="4"/>
      <c r="CF272" s="12"/>
      <c r="CG272" s="32"/>
      <c r="CH272" s="4"/>
      <c r="CI272" s="4"/>
      <c r="CJ272" s="12"/>
      <c r="CK272" s="28"/>
      <c r="CM272" s="4"/>
      <c r="CN272" s="4"/>
      <c r="CO272" s="5"/>
      <c r="CP272" s="4"/>
      <c r="CQ272" s="12"/>
      <c r="CR272" s="12"/>
      <c r="CS272" s="4"/>
      <c r="CT272" s="5"/>
      <c r="CU272" s="12">
        <v>10.71</v>
      </c>
      <c r="CV272" s="63">
        <f t="shared" si="141"/>
        <v>3.0904871271862908</v>
      </c>
      <c r="CW272" s="4"/>
      <c r="CX272" s="5"/>
      <c r="DA272" s="4"/>
      <c r="DB272" s="4"/>
      <c r="DC272" s="4"/>
      <c r="DD272" s="63"/>
      <c r="DE272" s="11"/>
      <c r="DF272" s="11"/>
      <c r="DG272" s="11"/>
      <c r="DH272" s="53">
        <f t="shared" si="136"/>
        <v>0.5679239007650343</v>
      </c>
      <c r="DI272" s="53">
        <f t="shared" si="144"/>
        <v>0.79327470233793207</v>
      </c>
      <c r="DJ272" s="53">
        <f t="shared" si="145"/>
        <v>0.4960910654276014</v>
      </c>
      <c r="DK272" s="53">
        <f t="shared" si="142"/>
        <v>0.39244280980143376</v>
      </c>
      <c r="DL272" s="53">
        <f t="shared" si="137"/>
        <v>0.67425440481688681</v>
      </c>
      <c r="DM272" s="53">
        <f t="shared" si="156"/>
        <v>8.1361700903158116</v>
      </c>
      <c r="DN272" s="53">
        <f t="shared" si="157"/>
        <v>2.8843898632873319</v>
      </c>
      <c r="DO272" s="53">
        <f t="shared" si="143"/>
        <v>3.0904871271862908</v>
      </c>
      <c r="DP272" s="60">
        <f>'west Allen-Studer'!EG273</f>
        <v>1.6635802469135801</v>
      </c>
      <c r="DQ272" s="53">
        <f>'west Allen-Studer'!CZ273</f>
        <v>9.0767618040971758</v>
      </c>
      <c r="DR272" s="60">
        <v>2.2999999999999998</v>
      </c>
      <c r="DS272" s="53">
        <f t="shared" si="146"/>
        <v>1.442194931643666</v>
      </c>
      <c r="DT272" s="53">
        <f t="shared" si="147"/>
        <v>2.8843898632873319</v>
      </c>
      <c r="DV272" s="33">
        <f t="shared" si="148"/>
        <v>418.19208187906594</v>
      </c>
      <c r="DW272" s="33">
        <f t="shared" si="149"/>
        <v>209.11709215397019</v>
      </c>
      <c r="DX272" s="33">
        <f t="shared" si="150"/>
        <v>119.54104855023076</v>
      </c>
      <c r="EC272" s="218">
        <f t="shared" si="134"/>
        <v>1852</v>
      </c>
      <c r="EG272" s="53">
        <f t="shared" si="158"/>
        <v>0.58914361676992633</v>
      </c>
    </row>
    <row r="273" spans="1:137" x14ac:dyDescent="0.15">
      <c r="A273" s="218">
        <f t="shared" si="155"/>
        <v>1853</v>
      </c>
      <c r="B273" s="4"/>
      <c r="C273" s="4"/>
      <c r="D273" s="4"/>
      <c r="E273" s="4"/>
      <c r="F273" s="32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36"/>
      <c r="T273" s="36"/>
      <c r="U273" s="28"/>
      <c r="V273" s="12"/>
      <c r="W273" s="4"/>
      <c r="X273" s="4"/>
      <c r="Y273" s="4"/>
      <c r="Z273" s="12">
        <v>1.58</v>
      </c>
      <c r="AA273" s="32">
        <f t="shared" si="140"/>
        <v>0.45592620550460683</v>
      </c>
      <c r="AB273" s="4"/>
      <c r="AC273" s="4"/>
      <c r="AD273" s="4"/>
      <c r="AE273" s="4"/>
      <c r="AF273" s="4"/>
      <c r="AG273" s="63"/>
      <c r="AH273" s="12"/>
      <c r="AI273" s="32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BJ273" s="12"/>
      <c r="BK273" s="63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12"/>
      <c r="BZ273" s="63"/>
      <c r="CA273" s="4"/>
      <c r="CB273" s="4"/>
      <c r="CF273" s="12"/>
      <c r="CG273" s="32"/>
      <c r="CH273" s="4"/>
      <c r="CI273" s="4"/>
      <c r="CJ273" s="12"/>
      <c r="CK273" s="28"/>
      <c r="CM273" s="4"/>
      <c r="CN273" s="4"/>
      <c r="CO273" s="5"/>
      <c r="CP273" s="4"/>
      <c r="CQ273" s="12"/>
      <c r="CR273" s="12"/>
      <c r="CS273" s="4"/>
      <c r="CT273" s="5"/>
      <c r="CU273" s="12">
        <v>10.75</v>
      </c>
      <c r="CV273" s="63">
        <f t="shared" si="141"/>
        <v>3.1020295627686854</v>
      </c>
      <c r="CW273" s="4"/>
      <c r="CX273" s="5"/>
      <c r="DA273" s="4"/>
      <c r="DB273" s="4"/>
      <c r="DC273" s="4"/>
      <c r="DD273" s="63"/>
      <c r="DE273" s="11"/>
      <c r="DF273" s="11"/>
      <c r="DG273" s="11"/>
      <c r="DH273" s="53">
        <f t="shared" si="136"/>
        <v>0.57375523540822349</v>
      </c>
      <c r="DI273" s="53">
        <f t="shared" si="144"/>
        <v>0.80042391861048201</v>
      </c>
      <c r="DJ273" s="53">
        <f t="shared" si="145"/>
        <v>0.50111990054419686</v>
      </c>
      <c r="DK273" s="53">
        <f t="shared" si="142"/>
        <v>0.45592620550460683</v>
      </c>
      <c r="DL273" s="53">
        <f t="shared" si="137"/>
        <v>0.65949169724808898</v>
      </c>
      <c r="DM273" s="53">
        <f t="shared" si="156"/>
        <v>8.1771285603898871</v>
      </c>
      <c r="DN273" s="53">
        <f t="shared" si="157"/>
        <v>2.8989102327715002</v>
      </c>
      <c r="DO273" s="53">
        <f t="shared" si="143"/>
        <v>3.1020295627686854</v>
      </c>
      <c r="DP273" s="60">
        <f>'west Allen-Studer'!EG274</f>
        <v>1.6635802469135801</v>
      </c>
      <c r="DQ273" s="53">
        <f>'west Allen-Studer'!CZ274</f>
        <v>9.0767618040971758</v>
      </c>
      <c r="DR273" s="60">
        <v>2.2999999999999998</v>
      </c>
      <c r="DS273" s="53">
        <f t="shared" si="146"/>
        <v>1.4494551163857501</v>
      </c>
      <c r="DT273" s="53">
        <f t="shared" si="147"/>
        <v>2.8989102327715002</v>
      </c>
      <c r="DV273" s="33">
        <f t="shared" si="148"/>
        <v>420.13243147480392</v>
      </c>
      <c r="DW273" s="33">
        <f t="shared" si="149"/>
        <v>211.46872720878292</v>
      </c>
      <c r="DX273" s="33">
        <f t="shared" si="150"/>
        <v>129.67606478415587</v>
      </c>
      <c r="EC273" s="218">
        <f t="shared" si="134"/>
        <v>1853</v>
      </c>
      <c r="EG273" s="53">
        <f t="shared" si="158"/>
        <v>0.58259205333167163</v>
      </c>
    </row>
    <row r="274" spans="1:137" x14ac:dyDescent="0.15">
      <c r="A274" s="218">
        <f t="shared" si="155"/>
        <v>1854</v>
      </c>
      <c r="B274" s="4"/>
      <c r="C274" s="4"/>
      <c r="D274" s="4"/>
      <c r="E274" s="4"/>
      <c r="F274" s="32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36"/>
      <c r="T274" s="36"/>
      <c r="U274" s="28"/>
      <c r="V274" s="12"/>
      <c r="W274" s="4"/>
      <c r="X274" s="4"/>
      <c r="Y274" s="4"/>
      <c r="Z274" s="12">
        <v>1.41</v>
      </c>
      <c r="AA274" s="32">
        <f t="shared" si="140"/>
        <v>0.40687085427942754</v>
      </c>
      <c r="AB274" s="4"/>
      <c r="AC274" s="4"/>
      <c r="AD274" s="4"/>
      <c r="AE274" s="4"/>
      <c r="AF274" s="4"/>
      <c r="AG274" s="63"/>
      <c r="AH274" s="12"/>
      <c r="AI274" s="32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BJ274" s="12"/>
      <c r="BK274" s="63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12"/>
      <c r="BZ274" s="63"/>
      <c r="CA274" s="4"/>
      <c r="CB274" s="4"/>
      <c r="CF274" s="12"/>
      <c r="CG274" s="32"/>
      <c r="CH274" s="4"/>
      <c r="CI274" s="4"/>
      <c r="CJ274" s="12"/>
      <c r="CK274" s="28"/>
      <c r="CM274" s="4"/>
      <c r="CN274" s="4"/>
      <c r="CO274" s="5"/>
      <c r="CP274" s="4"/>
      <c r="CQ274" s="12"/>
      <c r="CR274" s="12"/>
      <c r="CS274" s="4"/>
      <c r="CT274" s="5"/>
      <c r="CU274" s="12">
        <v>10.8</v>
      </c>
      <c r="CV274" s="63">
        <f t="shared" si="141"/>
        <v>3.1164576072466796</v>
      </c>
      <c r="CW274" s="4"/>
      <c r="CX274" s="5"/>
      <c r="DA274" s="4"/>
      <c r="DB274" s="4"/>
      <c r="DC274" s="4"/>
      <c r="DD274" s="63"/>
      <c r="DE274" s="11"/>
      <c r="DF274" s="11"/>
      <c r="DG274" s="11"/>
      <c r="DH274" s="53">
        <f t="shared" si="136"/>
        <v>0.57958657005141268</v>
      </c>
      <c r="DI274" s="53">
        <f t="shared" si="144"/>
        <v>0.80757313488303195</v>
      </c>
      <c r="DJ274" s="53">
        <f t="shared" si="145"/>
        <v>0.50614873566079244</v>
      </c>
      <c r="DK274" s="53">
        <f t="shared" si="142"/>
        <v>0.40687085427942754</v>
      </c>
      <c r="DL274" s="53">
        <f t="shared" si="137"/>
        <v>0.64472898967929126</v>
      </c>
      <c r="DM274" s="53">
        <f t="shared" si="156"/>
        <v>8.2180870304639644</v>
      </c>
      <c r="DN274" s="53">
        <f t="shared" si="157"/>
        <v>2.9134306022556689</v>
      </c>
      <c r="DO274" s="53">
        <f t="shared" si="143"/>
        <v>3.1164576072466796</v>
      </c>
      <c r="DP274" s="60">
        <f>'west Allen-Studer'!EG275</f>
        <v>1.6635802469135801</v>
      </c>
      <c r="DQ274" s="53">
        <f>'west Allen-Studer'!CZ275</f>
        <v>9.0767618040971758</v>
      </c>
      <c r="DR274" s="60">
        <v>2.2999999999999998</v>
      </c>
      <c r="DS274" s="53">
        <f t="shared" si="146"/>
        <v>1.4567153011278344</v>
      </c>
      <c r="DT274" s="53">
        <f t="shared" si="147"/>
        <v>2.9134306022556689</v>
      </c>
      <c r="DV274" s="33">
        <f t="shared" si="148"/>
        <v>422.07278107054168</v>
      </c>
      <c r="DW274" s="33">
        <f t="shared" si="149"/>
        <v>207.07380866568573</v>
      </c>
      <c r="DX274" s="33">
        <f t="shared" si="150"/>
        <v>121.58557523347909</v>
      </c>
      <c r="EC274" s="218">
        <f t="shared" si="134"/>
        <v>1854</v>
      </c>
      <c r="EG274" s="53">
        <f t="shared" si="158"/>
        <v>0.594956942135075</v>
      </c>
    </row>
    <row r="275" spans="1:137" x14ac:dyDescent="0.15">
      <c r="A275" s="218">
        <f t="shared" si="155"/>
        <v>1855</v>
      </c>
      <c r="B275" s="4"/>
      <c r="C275" s="4"/>
      <c r="D275" s="4"/>
      <c r="E275" s="4"/>
      <c r="F275" s="32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36"/>
      <c r="T275" s="36"/>
      <c r="U275" s="28"/>
      <c r="V275" s="12"/>
      <c r="W275" s="4"/>
      <c r="X275" s="4"/>
      <c r="Y275" s="4"/>
      <c r="Z275" s="12">
        <v>1.1399999999999999</v>
      </c>
      <c r="AA275" s="32">
        <f t="shared" si="140"/>
        <v>0.32895941409826057</v>
      </c>
      <c r="AB275" s="4"/>
      <c r="AC275" s="4"/>
      <c r="AD275" s="4"/>
      <c r="AE275" s="4"/>
      <c r="AF275" s="4"/>
      <c r="AG275" s="63"/>
      <c r="AH275" s="12"/>
      <c r="AI275" s="32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BJ275" s="12"/>
      <c r="BK275" s="63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12"/>
      <c r="BZ275" s="63"/>
      <c r="CA275" s="4"/>
      <c r="CB275" s="4"/>
      <c r="CF275" s="12"/>
      <c r="CG275" s="32"/>
      <c r="CH275" s="4"/>
      <c r="CI275" s="4"/>
      <c r="CJ275" s="12"/>
      <c r="CK275" s="28"/>
      <c r="CM275" s="4"/>
      <c r="CN275" s="4"/>
      <c r="CO275" s="5"/>
      <c r="CP275" s="4"/>
      <c r="CQ275" s="12"/>
      <c r="CR275" s="12"/>
      <c r="CS275" s="4"/>
      <c r="CT275" s="5"/>
      <c r="CU275" s="12">
        <v>10.84</v>
      </c>
      <c r="CV275" s="63">
        <f t="shared" si="141"/>
        <v>3.1280000428290746</v>
      </c>
      <c r="CW275" s="4"/>
      <c r="CX275" s="5"/>
      <c r="DA275" s="4"/>
      <c r="DB275" s="4"/>
      <c r="DC275" s="4"/>
      <c r="DD275" s="63"/>
      <c r="DE275" s="11"/>
      <c r="DF275" s="11"/>
      <c r="DG275" s="11"/>
      <c r="DH275" s="53">
        <f t="shared" si="136"/>
        <v>0.58541790469460186</v>
      </c>
      <c r="DI275" s="53">
        <f t="shared" si="144"/>
        <v>0.81472235115558189</v>
      </c>
      <c r="DJ275" s="53">
        <f t="shared" si="145"/>
        <v>0.51117757077738779</v>
      </c>
      <c r="DK275" s="53">
        <f t="shared" si="142"/>
        <v>0.32895941409826057</v>
      </c>
      <c r="DL275" s="53">
        <f t="shared" si="137"/>
        <v>0.62996628211049344</v>
      </c>
      <c r="DM275" s="53">
        <f t="shared" si="156"/>
        <v>8.2590455005380399</v>
      </c>
      <c r="DN275" s="53">
        <f t="shared" si="157"/>
        <v>2.9279509717398366</v>
      </c>
      <c r="DO275" s="53">
        <f t="shared" si="143"/>
        <v>3.1280000428290746</v>
      </c>
      <c r="DP275" s="60">
        <f>'west Allen-Studer'!EG276</f>
        <v>1.6635802469135801</v>
      </c>
      <c r="DQ275" s="53">
        <f>'west Allen-Studer'!CZ276</f>
        <v>8.2741352726555526</v>
      </c>
      <c r="DR275" s="60">
        <v>2.2999999999999998</v>
      </c>
      <c r="DS275" s="53">
        <f t="shared" si="146"/>
        <v>1.4639754858699183</v>
      </c>
      <c r="DT275" s="53">
        <f t="shared" si="147"/>
        <v>2.9279509717398366</v>
      </c>
      <c r="DV275" s="33">
        <f t="shared" si="148"/>
        <v>421.60525107195468</v>
      </c>
      <c r="DW275" s="33">
        <f t="shared" si="149"/>
        <v>198.5338739731132</v>
      </c>
      <c r="DX275" s="33">
        <f t="shared" si="150"/>
        <v>108.81462805414111</v>
      </c>
      <c r="EC275" s="218">
        <f t="shared" si="134"/>
        <v>1855</v>
      </c>
      <c r="EG275" s="53">
        <f t="shared" si="158"/>
        <v>0.62054901531153595</v>
      </c>
    </row>
    <row r="276" spans="1:137" x14ac:dyDescent="0.15">
      <c r="A276" s="218">
        <f t="shared" si="155"/>
        <v>1856</v>
      </c>
      <c r="B276" s="4"/>
      <c r="C276" s="4"/>
      <c r="D276" s="4"/>
      <c r="E276" s="4"/>
      <c r="F276" s="32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36"/>
      <c r="T276" s="36"/>
      <c r="U276" s="28"/>
      <c r="V276" s="12"/>
      <c r="W276" s="4"/>
      <c r="X276" s="4"/>
      <c r="Y276" s="4"/>
      <c r="Z276" s="12">
        <v>3.34</v>
      </c>
      <c r="AA276" s="32">
        <f t="shared" si="140"/>
        <v>0.96379337112999153</v>
      </c>
      <c r="AB276" s="4"/>
      <c r="AC276" s="4"/>
      <c r="AD276" s="4"/>
      <c r="AE276" s="4"/>
      <c r="AF276" s="4"/>
      <c r="AG276" s="63"/>
      <c r="AH276" s="12"/>
      <c r="AI276" s="32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BJ276" s="12"/>
      <c r="BK276" s="63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12"/>
      <c r="BZ276" s="63"/>
      <c r="CA276" s="4"/>
      <c r="CB276" s="4"/>
      <c r="CF276" s="12"/>
      <c r="CG276" s="32"/>
      <c r="CH276" s="4"/>
      <c r="CI276" s="4"/>
      <c r="CJ276" s="12"/>
      <c r="CK276" s="28"/>
      <c r="CM276" s="4"/>
      <c r="CN276" s="4"/>
      <c r="CO276" s="5"/>
      <c r="CP276" s="4"/>
      <c r="CQ276" s="12"/>
      <c r="CR276" s="12"/>
      <c r="CS276" s="4"/>
      <c r="CT276" s="5"/>
      <c r="CU276" s="12">
        <v>10.88</v>
      </c>
      <c r="CV276" s="63">
        <f t="shared" si="141"/>
        <v>3.1395424784114701</v>
      </c>
      <c r="CW276" s="4"/>
      <c r="CX276" s="5"/>
      <c r="DA276" s="4"/>
      <c r="DB276" s="4"/>
      <c r="DC276" s="4"/>
      <c r="DD276" s="63"/>
      <c r="DE276" s="11"/>
      <c r="DF276" s="11"/>
      <c r="DG276" s="11"/>
      <c r="DH276" s="53">
        <f t="shared" si="136"/>
        <v>0.59124923933779105</v>
      </c>
      <c r="DI276" s="53">
        <f t="shared" si="144"/>
        <v>0.82187156742813183</v>
      </c>
      <c r="DJ276" s="53">
        <f t="shared" si="145"/>
        <v>0.51620640589398326</v>
      </c>
      <c r="DK276" s="53">
        <f t="shared" si="142"/>
        <v>0.96379337112999153</v>
      </c>
      <c r="DL276" s="53">
        <f t="shared" si="137"/>
        <v>0.61520357454169561</v>
      </c>
      <c r="DM276" s="53">
        <f t="shared" si="156"/>
        <v>8.3000039706121171</v>
      </c>
      <c r="DN276" s="53">
        <f t="shared" si="157"/>
        <v>2.9424713412240053</v>
      </c>
      <c r="DO276" s="53">
        <f t="shared" si="143"/>
        <v>3.1395424784114701</v>
      </c>
      <c r="DP276" s="60">
        <f>'west Allen-Studer'!EG277</f>
        <v>1.6635802469135801</v>
      </c>
      <c r="DQ276" s="53">
        <f>'west Allen-Studer'!CZ277</f>
        <v>9.7582307802569979</v>
      </c>
      <c r="DR276" s="60">
        <v>2.2999999999999998</v>
      </c>
      <c r="DS276" s="53">
        <f t="shared" si="146"/>
        <v>1.4712356706120027</v>
      </c>
      <c r="DT276" s="53">
        <f t="shared" si="147"/>
        <v>2.9424713412240053</v>
      </c>
      <c r="DV276" s="33">
        <f t="shared" si="148"/>
        <v>427.99788719049678</v>
      </c>
      <c r="DW276" s="33">
        <f t="shared" si="149"/>
        <v>239.61882923044379</v>
      </c>
      <c r="DX276" s="33">
        <f t="shared" si="150"/>
        <v>211.50843522329257</v>
      </c>
      <c r="EC276" s="218">
        <f t="shared" si="134"/>
        <v>1856</v>
      </c>
      <c r="EG276" s="53">
        <f t="shared" si="158"/>
        <v>0.51414991215701722</v>
      </c>
    </row>
    <row r="277" spans="1:137" x14ac:dyDescent="0.15">
      <c r="A277" s="218">
        <f t="shared" si="155"/>
        <v>1857</v>
      </c>
      <c r="B277" s="4"/>
      <c r="C277" s="4"/>
      <c r="D277" s="4"/>
      <c r="E277" s="4"/>
      <c r="F277" s="32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36"/>
      <c r="T277" s="36"/>
      <c r="U277" s="28"/>
      <c r="V277" s="12"/>
      <c r="W277" s="4"/>
      <c r="X277" s="4"/>
      <c r="Y277" s="4"/>
      <c r="Z277" s="12">
        <v>2.69</v>
      </c>
      <c r="AA277" s="32">
        <f t="shared" si="140"/>
        <v>0.77622879291607105</v>
      </c>
      <c r="AB277" s="4"/>
      <c r="AC277" s="4"/>
      <c r="AD277" s="4"/>
      <c r="AE277" s="4"/>
      <c r="AF277" s="4"/>
      <c r="AG277" s="63"/>
      <c r="AH277" s="12"/>
      <c r="AI277" s="32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BJ277" s="12"/>
      <c r="BK277" s="63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12"/>
      <c r="BZ277" s="63"/>
      <c r="CA277" s="4"/>
      <c r="CB277" s="4"/>
      <c r="CF277" s="12"/>
      <c r="CG277" s="32"/>
      <c r="CH277" s="4"/>
      <c r="CI277" s="4"/>
      <c r="CJ277" s="12"/>
      <c r="CK277" s="28"/>
      <c r="CM277" s="4"/>
      <c r="CN277" s="4"/>
      <c r="CO277" s="5"/>
      <c r="CP277" s="4"/>
      <c r="CQ277" s="12"/>
      <c r="CR277" s="12"/>
      <c r="CS277" s="4"/>
      <c r="CT277" s="5"/>
      <c r="CU277" s="12">
        <v>10.92</v>
      </c>
      <c r="CV277" s="63">
        <f t="shared" si="141"/>
        <v>3.1510849139938646</v>
      </c>
      <c r="CW277" s="4"/>
      <c r="CX277" s="5"/>
      <c r="DA277" s="4"/>
      <c r="DB277" s="4"/>
      <c r="DC277" s="4"/>
      <c r="DD277" s="63"/>
      <c r="DE277" s="11"/>
      <c r="DF277" s="11"/>
      <c r="DG277" s="11"/>
      <c r="DH277" s="53">
        <f t="shared" si="136"/>
        <v>0.59708057398098024</v>
      </c>
      <c r="DI277" s="53">
        <f t="shared" si="144"/>
        <v>0.82902078370068177</v>
      </c>
      <c r="DJ277" s="53">
        <f t="shared" si="145"/>
        <v>0.52123524101057872</v>
      </c>
      <c r="DK277" s="53">
        <f t="shared" si="142"/>
        <v>0.77622879291607105</v>
      </c>
      <c r="DL277" s="53">
        <f t="shared" si="137"/>
        <v>0.60044086697289789</v>
      </c>
      <c r="DM277" s="53">
        <f t="shared" si="156"/>
        <v>8.3409624406861926</v>
      </c>
      <c r="DN277" s="53">
        <f t="shared" si="157"/>
        <v>2.9569917107081731</v>
      </c>
      <c r="DO277" s="53">
        <f t="shared" si="143"/>
        <v>3.1510849139938646</v>
      </c>
      <c r="DP277" s="60">
        <f>'west Allen-Studer'!EG278</f>
        <v>1.6635802469135801</v>
      </c>
      <c r="DQ277" s="53">
        <f>'west Allen-Studer'!CZ278</f>
        <v>11.120259019922676</v>
      </c>
      <c r="DR277" s="60">
        <v>2.2999999999999998</v>
      </c>
      <c r="DS277" s="53">
        <f t="shared" si="146"/>
        <v>1.4784958553540866</v>
      </c>
      <c r="DT277" s="53">
        <f t="shared" si="147"/>
        <v>2.9569917107081731</v>
      </c>
      <c r="DV277" s="33">
        <f t="shared" si="148"/>
        <v>434.02432150523174</v>
      </c>
      <c r="DW277" s="33">
        <f t="shared" si="149"/>
        <v>230.99367056922796</v>
      </c>
      <c r="DX277" s="33">
        <f t="shared" si="150"/>
        <v>180.97367968264854</v>
      </c>
      <c r="EC277" s="218">
        <f t="shared" si="134"/>
        <v>1857</v>
      </c>
      <c r="EG277" s="53">
        <f t="shared" si="158"/>
        <v>0.53334794713813338</v>
      </c>
    </row>
    <row r="278" spans="1:137" x14ac:dyDescent="0.15">
      <c r="A278" s="218">
        <f t="shared" si="155"/>
        <v>1858</v>
      </c>
      <c r="B278" s="4"/>
      <c r="C278" s="4"/>
      <c r="D278" s="4"/>
      <c r="E278" s="4"/>
      <c r="F278" s="32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36"/>
      <c r="T278" s="36"/>
      <c r="U278" s="28"/>
      <c r="V278" s="12"/>
      <c r="W278" s="4"/>
      <c r="X278" s="4"/>
      <c r="Y278" s="4"/>
      <c r="Z278" s="12">
        <v>2.44</v>
      </c>
      <c r="AA278" s="32">
        <f t="shared" si="140"/>
        <v>0.70408857052610163</v>
      </c>
      <c r="AB278" s="4"/>
      <c r="AC278" s="4"/>
      <c r="AD278" s="4"/>
      <c r="AE278" s="4"/>
      <c r="AF278" s="4"/>
      <c r="AG278" s="63"/>
      <c r="AH278" s="12"/>
      <c r="AI278" s="32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BJ278" s="12"/>
      <c r="BK278" s="63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12"/>
      <c r="BZ278" s="63"/>
      <c r="CA278" s="4"/>
      <c r="CB278" s="4"/>
      <c r="CF278" s="12"/>
      <c r="CG278" s="32"/>
      <c r="CH278" s="4"/>
      <c r="CI278" s="4"/>
      <c r="CJ278" s="12"/>
      <c r="CK278" s="28"/>
      <c r="CM278" s="4"/>
      <c r="CN278" s="4"/>
      <c r="CO278" s="5"/>
      <c r="CP278" s="4"/>
      <c r="CQ278" s="12"/>
      <c r="CR278" s="12"/>
      <c r="CS278" s="4"/>
      <c r="CT278" s="5"/>
      <c r="CU278" s="12">
        <v>10.96</v>
      </c>
      <c r="CV278" s="63">
        <f t="shared" si="141"/>
        <v>3.1626273495762605</v>
      </c>
      <c r="CW278" s="4"/>
      <c r="CX278" s="5"/>
      <c r="DA278" s="4"/>
      <c r="DB278" s="4"/>
      <c r="DC278" s="4"/>
      <c r="DD278" s="63"/>
      <c r="DE278" s="11"/>
      <c r="DF278" s="11"/>
      <c r="DG278" s="11"/>
      <c r="DH278" s="53">
        <f t="shared" si="136"/>
        <v>0.60291190862416943</v>
      </c>
      <c r="DI278" s="53">
        <f t="shared" si="144"/>
        <v>0.83616999997323171</v>
      </c>
      <c r="DJ278" s="53">
        <f t="shared" si="145"/>
        <v>0.52626407612717419</v>
      </c>
      <c r="DK278" s="53">
        <f t="shared" si="142"/>
        <v>0.70408857052610163</v>
      </c>
      <c r="DL278" s="53">
        <f t="shared" si="137"/>
        <v>0.58567815940410017</v>
      </c>
      <c r="DM278" s="53">
        <f t="shared" si="156"/>
        <v>8.3819209107602699</v>
      </c>
      <c r="DN278" s="53">
        <f t="shared" si="157"/>
        <v>2.9715120801923414</v>
      </c>
      <c r="DO278" s="53">
        <f t="shared" si="143"/>
        <v>3.1626273495762605</v>
      </c>
      <c r="DP278" s="60">
        <f>'west Allen-Studer'!EG279</f>
        <v>1.6635802469135801</v>
      </c>
      <c r="DQ278" s="53">
        <f>'west Allen-Studer'!CZ279</f>
        <v>12.427363329437735</v>
      </c>
      <c r="DR278" s="60">
        <v>2.2999999999999998</v>
      </c>
      <c r="DS278" s="53">
        <f t="shared" si="146"/>
        <v>1.4857560400961707</v>
      </c>
      <c r="DT278" s="53">
        <f t="shared" si="147"/>
        <v>2.9715120801923414</v>
      </c>
      <c r="DV278" s="33">
        <f t="shared" si="148"/>
        <v>439.88598402951482</v>
      </c>
      <c r="DW278" s="33">
        <f t="shared" si="149"/>
        <v>229.12920146699733</v>
      </c>
      <c r="DX278" s="33">
        <f t="shared" si="150"/>
        <v>169.13766978548452</v>
      </c>
      <c r="EC278" s="218">
        <f t="shared" si="134"/>
        <v>1858</v>
      </c>
      <c r="EG278" s="53">
        <f t="shared" si="158"/>
        <v>0.5376879036421951</v>
      </c>
    </row>
    <row r="279" spans="1:137" x14ac:dyDescent="0.15">
      <c r="A279" s="218">
        <f t="shared" si="155"/>
        <v>1859</v>
      </c>
      <c r="B279" s="4"/>
      <c r="C279" s="4"/>
      <c r="D279" s="4"/>
      <c r="E279" s="4"/>
      <c r="F279" s="32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36"/>
      <c r="T279" s="36"/>
      <c r="U279" s="28"/>
      <c r="V279" s="12"/>
      <c r="W279" s="4"/>
      <c r="X279" s="4"/>
      <c r="Y279" s="4"/>
      <c r="Z279" s="12">
        <v>2.82</v>
      </c>
      <c r="AA279" s="32">
        <f t="shared" si="140"/>
        <v>0.81374170855885508</v>
      </c>
      <c r="AB279" s="4"/>
      <c r="AC279" s="4"/>
      <c r="AD279" s="4"/>
      <c r="AE279" s="4"/>
      <c r="AF279" s="4"/>
      <c r="AG279" s="63"/>
      <c r="AH279" s="12"/>
      <c r="AI279" s="32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BJ279" s="12"/>
      <c r="BK279" s="63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12"/>
      <c r="BZ279" s="63"/>
      <c r="CA279" s="4"/>
      <c r="CB279" s="4"/>
      <c r="CF279" s="12"/>
      <c r="CG279" s="32"/>
      <c r="CH279" s="4"/>
      <c r="CI279" s="4"/>
      <c r="CJ279" s="12"/>
      <c r="CK279" s="28"/>
      <c r="CM279" s="4"/>
      <c r="CN279" s="4"/>
      <c r="CO279" s="5"/>
      <c r="CP279" s="4"/>
      <c r="CQ279" s="12"/>
      <c r="CR279" s="12"/>
      <c r="CS279" s="4"/>
      <c r="CT279" s="5"/>
      <c r="CU279" s="12">
        <v>11</v>
      </c>
      <c r="CV279" s="63">
        <f t="shared" si="141"/>
        <v>3.174169785158655</v>
      </c>
      <c r="CW279" s="4"/>
      <c r="CX279" s="5"/>
      <c r="DA279" s="4"/>
      <c r="DB279" s="4"/>
      <c r="DC279" s="4"/>
      <c r="DD279" s="63"/>
      <c r="DE279" s="11"/>
      <c r="DF279" s="11"/>
      <c r="DG279" s="11"/>
      <c r="DH279" s="53">
        <f t="shared" si="136"/>
        <v>0.60874324326735862</v>
      </c>
      <c r="DI279" s="53">
        <f t="shared" si="144"/>
        <v>0.84331921624578166</v>
      </c>
      <c r="DJ279" s="53">
        <f t="shared" si="145"/>
        <v>0.53129291124376965</v>
      </c>
      <c r="DK279" s="53">
        <f t="shared" si="142"/>
        <v>0.81374170855885508</v>
      </c>
      <c r="DL279" s="53">
        <f t="shared" si="137"/>
        <v>0.57091545183530235</v>
      </c>
      <c r="DM279" s="53">
        <f t="shared" si="156"/>
        <v>8.4228793808343454</v>
      </c>
      <c r="DN279" s="53">
        <f t="shared" si="157"/>
        <v>2.9860324496765092</v>
      </c>
      <c r="DO279" s="53">
        <f t="shared" si="143"/>
        <v>3.174169785158655</v>
      </c>
      <c r="DP279" s="60">
        <f>'west Allen-Studer'!EG280</f>
        <v>1.6635802469135801</v>
      </c>
      <c r="DQ279" s="53">
        <f>'west Allen-Studer'!CZ280</f>
        <v>14.484873814443985</v>
      </c>
      <c r="DR279" s="60">
        <v>2.2999999999999998</v>
      </c>
      <c r="DS279" s="53">
        <f t="shared" si="146"/>
        <v>1.4930162248382546</v>
      </c>
      <c r="DT279" s="53">
        <f t="shared" si="147"/>
        <v>2.9860324496765092</v>
      </c>
      <c r="DV279" s="33">
        <f t="shared" si="148"/>
        <v>447.9988650802714</v>
      </c>
      <c r="DW279" s="33">
        <f t="shared" si="149"/>
        <v>240.42355251660365</v>
      </c>
      <c r="DX279" s="33">
        <f t="shared" si="150"/>
        <v>186.75218427680164</v>
      </c>
      <c r="EC279" s="218">
        <f t="shared" si="134"/>
        <v>1859</v>
      </c>
      <c r="EG279" s="53">
        <f t="shared" si="158"/>
        <v>0.51242899753547144</v>
      </c>
    </row>
    <row r="280" spans="1:137" x14ac:dyDescent="0.15">
      <c r="A280" s="218">
        <f t="shared" si="155"/>
        <v>1860</v>
      </c>
      <c r="B280" s="4"/>
      <c r="C280" s="4"/>
      <c r="D280" s="4"/>
      <c r="E280" s="4"/>
      <c r="F280" s="32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36"/>
      <c r="T280" s="36"/>
      <c r="U280" s="28"/>
      <c r="V280" s="12"/>
      <c r="W280" s="4"/>
      <c r="X280" s="4"/>
      <c r="Y280" s="4"/>
      <c r="Z280" s="12">
        <v>2.2000000000000002</v>
      </c>
      <c r="AA280" s="32">
        <f>(Z280*10.78)/37.3578</f>
        <v>0.63483395703173107</v>
      </c>
      <c r="AB280" s="4"/>
      <c r="AC280" s="4"/>
      <c r="AD280" s="4"/>
      <c r="AE280" s="4"/>
      <c r="AF280" s="4"/>
      <c r="AG280" s="63"/>
      <c r="AH280" s="12"/>
      <c r="AI280" s="32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BJ280" s="12"/>
      <c r="BK280" s="63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12"/>
      <c r="BZ280" s="63"/>
      <c r="CA280" s="4"/>
      <c r="CB280" s="4"/>
      <c r="CF280" s="12"/>
      <c r="CG280" s="32"/>
      <c r="CH280" s="4"/>
      <c r="CI280" s="4"/>
      <c r="CJ280" s="12"/>
      <c r="CK280" s="28"/>
      <c r="CM280" s="4"/>
      <c r="CN280" s="4"/>
      <c r="CO280" s="5"/>
      <c r="CP280" s="4"/>
      <c r="CQ280" s="12"/>
      <c r="CR280" s="12"/>
      <c r="CS280" s="4"/>
      <c r="CT280" s="5"/>
      <c r="CU280" s="12">
        <v>12.75</v>
      </c>
      <c r="CV280" s="63">
        <f>(CU280*10.78)/37.3578</f>
        <v>3.6791513418884412</v>
      </c>
      <c r="CW280" s="4"/>
      <c r="CX280" s="5"/>
      <c r="DA280" s="4"/>
      <c r="DB280" s="4"/>
      <c r="DC280" s="4"/>
      <c r="DD280" s="63"/>
      <c r="DE280" s="11"/>
      <c r="DF280" s="11"/>
      <c r="DG280" s="11"/>
      <c r="DH280" s="53">
        <f t="shared" si="136"/>
        <v>0.61457457791054781</v>
      </c>
      <c r="DI280" s="53">
        <f t="shared" si="144"/>
        <v>0.8504684325183316</v>
      </c>
      <c r="DJ280" s="53">
        <f t="shared" si="145"/>
        <v>0.53632174636036511</v>
      </c>
      <c r="DK280" s="53">
        <f t="shared" si="142"/>
        <v>0.63483395703173107</v>
      </c>
      <c r="DL280" s="53">
        <f t="shared" si="137"/>
        <v>0.55615274426650452</v>
      </c>
      <c r="DM280" s="53">
        <f t="shared" si="156"/>
        <v>8.4638378509084227</v>
      </c>
      <c r="DN280" s="53">
        <f t="shared" si="157"/>
        <v>3.0005528191606778</v>
      </c>
      <c r="DO280" s="53">
        <f t="shared" si="143"/>
        <v>3.6791513418884412</v>
      </c>
      <c r="DP280" s="60">
        <f>'west Allen-Studer'!EG281</f>
        <v>2.1013645224171538</v>
      </c>
      <c r="DQ280" s="53">
        <f>'west Allen-Studer'!CZ281</f>
        <v>13.764190810500162</v>
      </c>
      <c r="DR280" s="60">
        <v>2.2999999999999998</v>
      </c>
      <c r="DS280" s="53">
        <f t="shared" si="146"/>
        <v>1.5002764095803389</v>
      </c>
      <c r="DT280" s="53">
        <f t="shared" si="147"/>
        <v>3.0005528191606778</v>
      </c>
      <c r="DV280" s="33">
        <f t="shared" si="148"/>
        <v>462.80192199946049</v>
      </c>
      <c r="DW280" s="33">
        <f t="shared" si="149"/>
        <v>232.30995927410481</v>
      </c>
      <c r="DX280" s="33">
        <f t="shared" si="150"/>
        <v>159.92006572822416</v>
      </c>
      <c r="EC280" s="218">
        <f t="shared" si="134"/>
        <v>1860</v>
      </c>
      <c r="EG280" s="53">
        <f t="shared" si="158"/>
        <v>0.53032595066075094</v>
      </c>
    </row>
    <row r="281" spans="1:137" x14ac:dyDescent="0.15">
      <c r="A281" s="218">
        <f t="shared" si="155"/>
        <v>1861</v>
      </c>
      <c r="B281" s="4"/>
      <c r="C281" s="4"/>
      <c r="D281" s="4"/>
      <c r="E281" s="4"/>
      <c r="F281" s="32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36"/>
      <c r="T281" s="36"/>
      <c r="U281" s="28"/>
      <c r="V281" s="12"/>
      <c r="W281" s="4"/>
      <c r="X281" s="4"/>
      <c r="Y281" s="4"/>
      <c r="Z281" s="12"/>
      <c r="AA281" s="32"/>
      <c r="AB281" s="4"/>
      <c r="AC281" s="4"/>
      <c r="AD281" s="4"/>
      <c r="AE281" s="4"/>
      <c r="AF281" s="4"/>
      <c r="AG281" s="63"/>
      <c r="AH281" s="12">
        <v>1.38</v>
      </c>
      <c r="AI281" s="32">
        <f t="shared" ref="AI281:AI325" si="159">(AH281*10.78)/37.3578</f>
        <v>0.39821402759263125</v>
      </c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5">
        <v>29.18</v>
      </c>
      <c r="AW281" s="5">
        <f t="shared" ref="AW281:AW309" si="160">(1/AV281)*40</f>
        <v>1.3708019191226866</v>
      </c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12"/>
      <c r="BK281" s="63"/>
      <c r="BL281" s="4">
        <v>2.15</v>
      </c>
      <c r="BM281" s="4">
        <f t="shared" ref="BM281:BM325" si="161">(BL281*10.78)/37.3578</f>
        <v>0.620405912553737</v>
      </c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12"/>
      <c r="BZ281" s="63"/>
      <c r="CA281" s="4">
        <v>2.0099999999999998</v>
      </c>
      <c r="CB281" s="4">
        <f t="shared" ref="CB281:CB325" si="162">(CA281*10.78)/37.3578</f>
        <v>0.58000738801535412</v>
      </c>
      <c r="CC281" s="5">
        <v>21.32</v>
      </c>
      <c r="CD281" s="5">
        <f t="shared" ref="CD281:CD309" si="163">(1/CC281)*40</f>
        <v>1.8761726078799248</v>
      </c>
      <c r="CE281" s="6">
        <f t="shared" ref="CE281:CE312" si="164">10.78*CD281/37.3578</f>
        <v>0.5413900366977068</v>
      </c>
      <c r="CF281" s="12"/>
      <c r="CG281" s="32"/>
      <c r="CH281" s="4"/>
      <c r="CI281" s="4"/>
      <c r="CJ281" s="12"/>
      <c r="CK281" s="28"/>
      <c r="CM281" s="4"/>
      <c r="CN281" s="4"/>
      <c r="CO281" s="5"/>
      <c r="CP281" s="4">
        <v>4.72</v>
      </c>
      <c r="CQ281" s="12"/>
      <c r="CR281" s="12"/>
      <c r="CS281" s="4"/>
      <c r="CT281" s="5"/>
      <c r="CU281" s="12"/>
      <c r="CV281" s="53"/>
      <c r="CW281" s="4"/>
      <c r="CX281" s="5"/>
      <c r="DA281" s="4"/>
      <c r="DB281" s="4"/>
      <c r="DC281" s="4"/>
      <c r="DD281" s="63"/>
      <c r="DE281" s="11"/>
      <c r="DF281" s="11"/>
      <c r="DG281" s="11"/>
      <c r="DH281" s="53">
        <f t="shared" ref="DH281:DH325" si="165">BM281</f>
        <v>0.620405912553737</v>
      </c>
      <c r="DI281" s="53">
        <f t="shared" si="144"/>
        <v>0.85761764879088154</v>
      </c>
      <c r="DJ281" s="53">
        <f t="shared" si="145"/>
        <v>0.54135058147696058</v>
      </c>
      <c r="DK281" s="53">
        <f t="shared" ref="DK281:DK325" si="166">AI281</f>
        <v>0.39821402759263125</v>
      </c>
      <c r="DL281" s="53">
        <f t="shared" ref="DL281:DL312" si="167">CE281</f>
        <v>0.5413900366977068</v>
      </c>
      <c r="DM281" s="53">
        <f t="shared" si="156"/>
        <v>8.5047963209824982</v>
      </c>
      <c r="DN281" s="53">
        <f t="shared" si="157"/>
        <v>3.0150731886448456</v>
      </c>
      <c r="DO281" s="53">
        <f t="shared" ref="DO281:DO316" si="168">DO$280+(A281-A$280)*(DO$317-DO$280)/(A$317-A$280)</f>
        <v>3.6194114388065852</v>
      </c>
      <c r="DP281" s="60">
        <f>'west Allen-Studer'!EG282</f>
        <v>2.1013645224171538</v>
      </c>
      <c r="DQ281" s="53">
        <v>12</v>
      </c>
      <c r="DR281" s="60">
        <v>2.2999999999999998</v>
      </c>
      <c r="DS281" s="53">
        <f t="shared" si="146"/>
        <v>1.5075365943224228</v>
      </c>
      <c r="DT281" s="53">
        <f t="shared" si="147"/>
        <v>3.0150731886448456</v>
      </c>
      <c r="DV281" s="33">
        <f t="shared" si="148"/>
        <v>459.44969916369791</v>
      </c>
      <c r="DW281" s="33">
        <f t="shared" si="149"/>
        <v>211.22025771155219</v>
      </c>
      <c r="DX281" s="33">
        <f t="shared" si="150"/>
        <v>121.29577861177252</v>
      </c>
      <c r="EC281" s="218">
        <f t="shared" si="134"/>
        <v>1861</v>
      </c>
      <c r="EG281" s="53">
        <f t="shared" si="158"/>
        <v>0.58327738700255283</v>
      </c>
    </row>
    <row r="282" spans="1:137" x14ac:dyDescent="0.15">
      <c r="A282" s="218">
        <f t="shared" si="155"/>
        <v>1862</v>
      </c>
      <c r="B282" s="4"/>
      <c r="C282" s="4"/>
      <c r="D282" s="4"/>
      <c r="E282" s="4"/>
      <c r="F282" s="32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36"/>
      <c r="T282" s="36"/>
      <c r="U282" s="28"/>
      <c r="V282" s="12"/>
      <c r="W282" s="4"/>
      <c r="X282" s="4"/>
      <c r="Y282" s="4"/>
      <c r="Z282" s="12"/>
      <c r="AA282" s="32"/>
      <c r="AB282" s="4"/>
      <c r="AC282" s="4"/>
      <c r="AD282" s="4"/>
      <c r="AE282" s="4"/>
      <c r="AF282" s="4"/>
      <c r="AG282" s="63"/>
      <c r="AH282" s="12">
        <v>1.41</v>
      </c>
      <c r="AI282" s="32">
        <f t="shared" si="159"/>
        <v>0.40687085427942754</v>
      </c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5">
        <v>31.58</v>
      </c>
      <c r="AW282" s="5">
        <f t="shared" si="160"/>
        <v>1.266624445851805</v>
      </c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12"/>
      <c r="BK282" s="63"/>
      <c r="BL282" s="4">
        <v>2.0699999999999998</v>
      </c>
      <c r="BM282" s="4">
        <f t="shared" si="161"/>
        <v>0.59732104138894693</v>
      </c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12"/>
      <c r="BZ282" s="63"/>
      <c r="CA282" s="4">
        <v>1.97</v>
      </c>
      <c r="CB282" s="4">
        <f t="shared" si="162"/>
        <v>0.56846495243295914</v>
      </c>
      <c r="CC282" s="5">
        <v>21.87</v>
      </c>
      <c r="CD282" s="5">
        <f t="shared" si="163"/>
        <v>1.8289894833104707</v>
      </c>
      <c r="CE282" s="6">
        <f t="shared" si="164"/>
        <v>0.52777483229973055</v>
      </c>
      <c r="CF282" s="12"/>
      <c r="CG282" s="32"/>
      <c r="CH282" s="4"/>
      <c r="CI282" s="4"/>
      <c r="CJ282" s="12"/>
      <c r="CK282" s="28"/>
      <c r="CM282" s="4"/>
      <c r="CN282" s="4"/>
      <c r="CO282" s="5"/>
      <c r="CP282" s="4">
        <v>4.67</v>
      </c>
      <c r="CQ282" s="12"/>
      <c r="CR282" s="12"/>
      <c r="CS282" s="4"/>
      <c r="CT282" s="5"/>
      <c r="CU282" s="12"/>
      <c r="CV282" s="53"/>
      <c r="CW282" s="4"/>
      <c r="CX282" s="5"/>
      <c r="DA282" s="4"/>
      <c r="DB282" s="4"/>
      <c r="DC282" s="4"/>
      <c r="DD282" s="63"/>
      <c r="DE282" s="11"/>
      <c r="DF282" s="11"/>
      <c r="DG282" s="11"/>
      <c r="DH282" s="53">
        <f t="shared" si="165"/>
        <v>0.59732104138894693</v>
      </c>
      <c r="DI282" s="53">
        <f t="shared" si="144"/>
        <v>0.82931559674284894</v>
      </c>
      <c r="DJ282" s="53">
        <f t="shared" si="145"/>
        <v>0.52144261565456218</v>
      </c>
      <c r="DK282" s="53">
        <f t="shared" si="166"/>
        <v>0.40687085427942754</v>
      </c>
      <c r="DL282" s="53">
        <f t="shared" si="167"/>
        <v>0.52777483229973055</v>
      </c>
      <c r="DM282" s="53">
        <f t="shared" si="156"/>
        <v>8.5457547910565754</v>
      </c>
      <c r="DN282" s="53">
        <f t="shared" si="157"/>
        <v>3.0295935581290139</v>
      </c>
      <c r="DO282" s="53">
        <f t="shared" si="168"/>
        <v>3.5596715357247297</v>
      </c>
      <c r="DP282" s="60">
        <f>'west Allen-Studer'!EG283</f>
        <v>2.1013645224171538</v>
      </c>
      <c r="DQ282" s="53">
        <v>12</v>
      </c>
      <c r="DR282" s="60">
        <v>2.2999999999999998</v>
      </c>
      <c r="DS282" s="53">
        <f t="shared" si="146"/>
        <v>1.5147967790645069</v>
      </c>
      <c r="DT282" s="53">
        <f t="shared" si="147"/>
        <v>3.0295935581290139</v>
      </c>
      <c r="DV282" s="33">
        <f t="shared" si="148"/>
        <v>450.44476947950369</v>
      </c>
      <c r="DW282" s="33">
        <f t="shared" si="149"/>
        <v>210.27169681269831</v>
      </c>
      <c r="DX282" s="33">
        <f t="shared" si="150"/>
        <v>122.42927605113252</v>
      </c>
      <c r="EC282" s="218">
        <f t="shared" si="134"/>
        <v>1862</v>
      </c>
      <c r="EG282" s="53">
        <f t="shared" si="158"/>
        <v>0.58590862140491329</v>
      </c>
    </row>
    <row r="283" spans="1:137" x14ac:dyDescent="0.15">
      <c r="A283" s="218">
        <f t="shared" si="155"/>
        <v>1863</v>
      </c>
      <c r="B283" s="4"/>
      <c r="C283" s="4"/>
      <c r="D283" s="4"/>
      <c r="E283" s="4"/>
      <c r="F283" s="32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36"/>
      <c r="T283" s="36"/>
      <c r="U283" s="28"/>
      <c r="V283" s="12"/>
      <c r="W283" s="4"/>
      <c r="X283" s="4"/>
      <c r="Y283" s="4"/>
      <c r="Z283" s="12"/>
      <c r="AA283" s="32"/>
      <c r="AB283" s="4"/>
      <c r="AC283" s="4"/>
      <c r="AD283" s="4"/>
      <c r="AE283" s="4"/>
      <c r="AF283" s="4"/>
      <c r="AG283" s="63"/>
      <c r="AH283" s="12">
        <v>1.49</v>
      </c>
      <c r="AI283" s="32">
        <f t="shared" si="159"/>
        <v>0.42995572544421784</v>
      </c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>
        <v>0.6</v>
      </c>
      <c r="AU283" s="4"/>
      <c r="AV283" s="5">
        <v>29</v>
      </c>
      <c r="AW283" s="5">
        <f t="shared" si="160"/>
        <v>1.3793103448275863</v>
      </c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12"/>
      <c r="BK283" s="63"/>
      <c r="BL283" s="4">
        <v>2.08</v>
      </c>
      <c r="BM283" s="4">
        <f t="shared" si="161"/>
        <v>0.60020665028454567</v>
      </c>
      <c r="BN283" s="4"/>
      <c r="BO283" s="4"/>
      <c r="BP283" s="4"/>
      <c r="BQ283" s="4"/>
      <c r="BR283" s="4"/>
      <c r="BS283" s="4"/>
      <c r="BT283" s="4">
        <v>0.56000000000000005</v>
      </c>
      <c r="BU283" s="4"/>
      <c r="BV283" s="4"/>
      <c r="BW283" s="4"/>
      <c r="BX283" s="4"/>
      <c r="BY283" s="12"/>
      <c r="BZ283" s="63"/>
      <c r="CA283" s="4">
        <v>1.94</v>
      </c>
      <c r="CB283" s="4">
        <f t="shared" si="162"/>
        <v>0.55980812574616279</v>
      </c>
      <c r="CC283" s="5">
        <v>24.05</v>
      </c>
      <c r="CD283" s="5">
        <f t="shared" si="163"/>
        <v>1.6632016632016631</v>
      </c>
      <c r="CE283" s="6">
        <f t="shared" si="164"/>
        <v>0.47993495145094006</v>
      </c>
      <c r="CF283" s="12"/>
      <c r="CG283" s="32"/>
      <c r="CH283" s="4"/>
      <c r="CI283" s="4"/>
      <c r="CJ283" s="12"/>
      <c r="CK283" s="28"/>
      <c r="CM283" s="4"/>
      <c r="CN283" s="4"/>
      <c r="CO283" s="5"/>
      <c r="CP283" s="4">
        <v>4.68</v>
      </c>
      <c r="CQ283" s="12"/>
      <c r="CR283" s="12"/>
      <c r="CS283" s="4"/>
      <c r="CT283" s="5"/>
      <c r="CU283" s="12"/>
      <c r="CV283" s="53"/>
      <c r="CW283" s="4"/>
      <c r="CX283" s="5"/>
      <c r="DA283" s="4"/>
      <c r="DB283" s="4"/>
      <c r="DC283" s="4"/>
      <c r="DD283" s="63"/>
      <c r="DE283" s="11"/>
      <c r="DF283" s="11"/>
      <c r="DG283" s="11"/>
      <c r="DH283" s="53">
        <f t="shared" si="165"/>
        <v>0.60020665028454567</v>
      </c>
      <c r="DI283" s="53">
        <f t="shared" si="144"/>
        <v>0.83285335324885312</v>
      </c>
      <c r="DJ283" s="53">
        <f t="shared" si="145"/>
        <v>0.52393111138236192</v>
      </c>
      <c r="DK283" s="53">
        <f t="shared" si="166"/>
        <v>0.42995572544421784</v>
      </c>
      <c r="DL283" s="53">
        <f t="shared" si="167"/>
        <v>0.47993495145094006</v>
      </c>
      <c r="DM283" s="53">
        <f t="shared" si="156"/>
        <v>8.5867132611306527</v>
      </c>
      <c r="DN283" s="53">
        <f t="shared" si="157"/>
        <v>3.0441139276131821</v>
      </c>
      <c r="DO283" s="53">
        <f t="shared" si="168"/>
        <v>3.4999316326428738</v>
      </c>
      <c r="DP283" s="60">
        <f>'west Allen-Studer'!EG284</f>
        <v>2.1013645224171538</v>
      </c>
      <c r="DQ283" s="53">
        <v>12</v>
      </c>
      <c r="DR283" s="60">
        <v>2.2999999999999998</v>
      </c>
      <c r="DS283" s="53">
        <f t="shared" si="146"/>
        <v>1.5220569638065911</v>
      </c>
      <c r="DT283" s="53">
        <f t="shared" si="147"/>
        <v>3.0441139276131821</v>
      </c>
      <c r="DV283" s="33">
        <f t="shared" si="148"/>
        <v>449.95828174094407</v>
      </c>
      <c r="DW283" s="33">
        <f t="shared" si="149"/>
        <v>206.2529807906804</v>
      </c>
      <c r="DX283" s="33">
        <f t="shared" si="150"/>
        <v>125.21562316691126</v>
      </c>
      <c r="EC283" s="218">
        <f t="shared" si="134"/>
        <v>1863</v>
      </c>
      <c r="EG283" s="53">
        <f t="shared" si="158"/>
        <v>0.59732470060654175</v>
      </c>
    </row>
    <row r="284" spans="1:137" x14ac:dyDescent="0.15">
      <c r="A284" s="218">
        <f t="shared" si="155"/>
        <v>1864</v>
      </c>
      <c r="B284" s="4"/>
      <c r="C284" s="4"/>
      <c r="D284" s="4"/>
      <c r="E284" s="4"/>
      <c r="F284" s="32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36"/>
      <c r="T284" s="36"/>
      <c r="U284" s="28"/>
      <c r="V284" s="12"/>
      <c r="W284" s="4"/>
      <c r="X284" s="4"/>
      <c r="Y284" s="4"/>
      <c r="Z284" s="12"/>
      <c r="AA284" s="32"/>
      <c r="AB284" s="4"/>
      <c r="AC284" s="4"/>
      <c r="AD284" s="4"/>
      <c r="AE284" s="4"/>
      <c r="AF284" s="4"/>
      <c r="AG284" s="63"/>
      <c r="AH284" s="12">
        <v>1.73</v>
      </c>
      <c r="AI284" s="32">
        <f t="shared" si="159"/>
        <v>0.49921033893858852</v>
      </c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>
        <v>0.76</v>
      </c>
      <c r="AU284" s="4"/>
      <c r="AV284" s="5">
        <v>25</v>
      </c>
      <c r="AW284" s="5">
        <f t="shared" si="160"/>
        <v>1.6</v>
      </c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12"/>
      <c r="BK284" s="63"/>
      <c r="BL284" s="4">
        <v>2.5</v>
      </c>
      <c r="BM284" s="4">
        <f t="shared" si="161"/>
        <v>0.72140222389969433</v>
      </c>
      <c r="BN284" s="4"/>
      <c r="BO284" s="4"/>
      <c r="BP284" s="4"/>
      <c r="BQ284" s="4"/>
      <c r="BR284" s="4"/>
      <c r="BS284" s="4"/>
      <c r="BT284" s="4">
        <v>0.78</v>
      </c>
      <c r="BU284" s="4"/>
      <c r="BV284" s="4"/>
      <c r="BW284" s="4"/>
      <c r="BX284" s="4"/>
      <c r="BY284" s="12"/>
      <c r="BZ284" s="63"/>
      <c r="CA284" s="4">
        <v>2.14</v>
      </c>
      <c r="CB284" s="4">
        <f t="shared" si="162"/>
        <v>0.61752030365813837</v>
      </c>
      <c r="CC284" s="5">
        <v>22.96</v>
      </c>
      <c r="CD284" s="5">
        <f t="shared" si="163"/>
        <v>1.7421602787456445</v>
      </c>
      <c r="CE284" s="6">
        <f t="shared" si="164"/>
        <v>0.5027193197907277</v>
      </c>
      <c r="CF284" s="12"/>
      <c r="CG284" s="32"/>
      <c r="CH284" s="4"/>
      <c r="CI284" s="4"/>
      <c r="CJ284" s="12"/>
      <c r="CK284" s="28"/>
      <c r="CM284" s="4"/>
      <c r="CN284" s="4"/>
      <c r="CO284" s="5"/>
      <c r="CP284" s="4">
        <v>4.7</v>
      </c>
      <c r="CQ284" s="12"/>
      <c r="CR284" s="12"/>
      <c r="CS284" s="4"/>
      <c r="CT284" s="5"/>
      <c r="CU284" s="12"/>
      <c r="CV284" s="53"/>
      <c r="CW284" s="4"/>
      <c r="CX284" s="5"/>
      <c r="DA284" s="4"/>
      <c r="DB284" s="4"/>
      <c r="DC284" s="4"/>
      <c r="DD284" s="63"/>
      <c r="DE284" s="11"/>
      <c r="DF284" s="11"/>
      <c r="DG284" s="11"/>
      <c r="DH284" s="53">
        <f t="shared" si="165"/>
        <v>0.72140222389969433</v>
      </c>
      <c r="DI284" s="53">
        <f t="shared" si="144"/>
        <v>0.98143912650102516</v>
      </c>
      <c r="DJ284" s="53">
        <f t="shared" si="145"/>
        <v>0.6284479319499543</v>
      </c>
      <c r="DK284" s="53">
        <f t="shared" si="166"/>
        <v>0.49921033893858852</v>
      </c>
      <c r="DL284" s="53">
        <f t="shared" si="167"/>
        <v>0.5027193197907277</v>
      </c>
      <c r="DM284" s="53">
        <f t="shared" si="156"/>
        <v>8.6276717312047282</v>
      </c>
      <c r="DN284" s="53">
        <f t="shared" si="157"/>
        <v>3.0586342970973499</v>
      </c>
      <c r="DO284" s="53">
        <f t="shared" si="168"/>
        <v>3.4401917295610183</v>
      </c>
      <c r="DP284" s="60">
        <f>'west Allen-Studer'!EG285</f>
        <v>3.068978624627023</v>
      </c>
      <c r="DQ284" s="53">
        <v>12</v>
      </c>
      <c r="DR284" s="60">
        <v>2.2999999999999998</v>
      </c>
      <c r="DS284" s="53">
        <f t="shared" si="146"/>
        <v>1.529317148548675</v>
      </c>
      <c r="DT284" s="53">
        <f t="shared" si="147"/>
        <v>3.0586342970973499</v>
      </c>
      <c r="DV284" s="33">
        <f t="shared" si="148"/>
        <v>530.43927448680461</v>
      </c>
      <c r="DW284" s="33">
        <f t="shared" si="149"/>
        <v>224.73760719164224</v>
      </c>
      <c r="DX284" s="33">
        <f t="shared" si="150"/>
        <v>139.79679583048318</v>
      </c>
      <c r="EC284" s="218">
        <f t="shared" ref="EC284:EC347" si="169">EC283+1</f>
        <v>1864</v>
      </c>
      <c r="EG284" s="53">
        <f t="shared" si="158"/>
        <v>0.54819485505575705</v>
      </c>
    </row>
    <row r="285" spans="1:137" x14ac:dyDescent="0.15">
      <c r="A285" s="218">
        <f t="shared" si="155"/>
        <v>1865</v>
      </c>
      <c r="B285" s="4"/>
      <c r="C285" s="4"/>
      <c r="D285" s="4"/>
      <c r="E285" s="4"/>
      <c r="F285" s="32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36"/>
      <c r="T285" s="36"/>
      <c r="U285" s="28"/>
      <c r="V285" s="12"/>
      <c r="W285" s="4"/>
      <c r="X285" s="4"/>
      <c r="Y285" s="4"/>
      <c r="Z285" s="12"/>
      <c r="AA285" s="32"/>
      <c r="AB285" s="4"/>
      <c r="AC285" s="4"/>
      <c r="AD285" s="4"/>
      <c r="AE285" s="4"/>
      <c r="AF285" s="4"/>
      <c r="AG285" s="63"/>
      <c r="AH285" s="12">
        <v>2.33</v>
      </c>
      <c r="AI285" s="32">
        <f t="shared" si="159"/>
        <v>0.67234687267451509</v>
      </c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>
        <v>0.92</v>
      </c>
      <c r="AU285" s="4"/>
      <c r="AV285" s="5">
        <v>18.04</v>
      </c>
      <c r="AW285" s="5">
        <f t="shared" si="160"/>
        <v>2.2172949002217295</v>
      </c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12"/>
      <c r="BK285" s="63"/>
      <c r="BL285" s="4">
        <v>2.71</v>
      </c>
      <c r="BM285" s="4">
        <f t="shared" si="161"/>
        <v>0.78200001070726866</v>
      </c>
      <c r="BN285" s="4"/>
      <c r="BO285" s="4"/>
      <c r="BP285" s="4"/>
      <c r="BQ285" s="4"/>
      <c r="BR285" s="4"/>
      <c r="BS285" s="4"/>
      <c r="BT285" s="4">
        <v>0.78</v>
      </c>
      <c r="BU285" s="4"/>
      <c r="BV285" s="4"/>
      <c r="BW285" s="4"/>
      <c r="BX285" s="4"/>
      <c r="BY285" s="12"/>
      <c r="BZ285" s="63"/>
      <c r="CA285" s="4">
        <v>2.42</v>
      </c>
      <c r="CB285" s="4">
        <f t="shared" si="162"/>
        <v>0.69831735273490414</v>
      </c>
      <c r="CC285" s="5">
        <v>17.5</v>
      </c>
      <c r="CD285" s="5">
        <f t="shared" si="163"/>
        <v>2.2857142857142856</v>
      </c>
      <c r="CE285" s="6">
        <f t="shared" si="164"/>
        <v>0.65956774756543479</v>
      </c>
      <c r="CF285" s="12"/>
      <c r="CG285" s="32"/>
      <c r="CH285" s="4"/>
      <c r="CI285" s="4"/>
      <c r="CJ285" s="12"/>
      <c r="CK285" s="28"/>
      <c r="CM285" s="4"/>
      <c r="CN285" s="4"/>
      <c r="CO285" s="5"/>
      <c r="CP285" s="4">
        <v>4.7300000000000004</v>
      </c>
      <c r="CQ285" s="12"/>
      <c r="CR285" s="12"/>
      <c r="CS285" s="4"/>
      <c r="CT285" s="5"/>
      <c r="CU285" s="12"/>
      <c r="CV285" s="53"/>
      <c r="CW285" s="4"/>
      <c r="CX285" s="5"/>
      <c r="DA285" s="4"/>
      <c r="DB285" s="4"/>
      <c r="DC285" s="4"/>
      <c r="DD285" s="63"/>
      <c r="DE285" s="11"/>
      <c r="DF285" s="11"/>
      <c r="DG285" s="11"/>
      <c r="DH285" s="53">
        <f t="shared" si="165"/>
        <v>0.78200001070726866</v>
      </c>
      <c r="DI285" s="53">
        <f t="shared" si="144"/>
        <v>1.0557320131271113</v>
      </c>
      <c r="DJ285" s="53">
        <f t="shared" si="145"/>
        <v>0.68070634223375037</v>
      </c>
      <c r="DK285" s="53">
        <f t="shared" si="166"/>
        <v>0.67234687267451509</v>
      </c>
      <c r="DL285" s="53">
        <f t="shared" si="167"/>
        <v>0.65956774756543479</v>
      </c>
      <c r="DM285" s="53">
        <f t="shared" si="156"/>
        <v>8.6686302012788055</v>
      </c>
      <c r="DN285" s="53">
        <f t="shared" si="157"/>
        <v>3.073154666581519</v>
      </c>
      <c r="DO285" s="53">
        <f t="shared" si="168"/>
        <v>3.3804518264791623</v>
      </c>
      <c r="DP285" s="60">
        <f>'west Allen-Studer'!EG286</f>
        <v>2.936952758470178</v>
      </c>
      <c r="DQ285" s="53">
        <v>12</v>
      </c>
      <c r="DR285" s="60">
        <v>2.2999999999999998</v>
      </c>
      <c r="DS285" s="53">
        <f t="shared" si="146"/>
        <v>1.5365773332907595</v>
      </c>
      <c r="DT285" s="53">
        <f t="shared" si="147"/>
        <v>3.073154666581519</v>
      </c>
      <c r="DV285" s="33">
        <f t="shared" si="148"/>
        <v>555.44649910958901</v>
      </c>
      <c r="DW285" s="33">
        <f t="shared" si="149"/>
        <v>251.67683602171266</v>
      </c>
      <c r="DX285" s="33">
        <f t="shared" si="150"/>
        <v>170.58920085678542</v>
      </c>
      <c r="EC285" s="218">
        <f t="shared" si="169"/>
        <v>1865</v>
      </c>
      <c r="EG285" s="53">
        <f t="shared" si="158"/>
        <v>0.48951664343623291</v>
      </c>
    </row>
    <row r="286" spans="1:137" x14ac:dyDescent="0.15">
      <c r="A286" s="218">
        <f t="shared" si="155"/>
        <v>1866</v>
      </c>
      <c r="B286" s="4"/>
      <c r="C286" s="4"/>
      <c r="D286" s="4"/>
      <c r="E286" s="4"/>
      <c r="F286" s="32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36"/>
      <c r="T286" s="36"/>
      <c r="U286" s="28"/>
      <c r="V286" s="12"/>
      <c r="W286" s="4"/>
      <c r="X286" s="4"/>
      <c r="Y286" s="4"/>
      <c r="Z286" s="12"/>
      <c r="AA286" s="32"/>
      <c r="AB286" s="4"/>
      <c r="AC286" s="4"/>
      <c r="AD286" s="4"/>
      <c r="AE286" s="4"/>
      <c r="AF286" s="4"/>
      <c r="AG286" s="63"/>
      <c r="AH286" s="12">
        <v>3.01</v>
      </c>
      <c r="AI286" s="32">
        <f t="shared" si="159"/>
        <v>0.86856827757523181</v>
      </c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>
        <v>1.01</v>
      </c>
      <c r="AU286" s="4"/>
      <c r="AV286" s="5">
        <v>10.63</v>
      </c>
      <c r="AW286" s="5">
        <f t="shared" si="160"/>
        <v>3.7629350893697082</v>
      </c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12"/>
      <c r="BK286" s="63"/>
      <c r="BL286" s="4">
        <v>3.52</v>
      </c>
      <c r="BM286" s="4">
        <f t="shared" si="161"/>
        <v>1.0157343312507696</v>
      </c>
      <c r="BN286" s="4"/>
      <c r="BO286" s="4"/>
      <c r="BP286" s="4"/>
      <c r="BQ286" s="4"/>
      <c r="BR286" s="4"/>
      <c r="BS286" s="4"/>
      <c r="BT286" s="4">
        <v>0.99</v>
      </c>
      <c r="BU286" s="4"/>
      <c r="BV286" s="4"/>
      <c r="BW286" s="4"/>
      <c r="BX286" s="4"/>
      <c r="BY286" s="12"/>
      <c r="BZ286" s="63"/>
      <c r="CA286" s="4">
        <v>3.22</v>
      </c>
      <c r="CB286" s="4">
        <f t="shared" si="162"/>
        <v>0.92916606438280624</v>
      </c>
      <c r="CC286" s="5">
        <v>11.47</v>
      </c>
      <c r="CD286" s="5">
        <f t="shared" si="163"/>
        <v>3.4873583260680037</v>
      </c>
      <c r="CE286" s="6">
        <f t="shared" si="164"/>
        <v>1.0063152207842292</v>
      </c>
      <c r="CF286" s="12"/>
      <c r="CG286" s="32"/>
      <c r="CH286" s="4"/>
      <c r="CI286" s="4"/>
      <c r="CJ286" s="12"/>
      <c r="CK286" s="28"/>
      <c r="CM286" s="4"/>
      <c r="CN286" s="4"/>
      <c r="CO286" s="5"/>
      <c r="CP286" s="4">
        <v>4.99</v>
      </c>
      <c r="CQ286" s="12"/>
      <c r="CR286" s="12"/>
      <c r="CS286" s="4"/>
      <c r="CT286" s="5"/>
      <c r="CU286" s="12"/>
      <c r="CV286" s="53"/>
      <c r="CW286" s="4"/>
      <c r="CX286" s="5"/>
      <c r="DA286" s="4"/>
      <c r="DB286" s="4"/>
      <c r="DC286" s="4"/>
      <c r="DD286" s="63"/>
      <c r="DE286" s="11"/>
      <c r="DF286" s="11"/>
      <c r="DG286" s="11"/>
      <c r="DH286" s="53">
        <f t="shared" si="165"/>
        <v>1.0157343312507696</v>
      </c>
      <c r="DI286" s="53">
        <f t="shared" si="144"/>
        <v>1.3422902901134435</v>
      </c>
      <c r="DJ286" s="53">
        <f t="shared" si="145"/>
        <v>0.88227449618553555</v>
      </c>
      <c r="DK286" s="53">
        <f t="shared" si="166"/>
        <v>0.86856827757523181</v>
      </c>
      <c r="DL286" s="53">
        <f t="shared" si="167"/>
        <v>1.0063152207842292</v>
      </c>
      <c r="DM286" s="53">
        <f t="shared" si="156"/>
        <v>8.709588671352881</v>
      </c>
      <c r="DN286" s="53">
        <f t="shared" si="157"/>
        <v>3.0876750360656868</v>
      </c>
      <c r="DO286" s="53">
        <f t="shared" si="168"/>
        <v>3.3207119233973064</v>
      </c>
      <c r="DP286" s="60">
        <f>'west Allen-Studer'!EG287</f>
        <v>3.5543475426672488</v>
      </c>
      <c r="DQ286" s="53">
        <v>12</v>
      </c>
      <c r="DR286" s="60">
        <v>2.2999999999999998</v>
      </c>
      <c r="DS286" s="53">
        <f t="shared" si="146"/>
        <v>1.5438375180328434</v>
      </c>
      <c r="DT286" s="53">
        <f t="shared" si="147"/>
        <v>3.0876750360656868</v>
      </c>
      <c r="DV286" s="33">
        <f t="shared" si="148"/>
        <v>679.48532512160875</v>
      </c>
      <c r="DW286" s="33">
        <f t="shared" si="149"/>
        <v>310.83259515198745</v>
      </c>
      <c r="DX286" s="33">
        <f t="shared" si="150"/>
        <v>211.16759787172717</v>
      </c>
      <c r="EC286" s="218">
        <f t="shared" si="169"/>
        <v>1866</v>
      </c>
      <c r="EG286" s="53">
        <f t="shared" si="158"/>
        <v>0.39635482868120386</v>
      </c>
    </row>
    <row r="287" spans="1:137" x14ac:dyDescent="0.15">
      <c r="A287" s="218">
        <f t="shared" si="155"/>
        <v>1867</v>
      </c>
      <c r="B287" s="4"/>
      <c r="C287" s="4"/>
      <c r="D287" s="4"/>
      <c r="E287" s="4"/>
      <c r="F287" s="32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36"/>
      <c r="T287" s="36"/>
      <c r="U287" s="28"/>
      <c r="V287" s="12"/>
      <c r="W287" s="4"/>
      <c r="X287" s="4"/>
      <c r="Y287" s="4"/>
      <c r="Z287" s="12"/>
      <c r="AA287" s="32"/>
      <c r="AB287" s="4"/>
      <c r="AC287" s="4"/>
      <c r="AD287" s="4"/>
      <c r="AE287" s="4"/>
      <c r="AF287" s="4"/>
      <c r="AG287" s="63"/>
      <c r="AH287" s="12">
        <v>1.9</v>
      </c>
      <c r="AI287" s="32">
        <f t="shared" si="159"/>
        <v>0.54826569016376769</v>
      </c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>
        <v>0.69</v>
      </c>
      <c r="AU287" s="4"/>
      <c r="AV287" s="5">
        <v>21.41</v>
      </c>
      <c r="AW287" s="5">
        <f t="shared" si="160"/>
        <v>1.8682858477347033</v>
      </c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12"/>
      <c r="BK287" s="63"/>
      <c r="BL287" s="4">
        <v>2.42</v>
      </c>
      <c r="BM287" s="4">
        <f t="shared" si="161"/>
        <v>0.69831735273490414</v>
      </c>
      <c r="BN287" s="4"/>
      <c r="BO287" s="4"/>
      <c r="BP287" s="4"/>
      <c r="BQ287" s="4"/>
      <c r="BR287" s="4"/>
      <c r="BS287" s="4"/>
      <c r="BT287" s="4">
        <v>0.54</v>
      </c>
      <c r="BU287" s="4"/>
      <c r="BV287" s="4"/>
      <c r="BW287" s="4"/>
      <c r="BX287" s="4"/>
      <c r="BY287" s="12"/>
      <c r="BZ287" s="63"/>
      <c r="CA287" s="4">
        <v>2.48</v>
      </c>
      <c r="CB287" s="4">
        <f t="shared" si="162"/>
        <v>0.71563100610849673</v>
      </c>
      <c r="CC287" s="5">
        <v>17.22</v>
      </c>
      <c r="CD287" s="5">
        <f t="shared" si="163"/>
        <v>2.3228803716608595</v>
      </c>
      <c r="CE287" s="6">
        <f t="shared" si="164"/>
        <v>0.67029242638763697</v>
      </c>
      <c r="CF287" s="12"/>
      <c r="CG287" s="32"/>
      <c r="CH287" s="4"/>
      <c r="CI287" s="4"/>
      <c r="CJ287" s="12"/>
      <c r="CK287" s="28"/>
      <c r="CM287" s="4"/>
      <c r="CN287" s="4"/>
      <c r="CO287" s="5"/>
      <c r="CP287" s="4">
        <v>4.9400000000000004</v>
      </c>
      <c r="CQ287" s="12"/>
      <c r="CR287" s="12"/>
      <c r="CS287" s="4"/>
      <c r="CT287" s="5"/>
      <c r="CU287" s="12"/>
      <c r="CV287" s="53"/>
      <c r="CW287" s="4"/>
      <c r="CX287" s="5"/>
      <c r="DA287" s="4"/>
      <c r="DB287" s="4"/>
      <c r="DC287" s="4"/>
      <c r="DD287" s="63"/>
      <c r="DE287" s="11"/>
      <c r="DF287" s="11"/>
      <c r="DG287" s="11"/>
      <c r="DH287" s="53">
        <f t="shared" si="165"/>
        <v>0.69831735273490414</v>
      </c>
      <c r="DI287" s="53">
        <f t="shared" si="144"/>
        <v>0.95313707445299256</v>
      </c>
      <c r="DJ287" s="53">
        <f t="shared" si="145"/>
        <v>0.60853996612755579</v>
      </c>
      <c r="DK287" s="53">
        <f t="shared" si="166"/>
        <v>0.54826569016376769</v>
      </c>
      <c r="DL287" s="53">
        <f t="shared" si="167"/>
        <v>0.67029242638763697</v>
      </c>
      <c r="DM287" s="53">
        <f t="shared" si="156"/>
        <v>8.7505471414269582</v>
      </c>
      <c r="DN287" s="53">
        <f t="shared" si="157"/>
        <v>3.1021954055498555</v>
      </c>
      <c r="DO287" s="53">
        <f t="shared" si="168"/>
        <v>3.2609720203154509</v>
      </c>
      <c r="DP287" s="60">
        <f>'west Allen-Studer'!EG288</f>
        <v>3.068978624627023</v>
      </c>
      <c r="DQ287" s="53">
        <v>12</v>
      </c>
      <c r="DR287" s="60">
        <v>2.2999999999999998</v>
      </c>
      <c r="DS287" s="53">
        <f t="shared" si="146"/>
        <v>1.5510977027749278</v>
      </c>
      <c r="DT287" s="53">
        <f t="shared" si="147"/>
        <v>3.1021954055498555</v>
      </c>
      <c r="DV287" s="33">
        <f t="shared" si="148"/>
        <v>529.20963974519293</v>
      </c>
      <c r="DW287" s="33">
        <f t="shared" si="149"/>
        <v>247.24516954091445</v>
      </c>
      <c r="DX287" s="33">
        <f t="shared" si="150"/>
        <v>151.10541167307593</v>
      </c>
      <c r="EC287" s="218">
        <f t="shared" si="169"/>
        <v>1867</v>
      </c>
      <c r="EG287" s="53">
        <f t="shared" si="158"/>
        <v>0.49829082699070765</v>
      </c>
    </row>
    <row r="288" spans="1:137" x14ac:dyDescent="0.15">
      <c r="A288" s="218">
        <f t="shared" si="155"/>
        <v>1868</v>
      </c>
      <c r="B288" s="4"/>
      <c r="C288" s="4"/>
      <c r="D288" s="4"/>
      <c r="E288" s="4"/>
      <c r="F288" s="32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36"/>
      <c r="T288" s="36"/>
      <c r="U288" s="28"/>
      <c r="V288" s="12"/>
      <c r="W288" s="4"/>
      <c r="X288" s="4"/>
      <c r="Y288" s="4"/>
      <c r="Z288" s="12"/>
      <c r="AA288" s="32"/>
      <c r="AB288" s="4"/>
      <c r="AC288" s="4"/>
      <c r="AD288" s="4"/>
      <c r="AE288" s="4"/>
      <c r="AF288" s="4"/>
      <c r="AG288" s="63"/>
      <c r="AH288" s="12">
        <v>1.73</v>
      </c>
      <c r="AI288" s="32">
        <f t="shared" si="159"/>
        <v>0.49921033893858852</v>
      </c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>
        <v>0.78</v>
      </c>
      <c r="AU288" s="4"/>
      <c r="AV288" s="5">
        <v>28.86</v>
      </c>
      <c r="AW288" s="5">
        <f t="shared" si="160"/>
        <v>1.3860013860013858</v>
      </c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12"/>
      <c r="BK288" s="63"/>
      <c r="BL288" s="4">
        <v>2.2999999999999998</v>
      </c>
      <c r="BM288" s="4">
        <f t="shared" si="161"/>
        <v>0.66369004598771875</v>
      </c>
      <c r="BN288" s="4"/>
      <c r="BO288" s="4"/>
      <c r="BP288" s="4"/>
      <c r="BQ288" s="4"/>
      <c r="BR288" s="4"/>
      <c r="BS288" s="4"/>
      <c r="BT288" s="4">
        <v>0.69</v>
      </c>
      <c r="BU288" s="4"/>
      <c r="BV288" s="4"/>
      <c r="BW288" s="4"/>
      <c r="BX288" s="4"/>
      <c r="BY288" s="12"/>
      <c r="BZ288" s="63"/>
      <c r="CA288" s="4">
        <v>2.2599999999999998</v>
      </c>
      <c r="CB288" s="4">
        <f t="shared" si="162"/>
        <v>0.65214761040532365</v>
      </c>
      <c r="CC288" s="5">
        <v>17.5</v>
      </c>
      <c r="CD288" s="5">
        <f t="shared" si="163"/>
        <v>2.2857142857142856</v>
      </c>
      <c r="CE288" s="6">
        <f t="shared" si="164"/>
        <v>0.65956774756543479</v>
      </c>
      <c r="CF288" s="12"/>
      <c r="CG288" s="32"/>
      <c r="CH288" s="4"/>
      <c r="CI288" s="4"/>
      <c r="CJ288" s="12"/>
      <c r="CK288" s="28"/>
      <c r="CM288" s="4"/>
      <c r="CN288" s="4"/>
      <c r="CO288" s="5"/>
      <c r="CP288" s="4">
        <v>4.95</v>
      </c>
      <c r="CQ288" s="12"/>
      <c r="CR288" s="12"/>
      <c r="CS288" s="4"/>
      <c r="CT288" s="5"/>
      <c r="CU288" s="12"/>
      <c r="CV288" s="53"/>
      <c r="CW288" s="4"/>
      <c r="CX288" s="5"/>
      <c r="DA288" s="4"/>
      <c r="DB288" s="4"/>
      <c r="DC288" s="4"/>
      <c r="DD288" s="63"/>
      <c r="DE288" s="11"/>
      <c r="DF288" s="11"/>
      <c r="DG288" s="11"/>
      <c r="DH288" s="53">
        <f t="shared" si="165"/>
        <v>0.66369004598771875</v>
      </c>
      <c r="DI288" s="53">
        <f t="shared" si="144"/>
        <v>0.91068399638094322</v>
      </c>
      <c r="DJ288" s="53">
        <f t="shared" si="145"/>
        <v>0.57867801739395786</v>
      </c>
      <c r="DK288" s="53">
        <f t="shared" si="166"/>
        <v>0.49921033893858852</v>
      </c>
      <c r="DL288" s="53">
        <f t="shared" si="167"/>
        <v>0.65956774756543479</v>
      </c>
      <c r="DM288" s="53">
        <f t="shared" si="156"/>
        <v>8.7915056115010337</v>
      </c>
      <c r="DN288" s="53">
        <f t="shared" si="157"/>
        <v>3.1167157750340233</v>
      </c>
      <c r="DO288" s="53">
        <f t="shared" si="168"/>
        <v>3.2012321172335949</v>
      </c>
      <c r="DP288" s="60">
        <f>'west Allen-Studer'!EG289</f>
        <v>2.0783031582052032</v>
      </c>
      <c r="DQ288" s="53">
        <v>12</v>
      </c>
      <c r="DR288" s="60">
        <v>2.2999999999999998</v>
      </c>
      <c r="DS288" s="53">
        <f t="shared" si="146"/>
        <v>1.5583578875170117</v>
      </c>
      <c r="DT288" s="53">
        <f t="shared" si="147"/>
        <v>3.1167157750340233</v>
      </c>
      <c r="DV288" s="33">
        <f t="shared" si="148"/>
        <v>481.93184999794704</v>
      </c>
      <c r="DW288" s="33">
        <f t="shared" si="149"/>
        <v>231.27818281149419</v>
      </c>
      <c r="DX288" s="33">
        <f t="shared" si="150"/>
        <v>139.97532040294595</v>
      </c>
      <c r="EC288" s="218">
        <f t="shared" si="169"/>
        <v>1868</v>
      </c>
      <c r="EG288" s="53">
        <f t="shared" si="158"/>
        <v>0.53269183674110532</v>
      </c>
    </row>
    <row r="289" spans="1:142" x14ac:dyDescent="0.15">
      <c r="A289" s="218">
        <f t="shared" si="155"/>
        <v>1869</v>
      </c>
      <c r="B289" s="4"/>
      <c r="C289" s="4"/>
      <c r="D289" s="4"/>
      <c r="E289" s="4"/>
      <c r="F289" s="32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36"/>
      <c r="T289" s="36"/>
      <c r="U289" s="28"/>
      <c r="V289" s="12"/>
      <c r="W289" s="4"/>
      <c r="X289" s="4"/>
      <c r="Y289" s="4"/>
      <c r="Z289" s="12"/>
      <c r="AA289" s="32"/>
      <c r="AB289" s="4"/>
      <c r="AC289" s="4"/>
      <c r="AD289" s="4"/>
      <c r="AE289" s="4"/>
      <c r="AF289" s="4"/>
      <c r="AG289" s="63"/>
      <c r="AH289" s="12">
        <v>1.93</v>
      </c>
      <c r="AI289" s="32">
        <f t="shared" si="159"/>
        <v>0.55692251685056404</v>
      </c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>
        <v>0.76</v>
      </c>
      <c r="AU289" s="4"/>
      <c r="AV289" s="5">
        <v>17.55</v>
      </c>
      <c r="AW289" s="5">
        <f t="shared" si="160"/>
        <v>2.2792022792022792</v>
      </c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12"/>
      <c r="BK289" s="63"/>
      <c r="BL289" s="4">
        <v>2.71</v>
      </c>
      <c r="BM289" s="4">
        <f t="shared" si="161"/>
        <v>0.78200001070726866</v>
      </c>
      <c r="BN289" s="4"/>
      <c r="BO289" s="4"/>
      <c r="BP289" s="4"/>
      <c r="BQ289" s="4"/>
      <c r="BR289" s="4"/>
      <c r="BS289" s="4"/>
      <c r="BT289" s="4">
        <v>0.8</v>
      </c>
      <c r="BU289" s="4"/>
      <c r="BV289" s="4"/>
      <c r="BW289" s="4"/>
      <c r="BX289" s="4"/>
      <c r="BY289" s="12"/>
      <c r="BZ289" s="63"/>
      <c r="CA289" s="4">
        <v>2.61</v>
      </c>
      <c r="CB289" s="4">
        <f t="shared" si="162"/>
        <v>0.75314392175128075</v>
      </c>
      <c r="CC289" s="5">
        <v>13.12</v>
      </c>
      <c r="CD289" s="5">
        <f t="shared" si="163"/>
        <v>3.0487804878048781</v>
      </c>
      <c r="CE289" s="6">
        <f t="shared" si="164"/>
        <v>0.87975880963377362</v>
      </c>
      <c r="CF289" s="12"/>
      <c r="CG289" s="32"/>
      <c r="CH289" s="4"/>
      <c r="CI289" s="4"/>
      <c r="CJ289" s="12"/>
      <c r="CK289" s="28"/>
      <c r="CM289" s="4"/>
      <c r="CN289" s="4"/>
      <c r="CO289" s="5"/>
      <c r="CP289" s="4">
        <v>4.8</v>
      </c>
      <c r="CQ289" s="12"/>
      <c r="CR289" s="12"/>
      <c r="CS289" s="4"/>
      <c r="CT289" s="5"/>
      <c r="CU289" s="12"/>
      <c r="CV289" s="53"/>
      <c r="CW289" s="4"/>
      <c r="CX289" s="5"/>
      <c r="DA289" s="4"/>
      <c r="DB289" s="4"/>
      <c r="DC289" s="4"/>
      <c r="DD289" s="63"/>
      <c r="DE289" s="11"/>
      <c r="DF289" s="11"/>
      <c r="DG289" s="11"/>
      <c r="DH289" s="53">
        <f t="shared" si="165"/>
        <v>0.78200001070726866</v>
      </c>
      <c r="DI289" s="53">
        <f t="shared" si="144"/>
        <v>1.0557320131271113</v>
      </c>
      <c r="DJ289" s="53">
        <f t="shared" si="145"/>
        <v>0.68070634223375037</v>
      </c>
      <c r="DK289" s="53">
        <f t="shared" si="166"/>
        <v>0.55692251685056404</v>
      </c>
      <c r="DL289" s="53">
        <f t="shared" si="167"/>
        <v>0.87975880963377362</v>
      </c>
      <c r="DM289" s="53">
        <f t="shared" si="156"/>
        <v>8.832464081575111</v>
      </c>
      <c r="DN289" s="53">
        <f t="shared" si="157"/>
        <v>3.1312361445181915</v>
      </c>
      <c r="DO289" s="53">
        <f t="shared" si="168"/>
        <v>3.1414922141517394</v>
      </c>
      <c r="DP289" s="60">
        <f>'west Allen-Studer'!EG290</f>
        <v>3.0027599987014595</v>
      </c>
      <c r="DQ289" s="53">
        <v>12</v>
      </c>
      <c r="DR289" s="60">
        <v>2.2999999999999998</v>
      </c>
      <c r="DS289" s="53">
        <f t="shared" si="146"/>
        <v>1.5656180722590958</v>
      </c>
      <c r="DT289" s="53">
        <f t="shared" si="147"/>
        <v>3.1312361445181915</v>
      </c>
      <c r="DV289" s="33">
        <f t="shared" si="148"/>
        <v>567.63642015139646</v>
      </c>
      <c r="DW289" s="33">
        <f t="shared" si="149"/>
        <v>271.25414571573236</v>
      </c>
      <c r="DX289" s="33">
        <f t="shared" si="150"/>
        <v>156.50528059160004</v>
      </c>
      <c r="EC289" s="218">
        <f t="shared" si="169"/>
        <v>1869</v>
      </c>
      <c r="EG289" s="53">
        <f t="shared" si="158"/>
        <v>0.45418660671498284</v>
      </c>
    </row>
    <row r="290" spans="1:142" x14ac:dyDescent="0.15">
      <c r="A290" s="218">
        <f t="shared" si="155"/>
        <v>1870</v>
      </c>
      <c r="B290" s="4"/>
      <c r="C290" s="4"/>
      <c r="D290" s="4"/>
      <c r="E290" s="4"/>
      <c r="F290" s="32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36"/>
      <c r="T290" s="36"/>
      <c r="U290" s="28"/>
      <c r="V290" s="12"/>
      <c r="W290" s="4"/>
      <c r="X290" s="4"/>
      <c r="Y290" s="4"/>
      <c r="Z290" s="12"/>
      <c r="AA290" s="32"/>
      <c r="AB290" s="4"/>
      <c r="AC290" s="4"/>
      <c r="AD290" s="4"/>
      <c r="AE290" s="4"/>
      <c r="AF290" s="4"/>
      <c r="AG290" s="63"/>
      <c r="AH290" s="12">
        <v>1.74</v>
      </c>
      <c r="AI290" s="32">
        <f t="shared" si="159"/>
        <v>0.50209594783418721</v>
      </c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>
        <v>0.73</v>
      </c>
      <c r="AU290" s="4"/>
      <c r="AV290" s="5">
        <v>19.28</v>
      </c>
      <c r="AW290" s="5">
        <f t="shared" si="160"/>
        <v>2.0746887966804977</v>
      </c>
      <c r="AX290" s="5"/>
      <c r="AY290" s="5"/>
      <c r="AZ290" s="5"/>
      <c r="BA290" s="5"/>
      <c r="BB290" s="5"/>
      <c r="BC290" s="5"/>
      <c r="BD290" s="5"/>
      <c r="BE290" s="5"/>
      <c r="BF290" s="5">
        <v>1.51</v>
      </c>
      <c r="BG290" s="5">
        <v>1.74</v>
      </c>
      <c r="BH290" s="5">
        <v>1.33</v>
      </c>
      <c r="BI290" s="5">
        <v>1.76</v>
      </c>
      <c r="BJ290" s="12"/>
      <c r="BK290" s="63"/>
      <c r="BL290" s="4">
        <v>2.71</v>
      </c>
      <c r="BM290" s="4">
        <f t="shared" si="161"/>
        <v>0.78200001070726866</v>
      </c>
      <c r="BN290" s="4"/>
      <c r="BO290" s="4"/>
      <c r="BP290" s="4"/>
      <c r="BQ290" s="4"/>
      <c r="BR290" s="4"/>
      <c r="BS290" s="4"/>
      <c r="BT290" s="4">
        <v>0.8</v>
      </c>
      <c r="BU290" s="4"/>
      <c r="BV290" s="4"/>
      <c r="BW290" s="4"/>
      <c r="BX290" s="4"/>
      <c r="BY290" s="12"/>
      <c r="BZ290" s="63"/>
      <c r="CA290" s="4">
        <v>2.57</v>
      </c>
      <c r="CB290" s="4">
        <f t="shared" si="162"/>
        <v>0.74160148616888566</v>
      </c>
      <c r="CC290" s="5">
        <v>11.47</v>
      </c>
      <c r="CD290" s="5">
        <f t="shared" si="163"/>
        <v>3.4873583260680037</v>
      </c>
      <c r="CE290" s="6">
        <f t="shared" si="164"/>
        <v>1.0063152207842292</v>
      </c>
      <c r="CF290" s="12"/>
      <c r="CG290" s="32"/>
      <c r="CH290" s="4"/>
      <c r="CI290" s="4"/>
      <c r="CJ290" s="12"/>
      <c r="CK290" s="28"/>
      <c r="CM290" s="4"/>
      <c r="CN290" s="4"/>
      <c r="CO290" s="5"/>
      <c r="CP290" s="4">
        <v>4.75</v>
      </c>
      <c r="CQ290" s="12"/>
      <c r="CR290" s="12"/>
      <c r="CS290" s="4"/>
      <c r="CT290" s="5"/>
      <c r="CU290" s="12"/>
      <c r="CV290" s="53"/>
      <c r="CW290" s="4"/>
      <c r="CX290" s="5"/>
      <c r="DA290" s="4"/>
      <c r="DB290" s="4"/>
      <c r="DC290" s="4"/>
      <c r="DD290" s="63"/>
      <c r="DE290" s="11"/>
      <c r="DF290" s="11"/>
      <c r="DG290" s="11"/>
      <c r="DH290" s="53">
        <f t="shared" si="165"/>
        <v>0.78200001070726866</v>
      </c>
      <c r="DI290" s="53">
        <f t="shared" si="144"/>
        <v>1.0557320131271113</v>
      </c>
      <c r="DJ290" s="53">
        <f t="shared" si="145"/>
        <v>0.68070634223375037</v>
      </c>
      <c r="DK290" s="53">
        <f t="shared" si="166"/>
        <v>0.50209594783418721</v>
      </c>
      <c r="DL290" s="53">
        <f t="shared" si="167"/>
        <v>1.0063152207842292</v>
      </c>
      <c r="DM290" s="53">
        <f t="shared" si="156"/>
        <v>8.8734225516491865</v>
      </c>
      <c r="DN290" s="53">
        <f t="shared" si="157"/>
        <v>3.1457565140023593</v>
      </c>
      <c r="DO290" s="53">
        <f t="shared" si="168"/>
        <v>3.0817523110698835</v>
      </c>
      <c r="DP290" s="60">
        <f>'west Allen-Studer'!EG291</f>
        <v>3.7534499983768246</v>
      </c>
      <c r="DQ290" s="53">
        <v>12</v>
      </c>
      <c r="DR290" s="60">
        <v>2.2999999999999998</v>
      </c>
      <c r="DS290" s="53">
        <f t="shared" si="146"/>
        <v>1.5728782570011797</v>
      </c>
      <c r="DT290" s="53">
        <f t="shared" si="147"/>
        <v>3.1457565140023593</v>
      </c>
      <c r="DV290" s="33">
        <f t="shared" si="148"/>
        <v>598.70897675495326</v>
      </c>
      <c r="DW290" s="33">
        <f t="shared" si="149"/>
        <v>291.62459685886216</v>
      </c>
      <c r="DX290" s="33">
        <f t="shared" si="150"/>
        <v>152.40997023704071</v>
      </c>
      <c r="EC290" s="218">
        <f t="shared" si="169"/>
        <v>1870</v>
      </c>
      <c r="EG290" s="53">
        <f t="shared" si="158"/>
        <v>0.42246093548695141</v>
      </c>
    </row>
    <row r="291" spans="1:142" x14ac:dyDescent="0.15">
      <c r="A291" s="218">
        <f t="shared" si="155"/>
        <v>1871</v>
      </c>
      <c r="B291" s="4"/>
      <c r="C291" s="4"/>
      <c r="D291" s="4"/>
      <c r="E291" s="4"/>
      <c r="F291" s="32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36"/>
      <c r="T291" s="36"/>
      <c r="U291" s="28"/>
      <c r="V291" s="12"/>
      <c r="W291" s="4"/>
      <c r="X291" s="4"/>
      <c r="Y291" s="4"/>
      <c r="Z291" s="12"/>
      <c r="AA291" s="32"/>
      <c r="AB291" s="4"/>
      <c r="AC291" s="4"/>
      <c r="AD291" s="4"/>
      <c r="AE291" s="4"/>
      <c r="AF291" s="4"/>
      <c r="AG291" s="63"/>
      <c r="AH291" s="12">
        <v>1.67</v>
      </c>
      <c r="AI291" s="32">
        <f t="shared" si="159"/>
        <v>0.48189668556499576</v>
      </c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>
        <v>0.57999999999999996</v>
      </c>
      <c r="AU291" s="4"/>
      <c r="AV291" s="5">
        <v>20.8</v>
      </c>
      <c r="AW291" s="5">
        <f t="shared" si="160"/>
        <v>1.9230769230769229</v>
      </c>
      <c r="AX291" s="5"/>
      <c r="AY291" s="5"/>
      <c r="AZ291" s="5"/>
      <c r="BA291" s="5"/>
      <c r="BB291" s="5"/>
      <c r="BC291" s="5"/>
      <c r="BD291" s="5"/>
      <c r="BE291" s="5"/>
      <c r="BF291" s="5">
        <v>1.75</v>
      </c>
      <c r="BG291" s="5">
        <v>1.73</v>
      </c>
      <c r="BH291" s="5">
        <v>1.48</v>
      </c>
      <c r="BI291" s="5">
        <v>2.04</v>
      </c>
      <c r="BJ291" s="12"/>
      <c r="BK291" s="63"/>
      <c r="BL291" s="4">
        <v>2.19</v>
      </c>
      <c r="BM291" s="4">
        <f t="shared" si="161"/>
        <v>0.63194834813613221</v>
      </c>
      <c r="BN291" s="4"/>
      <c r="BO291" s="4"/>
      <c r="BP291" s="4"/>
      <c r="BQ291" s="4"/>
      <c r="BR291" s="4"/>
      <c r="BS291" s="4"/>
      <c r="BT291" s="4">
        <v>0.73</v>
      </c>
      <c r="BU291" s="4"/>
      <c r="BV291" s="4"/>
      <c r="BW291" s="4"/>
      <c r="BX291" s="4"/>
      <c r="BY291" s="12"/>
      <c r="BZ291" s="63"/>
      <c r="CA291" s="4">
        <v>2.1800000000000002</v>
      </c>
      <c r="CB291" s="4">
        <f t="shared" si="162"/>
        <v>0.62906273924053346</v>
      </c>
      <c r="CC291" s="5">
        <v>18.100000000000001</v>
      </c>
      <c r="CD291" s="5">
        <f t="shared" si="163"/>
        <v>2.2099447513812152</v>
      </c>
      <c r="CE291" s="6">
        <f t="shared" si="164"/>
        <v>0.63770362333674635</v>
      </c>
      <c r="CF291" s="12"/>
      <c r="CG291" s="32"/>
      <c r="CH291" s="4"/>
      <c r="CI291" s="4"/>
      <c r="CJ291" s="12"/>
      <c r="CK291" s="28"/>
      <c r="CM291" s="4"/>
      <c r="CN291" s="4"/>
      <c r="CO291" s="5"/>
      <c r="CP291" s="4">
        <v>4.84</v>
      </c>
      <c r="CQ291" s="12"/>
      <c r="CR291" s="12"/>
      <c r="CS291" s="4"/>
      <c r="CT291" s="5"/>
      <c r="CU291" s="12"/>
      <c r="CV291" s="53"/>
      <c r="CW291" s="4"/>
      <c r="CX291" s="5"/>
      <c r="DA291" s="4"/>
      <c r="DB291" s="4"/>
      <c r="DC291" s="4"/>
      <c r="DD291" s="63"/>
      <c r="DE291" s="11"/>
      <c r="DF291" s="11"/>
      <c r="DG291" s="11"/>
      <c r="DH291" s="53">
        <f t="shared" si="165"/>
        <v>0.63194834813613221</v>
      </c>
      <c r="DI291" s="53">
        <f t="shared" si="144"/>
        <v>0.87176867481489806</v>
      </c>
      <c r="DJ291" s="53">
        <f t="shared" si="145"/>
        <v>0.55130456438815989</v>
      </c>
      <c r="DK291" s="53">
        <f t="shared" si="166"/>
        <v>0.48189668556499576</v>
      </c>
      <c r="DL291" s="53">
        <f t="shared" si="167"/>
        <v>0.63770362333674635</v>
      </c>
      <c r="DM291" s="53">
        <f t="shared" si="156"/>
        <v>8.9143810217232637</v>
      </c>
      <c r="DN291" s="53">
        <f t="shared" si="157"/>
        <v>3.1602768834865276</v>
      </c>
      <c r="DO291" s="53">
        <f t="shared" si="168"/>
        <v>3.0220124079880275</v>
      </c>
      <c r="DP291" s="60">
        <f>'west Allen-Studer'!EG292</f>
        <v>2.0512051011537751</v>
      </c>
      <c r="DQ291" s="53">
        <v>12</v>
      </c>
      <c r="DR291" s="60">
        <v>2.2999999999999998</v>
      </c>
      <c r="DS291" s="53">
        <f t="shared" si="146"/>
        <v>1.5801384417432638</v>
      </c>
      <c r="DT291" s="53">
        <f t="shared" si="147"/>
        <v>3.1602768834865276</v>
      </c>
      <c r="DV291" s="33">
        <f t="shared" si="148"/>
        <v>468.99531685644581</v>
      </c>
      <c r="DW291" s="33">
        <f t="shared" si="149"/>
        <v>227.69314665527915</v>
      </c>
      <c r="DX291" s="33">
        <f t="shared" si="150"/>
        <v>136.66211871287143</v>
      </c>
      <c r="EC291" s="218">
        <f t="shared" si="169"/>
        <v>1871</v>
      </c>
      <c r="EG291" s="53">
        <f t="shared" si="158"/>
        <v>0.54107908740231525</v>
      </c>
    </row>
    <row r="292" spans="1:142" x14ac:dyDescent="0.15">
      <c r="A292" s="218">
        <f t="shared" si="155"/>
        <v>1872</v>
      </c>
      <c r="B292" s="4"/>
      <c r="C292" s="4"/>
      <c r="D292" s="4"/>
      <c r="E292" s="4"/>
      <c r="F292" s="32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36"/>
      <c r="T292" s="36"/>
      <c r="U292" s="28"/>
      <c r="V292" s="12"/>
      <c r="W292" s="4"/>
      <c r="X292" s="4"/>
      <c r="Y292" s="4"/>
      <c r="Z292" s="12"/>
      <c r="AA292" s="32"/>
      <c r="AB292" s="4"/>
      <c r="AC292" s="4"/>
      <c r="AD292" s="4"/>
      <c r="AE292" s="4"/>
      <c r="AF292" s="4"/>
      <c r="AG292" s="63"/>
      <c r="AH292" s="12">
        <v>1.69</v>
      </c>
      <c r="AI292" s="32">
        <f t="shared" si="159"/>
        <v>0.48766790335619337</v>
      </c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>
        <v>0.61</v>
      </c>
      <c r="AU292" s="4"/>
      <c r="AV292" s="5">
        <v>25</v>
      </c>
      <c r="AW292" s="5">
        <f t="shared" si="160"/>
        <v>1.6</v>
      </c>
      <c r="AX292" s="5"/>
      <c r="AY292" s="5"/>
      <c r="AZ292" s="5"/>
      <c r="BA292" s="5"/>
      <c r="BB292" s="5"/>
      <c r="BC292" s="5"/>
      <c r="BD292" s="5"/>
      <c r="BE292" s="5"/>
      <c r="BF292" s="5">
        <v>1.81</v>
      </c>
      <c r="BG292" s="5">
        <v>1.24</v>
      </c>
      <c r="BH292" s="5">
        <v>1.3</v>
      </c>
      <c r="BI292" s="5">
        <v>2.31</v>
      </c>
      <c r="BJ292" s="12"/>
      <c r="BK292" s="63"/>
      <c r="BL292" s="4">
        <v>2.56</v>
      </c>
      <c r="BM292" s="4">
        <f t="shared" si="161"/>
        <v>0.73871587727328702</v>
      </c>
      <c r="BN292" s="4"/>
      <c r="BO292" s="4"/>
      <c r="BP292" s="4"/>
      <c r="BQ292" s="4"/>
      <c r="BR292" s="4"/>
      <c r="BS292" s="4"/>
      <c r="BT292" s="4">
        <v>0.82</v>
      </c>
      <c r="BU292" s="4"/>
      <c r="BV292" s="4"/>
      <c r="BW292" s="4"/>
      <c r="BX292" s="4"/>
      <c r="BY292" s="12"/>
      <c r="BZ292" s="63"/>
      <c r="CA292" s="4">
        <v>2.16</v>
      </c>
      <c r="CB292" s="4">
        <f t="shared" si="162"/>
        <v>0.62329152144933597</v>
      </c>
      <c r="CC292" s="5">
        <v>21.06</v>
      </c>
      <c r="CD292" s="5">
        <f t="shared" si="163"/>
        <v>1.8993352326685662</v>
      </c>
      <c r="CE292" s="6">
        <f t="shared" si="164"/>
        <v>0.54807386431125871</v>
      </c>
      <c r="CF292" s="12"/>
      <c r="CG292" s="32"/>
      <c r="CH292" s="4"/>
      <c r="CI292" s="4"/>
      <c r="CJ292" s="12"/>
      <c r="CK292" s="28"/>
      <c r="CM292" s="4"/>
      <c r="CN292" s="4"/>
      <c r="CO292" s="5"/>
      <c r="CP292" s="4">
        <v>4.83</v>
      </c>
      <c r="CQ292" s="12"/>
      <c r="CR292" s="12"/>
      <c r="CS292" s="4"/>
      <c r="CT292" s="5"/>
      <c r="CU292" s="12"/>
      <c r="CV292" s="53"/>
      <c r="CW292" s="4"/>
      <c r="CX292" s="5"/>
      <c r="DA292" s="4"/>
      <c r="DB292" s="4"/>
      <c r="DC292" s="4"/>
      <c r="DD292" s="63"/>
      <c r="DE292" s="11"/>
      <c r="DF292" s="11"/>
      <c r="DG292" s="11"/>
      <c r="DH292" s="53">
        <f t="shared" si="165"/>
        <v>0.73871587727328702</v>
      </c>
      <c r="DI292" s="53">
        <f t="shared" si="144"/>
        <v>1.0026656655370498</v>
      </c>
      <c r="DJ292" s="53">
        <f t="shared" si="145"/>
        <v>0.64337890631675321</v>
      </c>
      <c r="DK292" s="53">
        <f t="shared" si="166"/>
        <v>0.48766790335619337</v>
      </c>
      <c r="DL292" s="53">
        <f t="shared" si="167"/>
        <v>0.54807386431125871</v>
      </c>
      <c r="DM292" s="53">
        <f t="shared" si="156"/>
        <v>8.9553394917973392</v>
      </c>
      <c r="DN292" s="53">
        <f t="shared" si="157"/>
        <v>3.1747972529706958</v>
      </c>
      <c r="DO292" s="53">
        <f t="shared" si="168"/>
        <v>2.962272504906172</v>
      </c>
      <c r="DP292" s="60">
        <f>'west Allen-Studer'!EG293</f>
        <v>2.5863658316191986</v>
      </c>
      <c r="DQ292" s="53">
        <v>12</v>
      </c>
      <c r="DR292" s="60">
        <v>2.2999999999999998</v>
      </c>
      <c r="DS292" s="53">
        <f t="shared" si="146"/>
        <v>1.5873986264853479</v>
      </c>
      <c r="DT292" s="53">
        <f t="shared" si="147"/>
        <v>3.1747972529706958</v>
      </c>
      <c r="DV292" s="33">
        <f t="shared" si="148"/>
        <v>524.70801403779967</v>
      </c>
      <c r="DW292" s="33">
        <f t="shared" si="149"/>
        <v>224.25170420611062</v>
      </c>
      <c r="DX292" s="33">
        <f t="shared" si="150"/>
        <v>137.41333860999046</v>
      </c>
      <c r="EC292" s="218">
        <f t="shared" si="169"/>
        <v>1872</v>
      </c>
      <c r="EG292" s="53">
        <f t="shared" si="158"/>
        <v>0.5493826699607437</v>
      </c>
    </row>
    <row r="293" spans="1:142" x14ac:dyDescent="0.15">
      <c r="A293" s="218">
        <f t="shared" si="155"/>
        <v>1873</v>
      </c>
      <c r="B293" s="4"/>
      <c r="C293" s="4"/>
      <c r="D293" s="4"/>
      <c r="E293" s="12">
        <v>6.37</v>
      </c>
      <c r="F293" s="32">
        <f t="shared" ref="F293:F325" si="170">(E293*10.78)/$H$2</f>
        <v>2.2889533333333332</v>
      </c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36">
        <v>6</v>
      </c>
      <c r="T293" s="36">
        <v>5</v>
      </c>
      <c r="U293" s="28">
        <f t="shared" ref="U293:U329" si="171">10.78*T293/H$2</f>
        <v>1.7966666666666666</v>
      </c>
      <c r="V293" s="12">
        <v>15</v>
      </c>
      <c r="W293" s="4"/>
      <c r="X293" s="4"/>
      <c r="Y293" s="4"/>
      <c r="Z293" s="12"/>
      <c r="AA293" s="32"/>
      <c r="AB293" s="4"/>
      <c r="AC293" s="4"/>
      <c r="AD293" s="4"/>
      <c r="AE293" s="4"/>
      <c r="AF293" s="4"/>
      <c r="AG293" s="63"/>
      <c r="AH293" s="12">
        <v>1.97</v>
      </c>
      <c r="AI293" s="32">
        <f t="shared" si="159"/>
        <v>0.56846495243295914</v>
      </c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>
        <v>0.95</v>
      </c>
      <c r="AU293" s="4"/>
      <c r="AV293" s="5">
        <v>23.2</v>
      </c>
      <c r="AW293" s="5">
        <f t="shared" si="160"/>
        <v>1.7241379310344829</v>
      </c>
      <c r="AX293" s="5"/>
      <c r="AY293" s="5"/>
      <c r="AZ293" s="5"/>
      <c r="BA293" s="5"/>
      <c r="BB293" s="5"/>
      <c r="BC293" s="5"/>
      <c r="BD293" s="5"/>
      <c r="BE293" s="5"/>
      <c r="BF293" s="5">
        <v>2.2799999999999998</v>
      </c>
      <c r="BG293" s="5">
        <v>1.52</v>
      </c>
      <c r="BH293" s="5">
        <v>1.34</v>
      </c>
      <c r="BI293" s="5">
        <v>2.2400000000000002</v>
      </c>
      <c r="BJ293" s="12"/>
      <c r="BK293" s="63"/>
      <c r="BL293" s="4">
        <v>3</v>
      </c>
      <c r="BM293" s="4">
        <f t="shared" si="161"/>
        <v>0.86568266867963317</v>
      </c>
      <c r="BN293" s="4"/>
      <c r="BO293" s="4"/>
      <c r="BP293" s="4"/>
      <c r="BQ293" s="4"/>
      <c r="BR293" s="4"/>
      <c r="BS293" s="4"/>
      <c r="BT293" s="4">
        <v>1</v>
      </c>
      <c r="BU293" s="4"/>
      <c r="BV293" s="4"/>
      <c r="BW293" s="4"/>
      <c r="BX293" s="4"/>
      <c r="BY293" s="12"/>
      <c r="BZ293" s="63"/>
      <c r="CA293" s="4">
        <v>2.3199999999999998</v>
      </c>
      <c r="CB293" s="4">
        <f t="shared" si="162"/>
        <v>0.66946126377891624</v>
      </c>
      <c r="CC293" s="5">
        <v>10.19</v>
      </c>
      <c r="CD293" s="5">
        <f t="shared" si="163"/>
        <v>3.9254170755642788</v>
      </c>
      <c r="CE293" s="6">
        <f t="shared" si="164"/>
        <v>1.1327218432183619</v>
      </c>
      <c r="CF293" s="12"/>
      <c r="CG293" s="32"/>
      <c r="CH293" s="4"/>
      <c r="CI293" s="4"/>
      <c r="CJ293" s="12"/>
      <c r="CK293" s="28"/>
      <c r="CM293" s="4"/>
      <c r="CN293" s="4"/>
      <c r="CO293" s="5"/>
      <c r="CP293" s="4">
        <v>4.88</v>
      </c>
      <c r="CQ293" s="12"/>
      <c r="CR293" s="12"/>
      <c r="CS293" s="4"/>
      <c r="CT293" s="5"/>
      <c r="CU293" s="12"/>
      <c r="CV293" s="53"/>
      <c r="CW293" s="4"/>
      <c r="CX293" s="5"/>
      <c r="CZ293" s="53">
        <v>0.32</v>
      </c>
      <c r="DA293" s="4"/>
      <c r="DB293" s="4"/>
      <c r="DC293" s="4"/>
      <c r="DD293" s="63"/>
      <c r="DE293" s="11">
        <v>0.61</v>
      </c>
      <c r="DF293" s="11">
        <f>DE293*(1/3.02)</f>
        <v>0.20198675496688742</v>
      </c>
      <c r="DG293" s="11"/>
      <c r="DH293" s="53">
        <f t="shared" si="165"/>
        <v>0.86568266867963317</v>
      </c>
      <c r="DI293" s="53">
        <f t="shared" ref="DI293:DI329" si="172">0.063+1.226*(DH293)+0.017*2*DZ293</f>
        <v>1.1854136184678969</v>
      </c>
      <c r="DJ293" s="53">
        <f t="shared" ref="DJ293:DJ329" si="173">1.149842*DH293*(3/4)+0.003162*2*DZ293</f>
        <v>0.7579108383399451</v>
      </c>
      <c r="DK293" s="53">
        <f t="shared" si="166"/>
        <v>0.56846495243295914</v>
      </c>
      <c r="DL293" s="53">
        <f t="shared" si="167"/>
        <v>1.1327218432183619</v>
      </c>
      <c r="DM293" s="53">
        <f t="shared" si="156"/>
        <v>8.9962979618714165</v>
      </c>
      <c r="DN293" s="53">
        <f t="shared" si="157"/>
        <v>3.1893176224548641</v>
      </c>
      <c r="DO293" s="53">
        <f t="shared" si="168"/>
        <v>2.902532601824316</v>
      </c>
      <c r="DP293" s="60">
        <f>'west Allen-Studer'!EG294</f>
        <v>2.1271756604557663</v>
      </c>
      <c r="DQ293" s="53">
        <f>1000*(10.78*CZ293/37.3578)/7.701</f>
        <v>11.990583646170741</v>
      </c>
      <c r="DR293" s="60">
        <f>10.78*DF293</f>
        <v>2.1774172185430465</v>
      </c>
      <c r="DS293" s="53">
        <f t="shared" si="146"/>
        <v>1.594658811227432</v>
      </c>
      <c r="DT293" s="53">
        <f t="shared" si="147"/>
        <v>3.1893176224548641</v>
      </c>
      <c r="DV293" s="33">
        <f t="shared" si="148"/>
        <v>585.82503802877409</v>
      </c>
      <c r="DW293" s="33">
        <f t="shared" si="149"/>
        <v>290.28037770800529</v>
      </c>
      <c r="DX293" s="33">
        <f t="shared" si="150"/>
        <v>160.45349688476597</v>
      </c>
      <c r="DZ293" s="60">
        <f t="shared" ref="DZ293:DZ329" si="174">U293</f>
        <v>1.7966666666666666</v>
      </c>
      <c r="EC293" s="218">
        <f t="shared" si="169"/>
        <v>1873</v>
      </c>
      <c r="ED293" s="53">
        <f t="shared" ref="ED293:ED329" si="175">0.8*360/(3.15*$DV293)</f>
        <v>0.15606805017453132</v>
      </c>
      <c r="EE293" s="53">
        <f t="shared" ref="EE293:EE329" si="176">12*$T293*10.78/(3.15*DW293)</f>
        <v>0.70736208542445578</v>
      </c>
      <c r="EF293" s="53">
        <f t="shared" ref="EF293:EF329" si="177">12*$T293*10.78/(3.15*DX293)</f>
        <v>1.2797061910143288</v>
      </c>
      <c r="EG293" s="53">
        <f t="shared" si="158"/>
        <v>0.42441725125467339</v>
      </c>
      <c r="EH293" s="53">
        <f t="shared" ref="EH293:EH329" si="178">$DZ293*360/(3.15*DV293)</f>
        <v>0.35050282935030158</v>
      </c>
      <c r="EI293" s="53">
        <f t="shared" ref="EI293:EI320" si="179">DZ293*360/(3.15*DW293)</f>
        <v>0.70736208542445578</v>
      </c>
      <c r="EJ293" s="53">
        <f t="shared" ref="EJ293:EJ315" si="180">$DZ293*360/(3.15*DX293)</f>
        <v>1.2797061910143288</v>
      </c>
      <c r="EL293" s="5">
        <v>10.78</v>
      </c>
    </row>
    <row r="294" spans="1:142" x14ac:dyDescent="0.15">
      <c r="A294" s="218">
        <f t="shared" si="155"/>
        <v>1874</v>
      </c>
      <c r="B294" s="4"/>
      <c r="C294" s="4"/>
      <c r="D294" s="4"/>
      <c r="E294" s="12">
        <v>6.25</v>
      </c>
      <c r="F294" s="32">
        <f t="shared" si="170"/>
        <v>2.2458333333333331</v>
      </c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36">
        <v>6</v>
      </c>
      <c r="T294" s="36">
        <v>5.5</v>
      </c>
      <c r="U294" s="28">
        <f t="shared" si="171"/>
        <v>1.9763333333333333</v>
      </c>
      <c r="V294" s="12">
        <v>17.5</v>
      </c>
      <c r="W294" s="4"/>
      <c r="X294" s="4"/>
      <c r="Y294" s="4"/>
      <c r="Z294" s="12"/>
      <c r="AA294" s="32"/>
      <c r="AB294" s="4"/>
      <c r="AC294" s="4"/>
      <c r="AD294" s="4"/>
      <c r="AE294" s="4"/>
      <c r="AF294" s="4"/>
      <c r="AG294" s="63"/>
      <c r="AH294" s="12">
        <v>2.86</v>
      </c>
      <c r="AI294" s="32">
        <f t="shared" si="159"/>
        <v>0.82528414414125029</v>
      </c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>
        <v>0.97</v>
      </c>
      <c r="AU294" s="4"/>
      <c r="AV294" s="5">
        <v>12.31</v>
      </c>
      <c r="AW294" s="5">
        <f t="shared" si="160"/>
        <v>3.249390739236393</v>
      </c>
      <c r="AX294" s="5"/>
      <c r="AY294" s="5"/>
      <c r="AZ294" s="5"/>
      <c r="BA294" s="5"/>
      <c r="BB294" s="5"/>
      <c r="BC294" s="5"/>
      <c r="BD294" s="5"/>
      <c r="BE294" s="5"/>
      <c r="BF294" s="5">
        <v>2.52</v>
      </c>
      <c r="BG294" s="5">
        <v>2.85</v>
      </c>
      <c r="BH294" s="5">
        <v>1.52</v>
      </c>
      <c r="BI294" s="5">
        <v>3.04</v>
      </c>
      <c r="BJ294" s="12"/>
      <c r="BK294" s="63"/>
      <c r="BL294" s="4">
        <v>3.23</v>
      </c>
      <c r="BM294" s="4">
        <f t="shared" si="161"/>
        <v>0.93205167327840499</v>
      </c>
      <c r="BN294" s="4"/>
      <c r="BO294" s="4"/>
      <c r="BP294" s="4"/>
      <c r="BQ294" s="4"/>
      <c r="BR294" s="4"/>
      <c r="BS294" s="4"/>
      <c r="BT294" s="4">
        <v>0.93</v>
      </c>
      <c r="BU294" s="4"/>
      <c r="BV294" s="4"/>
      <c r="BW294" s="4"/>
      <c r="BX294" s="4"/>
      <c r="BY294" s="12"/>
      <c r="BZ294" s="63"/>
      <c r="CA294" s="4">
        <v>2.97</v>
      </c>
      <c r="CB294" s="4">
        <f t="shared" si="162"/>
        <v>0.85702584199283682</v>
      </c>
      <c r="CC294" s="5">
        <v>14.14</v>
      </c>
      <c r="CD294" s="5">
        <f t="shared" si="163"/>
        <v>2.8288543140028288</v>
      </c>
      <c r="CE294" s="6">
        <f t="shared" si="164"/>
        <v>0.81629671728395392</v>
      </c>
      <c r="CF294" s="12"/>
      <c r="CG294" s="32"/>
      <c r="CH294" s="4"/>
      <c r="CI294" s="4"/>
      <c r="CJ294" s="12"/>
      <c r="CK294" s="28"/>
      <c r="CM294" s="4"/>
      <c r="CN294" s="4"/>
      <c r="CO294" s="5"/>
      <c r="CP294" s="4">
        <v>5.08</v>
      </c>
      <c r="CQ294" s="12"/>
      <c r="CR294" s="12"/>
      <c r="CS294" s="4"/>
      <c r="CT294" s="5"/>
      <c r="CU294" s="12"/>
      <c r="CV294" s="53"/>
      <c r="CW294" s="4"/>
      <c r="CX294" s="5"/>
      <c r="DA294" s="4"/>
      <c r="DB294" s="4"/>
      <c r="DC294" s="4"/>
      <c r="DD294" s="63"/>
      <c r="DE294" s="11"/>
      <c r="DF294" s="11"/>
      <c r="DG294" s="11"/>
      <c r="DH294" s="53">
        <f t="shared" si="165"/>
        <v>0.93205167327840499</v>
      </c>
      <c r="DI294" s="53">
        <f t="shared" si="172"/>
        <v>1.2728906847726578</v>
      </c>
      <c r="DJ294" s="53">
        <f t="shared" si="173"/>
        <v>0.81628245207934069</v>
      </c>
      <c r="DK294" s="53">
        <f t="shared" si="166"/>
        <v>0.82528414414125029</v>
      </c>
      <c r="DL294" s="53">
        <f t="shared" si="167"/>
        <v>0.81629671728395392</v>
      </c>
      <c r="DM294" s="53">
        <f t="shared" si="156"/>
        <v>9.0372564319454938</v>
      </c>
      <c r="DN294" s="53">
        <f t="shared" si="157"/>
        <v>3.2038379919390323</v>
      </c>
      <c r="DO294" s="53">
        <f t="shared" si="168"/>
        <v>2.8427926987424605</v>
      </c>
      <c r="DP294" s="60">
        <f>'west Allen-Studer'!EG295</f>
        <v>1.6342934952282111</v>
      </c>
      <c r="DQ294" s="53">
        <v>12</v>
      </c>
      <c r="DR294" s="60">
        <v>2.15</v>
      </c>
      <c r="DS294" s="53">
        <f t="shared" si="146"/>
        <v>1.6019189959695161</v>
      </c>
      <c r="DT294" s="53">
        <f t="shared" si="147"/>
        <v>3.2038379919390323</v>
      </c>
      <c r="DV294" s="33">
        <f t="shared" si="148"/>
        <v>583.14719032407811</v>
      </c>
      <c r="DW294" s="33">
        <f t="shared" si="149"/>
        <v>263.37499471979334</v>
      </c>
      <c r="DX294" s="33">
        <f t="shared" si="150"/>
        <v>194.17220087556763</v>
      </c>
      <c r="DZ294" s="60">
        <f t="shared" si="174"/>
        <v>1.9763333333333333</v>
      </c>
      <c r="EC294" s="218">
        <f t="shared" si="169"/>
        <v>1874</v>
      </c>
      <c r="ED294" s="53">
        <f t="shared" si="175"/>
        <v>0.15678472424390991</v>
      </c>
      <c r="EE294" s="53">
        <f t="shared" si="176"/>
        <v>0.85758584222077694</v>
      </c>
      <c r="EF294" s="53">
        <f t="shared" si="177"/>
        <v>1.1632286478094254</v>
      </c>
      <c r="EG294" s="53">
        <f t="shared" si="158"/>
        <v>0.46777409575678741</v>
      </c>
      <c r="EH294" s="53">
        <f t="shared" si="178"/>
        <v>0.38732359585089243</v>
      </c>
      <c r="EI294" s="53">
        <f t="shared" si="179"/>
        <v>0.85758584222077705</v>
      </c>
      <c r="EJ294" s="53">
        <f t="shared" si="180"/>
        <v>1.1632286478094256</v>
      </c>
      <c r="EL294" s="5">
        <v>10.78</v>
      </c>
    </row>
    <row r="295" spans="1:142" x14ac:dyDescent="0.15">
      <c r="A295" s="218">
        <f t="shared" si="155"/>
        <v>1875</v>
      </c>
      <c r="B295" s="4"/>
      <c r="C295" s="4"/>
      <c r="D295" s="4"/>
      <c r="E295" s="12">
        <v>6.14</v>
      </c>
      <c r="F295" s="32">
        <f t="shared" si="170"/>
        <v>2.2063066666666669</v>
      </c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36">
        <v>5.5</v>
      </c>
      <c r="T295" s="36">
        <v>6</v>
      </c>
      <c r="U295" s="28">
        <f t="shared" si="171"/>
        <v>2.1559999999999997</v>
      </c>
      <c r="V295" s="12">
        <v>16.5</v>
      </c>
      <c r="W295" s="4"/>
      <c r="X295" s="4"/>
      <c r="Y295" s="4"/>
      <c r="Z295" s="12"/>
      <c r="AA295" s="32"/>
      <c r="AB295" s="4"/>
      <c r="AC295" s="4"/>
      <c r="AD295" s="4"/>
      <c r="AE295" s="4"/>
      <c r="AF295" s="4"/>
      <c r="AG295" s="63"/>
      <c r="AH295" s="12">
        <v>2.13</v>
      </c>
      <c r="AI295" s="32">
        <f t="shared" si="159"/>
        <v>0.61463469476253951</v>
      </c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>
        <v>0.81</v>
      </c>
      <c r="AU295" s="4"/>
      <c r="AV295" s="5">
        <v>17.61</v>
      </c>
      <c r="AW295" s="5">
        <f t="shared" si="160"/>
        <v>2.2714366837024418</v>
      </c>
      <c r="AX295" s="5"/>
      <c r="AY295" s="5"/>
      <c r="AZ295" s="5"/>
      <c r="BA295" s="5"/>
      <c r="BB295" s="5"/>
      <c r="BC295" s="5"/>
      <c r="BD295" s="5"/>
      <c r="BE295" s="5"/>
      <c r="BF295" s="5">
        <v>1.68</v>
      </c>
      <c r="BG295" s="5">
        <v>2</v>
      </c>
      <c r="BH295" s="5">
        <v>1.62</v>
      </c>
      <c r="BI295" s="5">
        <v>2.44</v>
      </c>
      <c r="BJ295" s="12"/>
      <c r="BK295" s="63"/>
      <c r="BL295" s="4">
        <v>2.36</v>
      </c>
      <c r="BM295" s="4">
        <f t="shared" si="161"/>
        <v>0.68100369936131133</v>
      </c>
      <c r="BN295" s="4"/>
      <c r="BO295" s="4"/>
      <c r="BP295" s="4"/>
      <c r="BQ295" s="4"/>
      <c r="BR295" s="4"/>
      <c r="BS295" s="4"/>
      <c r="BT295" s="4">
        <v>0.72</v>
      </c>
      <c r="BU295" s="4"/>
      <c r="BV295" s="4"/>
      <c r="BW295" s="4"/>
      <c r="BX295" s="4"/>
      <c r="BY295" s="12"/>
      <c r="BZ295" s="63"/>
      <c r="CA295" s="4">
        <v>2.2599999999999998</v>
      </c>
      <c r="CB295" s="4">
        <f t="shared" si="162"/>
        <v>0.65214761040532365</v>
      </c>
      <c r="CC295" s="5">
        <v>18.12</v>
      </c>
      <c r="CD295" s="5">
        <f t="shared" si="163"/>
        <v>2.2075055187637966</v>
      </c>
      <c r="CE295" s="6">
        <f t="shared" si="164"/>
        <v>0.63699975620282057</v>
      </c>
      <c r="CF295" s="12"/>
      <c r="CG295" s="32"/>
      <c r="CH295" s="4"/>
      <c r="CI295" s="4"/>
      <c r="CJ295" s="12"/>
      <c r="CK295" s="28"/>
      <c r="CM295" s="4"/>
      <c r="CN295" s="4"/>
      <c r="CO295" s="5"/>
      <c r="CP295" s="4">
        <v>4.8</v>
      </c>
      <c r="CQ295" s="12"/>
      <c r="CR295" s="12"/>
      <c r="CS295" s="4"/>
      <c r="CT295" s="5"/>
      <c r="CU295" s="12"/>
      <c r="CV295" s="53"/>
      <c r="CW295" s="4"/>
      <c r="CX295" s="5"/>
      <c r="DA295" s="4"/>
      <c r="DB295" s="4"/>
      <c r="DC295" s="4"/>
      <c r="DD295" s="63"/>
      <c r="DE295" s="11"/>
      <c r="DF295" s="11"/>
      <c r="DG295" s="11"/>
      <c r="DH295" s="53">
        <f t="shared" si="165"/>
        <v>0.68100369936131133</v>
      </c>
      <c r="DI295" s="53">
        <f t="shared" si="172"/>
        <v>0.97121453541696767</v>
      </c>
      <c r="DJ295" s="53">
        <f t="shared" si="173"/>
        <v>0.60091953576075674</v>
      </c>
      <c r="DK295" s="53">
        <f t="shared" si="166"/>
        <v>0.61463469476253951</v>
      </c>
      <c r="DL295" s="53">
        <f t="shared" si="167"/>
        <v>0.63699975620282057</v>
      </c>
      <c r="DM295" s="53">
        <f t="shared" si="156"/>
        <v>9.0782149020195693</v>
      </c>
      <c r="DN295" s="53">
        <f t="shared" si="157"/>
        <v>3.218358361423201</v>
      </c>
      <c r="DO295" s="53">
        <f t="shared" si="168"/>
        <v>2.7830527956606046</v>
      </c>
      <c r="DP295" s="60">
        <f>'west Allen-Studer'!EG296</f>
        <v>1.4655025510065856</v>
      </c>
      <c r="DQ295" s="53">
        <v>12</v>
      </c>
      <c r="DR295" s="60">
        <v>2.15</v>
      </c>
      <c r="DS295" s="53">
        <f t="shared" si="146"/>
        <v>1.6091791807116005</v>
      </c>
      <c r="DT295" s="53">
        <f t="shared" si="147"/>
        <v>3.218358361423201</v>
      </c>
      <c r="DV295" s="33">
        <f t="shared" si="148"/>
        <v>476.47472570977993</v>
      </c>
      <c r="DW295" s="33">
        <f t="shared" si="149"/>
        <v>228.18916390778654</v>
      </c>
      <c r="DX295" s="33">
        <f t="shared" si="150"/>
        <v>155.95807362598748</v>
      </c>
      <c r="DZ295" s="60">
        <f t="shared" si="174"/>
        <v>2.1559999999999997</v>
      </c>
      <c r="EC295" s="218">
        <f t="shared" si="169"/>
        <v>1875</v>
      </c>
      <c r="ED295" s="53">
        <f t="shared" si="175"/>
        <v>0.19188545896610776</v>
      </c>
      <c r="EE295" s="53">
        <f t="shared" si="176"/>
        <v>1.0798058758809976</v>
      </c>
      <c r="EF295" s="53">
        <f t="shared" si="177"/>
        <v>1.5799117946975081</v>
      </c>
      <c r="EG295" s="53">
        <f t="shared" si="158"/>
        <v>0.53990293794049882</v>
      </c>
      <c r="EH295" s="53">
        <f t="shared" si="178"/>
        <v>0.51713131191366035</v>
      </c>
      <c r="EI295" s="53">
        <f t="shared" si="179"/>
        <v>1.0798058758809976</v>
      </c>
      <c r="EJ295" s="53">
        <f t="shared" si="180"/>
        <v>1.5799117946975079</v>
      </c>
      <c r="EL295" s="5">
        <v>10.78</v>
      </c>
    </row>
    <row r="296" spans="1:142" x14ac:dyDescent="0.15">
      <c r="A296" s="218">
        <f t="shared" si="155"/>
        <v>1876</v>
      </c>
      <c r="B296" s="4"/>
      <c r="C296" s="4"/>
      <c r="D296" s="4"/>
      <c r="E296" s="12">
        <v>6.37</v>
      </c>
      <c r="F296" s="32">
        <f t="shared" si="170"/>
        <v>2.2889533333333332</v>
      </c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36">
        <v>5.5</v>
      </c>
      <c r="T296" s="36">
        <v>5.5</v>
      </c>
      <c r="U296" s="28">
        <f t="shared" si="171"/>
        <v>1.9763333333333333</v>
      </c>
      <c r="V296" s="12">
        <v>11.5</v>
      </c>
      <c r="W296" s="4"/>
      <c r="X296" s="4"/>
      <c r="Y296" s="4"/>
      <c r="Z296" s="12"/>
      <c r="AA296" s="32"/>
      <c r="AB296" s="4"/>
      <c r="AC296" s="4"/>
      <c r="AD296" s="4"/>
      <c r="AE296" s="4"/>
      <c r="AF296" s="4"/>
      <c r="AG296" s="63"/>
      <c r="AH296" s="12">
        <v>2.0099999999999998</v>
      </c>
      <c r="AI296" s="32">
        <f t="shared" si="159"/>
        <v>0.58000738801535412</v>
      </c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>
        <v>0.94</v>
      </c>
      <c r="AU296" s="4"/>
      <c r="AV296" s="5">
        <v>18.78</v>
      </c>
      <c r="AW296" s="5">
        <f t="shared" si="160"/>
        <v>2.1299254526091587</v>
      </c>
      <c r="AX296" s="5"/>
      <c r="AY296" s="5"/>
      <c r="AZ296" s="5"/>
      <c r="BA296" s="5"/>
      <c r="BB296" s="5"/>
      <c r="BC296" s="5"/>
      <c r="BD296" s="5"/>
      <c r="BE296" s="5"/>
      <c r="BF296" s="5">
        <v>2.2799999999999998</v>
      </c>
      <c r="BG296" s="5">
        <v>2.06</v>
      </c>
      <c r="BH296" s="5">
        <v>1.66</v>
      </c>
      <c r="BI296" s="5">
        <v>2.79</v>
      </c>
      <c r="BJ296" s="12"/>
      <c r="BK296" s="63"/>
      <c r="BL296" s="4">
        <v>2.13</v>
      </c>
      <c r="BM296" s="4">
        <f t="shared" si="161"/>
        <v>0.61463469476253951</v>
      </c>
      <c r="BN296" s="4"/>
      <c r="BO296" s="4"/>
      <c r="BP296" s="4"/>
      <c r="BQ296" s="4"/>
      <c r="BR296" s="4"/>
      <c r="BS296" s="4"/>
      <c r="BT296" s="4">
        <v>0.67</v>
      </c>
      <c r="BU296" s="4"/>
      <c r="BV296" s="4"/>
      <c r="BW296" s="4"/>
      <c r="BX296" s="4"/>
      <c r="BY296" s="12"/>
      <c r="BZ296" s="63"/>
      <c r="CA296" s="4">
        <v>1.85</v>
      </c>
      <c r="CB296" s="4">
        <f t="shared" si="162"/>
        <v>0.53383764568577385</v>
      </c>
      <c r="CC296" s="5">
        <v>23.13</v>
      </c>
      <c r="CD296" s="5">
        <f t="shared" si="163"/>
        <v>1.7293558149589279</v>
      </c>
      <c r="CE296" s="6">
        <f t="shared" si="164"/>
        <v>0.49902445233009557</v>
      </c>
      <c r="CF296" s="12"/>
      <c r="CG296" s="32"/>
      <c r="CH296" s="4"/>
      <c r="CI296" s="4"/>
      <c r="CJ296" s="12"/>
      <c r="CK296" s="28"/>
      <c r="CM296" s="4"/>
      <c r="CN296" s="4"/>
      <c r="CO296" s="5"/>
      <c r="CP296" s="4">
        <v>4.76</v>
      </c>
      <c r="CQ296" s="12"/>
      <c r="CR296" s="12"/>
      <c r="CS296" s="4"/>
      <c r="CT296" s="5"/>
      <c r="CU296" s="12"/>
      <c r="CV296" s="53"/>
      <c r="CW296" s="4"/>
      <c r="CX296" s="5"/>
      <c r="DA296" s="4"/>
      <c r="DB296" s="4"/>
      <c r="DC296" s="4"/>
      <c r="DD296" s="63"/>
      <c r="DE296" s="11"/>
      <c r="DF296" s="11"/>
      <c r="DG296" s="11"/>
      <c r="DH296" s="53">
        <f t="shared" si="165"/>
        <v>0.61463469476253951</v>
      </c>
      <c r="DI296" s="53">
        <f t="shared" si="172"/>
        <v>0.88373746911220674</v>
      </c>
      <c r="DJ296" s="53">
        <f t="shared" si="173"/>
        <v>0.54254792202136093</v>
      </c>
      <c r="DK296" s="53">
        <f t="shared" si="166"/>
        <v>0.58000738801535412</v>
      </c>
      <c r="DL296" s="53">
        <f t="shared" si="167"/>
        <v>0.49902445233009557</v>
      </c>
      <c r="DM296" s="53">
        <f t="shared" si="156"/>
        <v>9.1191733720936465</v>
      </c>
      <c r="DN296" s="53">
        <f t="shared" si="157"/>
        <v>3.2328787309073692</v>
      </c>
      <c r="DO296" s="53">
        <f t="shared" si="168"/>
        <v>2.7233128925787486</v>
      </c>
      <c r="DP296" s="60">
        <f>'west Allen-Studer'!EG297</f>
        <v>1.613163530287677</v>
      </c>
      <c r="DQ296" s="53">
        <v>12</v>
      </c>
      <c r="DR296" s="60">
        <v>2.15</v>
      </c>
      <c r="DS296" s="53">
        <f t="shared" si="146"/>
        <v>1.6164393654536846</v>
      </c>
      <c r="DT296" s="53">
        <f t="shared" si="147"/>
        <v>3.2328787309073692</v>
      </c>
      <c r="DV296" s="33">
        <f t="shared" si="148"/>
        <v>449.85257318765264</v>
      </c>
      <c r="DW296" s="33">
        <f t="shared" si="149"/>
        <v>212.11407531467069</v>
      </c>
      <c r="DX296" s="33">
        <f t="shared" si="150"/>
        <v>148.03532239739073</v>
      </c>
      <c r="DZ296" s="60">
        <f t="shared" si="174"/>
        <v>1.9763333333333333</v>
      </c>
      <c r="EC296" s="218">
        <f t="shared" si="169"/>
        <v>1876</v>
      </c>
      <c r="ED296" s="53">
        <f t="shared" si="175"/>
        <v>0.20324118806458996</v>
      </c>
      <c r="EE296" s="53">
        <f t="shared" si="176"/>
        <v>1.0648358263429432</v>
      </c>
      <c r="EF296" s="53">
        <f t="shared" si="177"/>
        <v>1.5257619803761631</v>
      </c>
      <c r="EH296" s="53">
        <f t="shared" si="178"/>
        <v>0.50209041834789747</v>
      </c>
      <c r="EI296" s="53">
        <f t="shared" si="179"/>
        <v>1.0648358263429434</v>
      </c>
      <c r="EJ296" s="53">
        <f t="shared" si="180"/>
        <v>1.5257619803761633</v>
      </c>
      <c r="EL296" s="5">
        <v>10.78</v>
      </c>
    </row>
    <row r="297" spans="1:142" x14ac:dyDescent="0.15">
      <c r="A297" s="218">
        <f t="shared" si="155"/>
        <v>1877</v>
      </c>
      <c r="B297" s="4"/>
      <c r="C297" s="4"/>
      <c r="D297" s="4"/>
      <c r="E297" s="12">
        <v>6.3</v>
      </c>
      <c r="F297" s="32">
        <f t="shared" si="170"/>
        <v>2.2637999999999994</v>
      </c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36">
        <v>5.5</v>
      </c>
      <c r="T297" s="36">
        <v>5.5</v>
      </c>
      <c r="U297" s="28">
        <f t="shared" si="171"/>
        <v>1.9763333333333333</v>
      </c>
      <c r="V297" s="12">
        <v>11</v>
      </c>
      <c r="W297" s="4"/>
      <c r="X297" s="4"/>
      <c r="Y297" s="4"/>
      <c r="Z297" s="12"/>
      <c r="AA297" s="32"/>
      <c r="AB297" s="4"/>
      <c r="AC297" s="4"/>
      <c r="AD297" s="4"/>
      <c r="AE297" s="4"/>
      <c r="AF297" s="4"/>
      <c r="AG297" s="63"/>
      <c r="AH297" s="12">
        <v>2.38</v>
      </c>
      <c r="AI297" s="32">
        <f t="shared" si="159"/>
        <v>0.68677491715250893</v>
      </c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>
        <v>0.91</v>
      </c>
      <c r="AU297" s="4"/>
      <c r="AV297" s="5">
        <v>15.2</v>
      </c>
      <c r="AW297" s="5">
        <f t="shared" si="160"/>
        <v>2.6315789473684208</v>
      </c>
      <c r="AX297" s="5"/>
      <c r="AY297" s="5"/>
      <c r="AZ297" s="5"/>
      <c r="BA297" s="5"/>
      <c r="BB297" s="5"/>
      <c r="BC297" s="5"/>
      <c r="BD297" s="5"/>
      <c r="BE297" s="5"/>
      <c r="BF297" s="5">
        <v>2.21</v>
      </c>
      <c r="BG297" s="5">
        <v>2.15</v>
      </c>
      <c r="BH297" s="5">
        <v>2.4300000000000002</v>
      </c>
      <c r="BI297" s="5">
        <v>2.7</v>
      </c>
      <c r="BJ297" s="12"/>
      <c r="BK297" s="63"/>
      <c r="BL297" s="4">
        <v>2.82</v>
      </c>
      <c r="BM297" s="4">
        <f t="shared" si="161"/>
        <v>0.81374170855885508</v>
      </c>
      <c r="BN297" s="4"/>
      <c r="BO297" s="4"/>
      <c r="BP297" s="4"/>
      <c r="BQ297" s="4"/>
      <c r="BR297" s="4"/>
      <c r="BS297" s="4"/>
      <c r="BT297" s="4">
        <v>0.87</v>
      </c>
      <c r="BU297" s="4"/>
      <c r="BV297" s="4"/>
      <c r="BW297" s="4"/>
      <c r="BX297" s="4"/>
      <c r="BY297" s="12"/>
      <c r="BZ297" s="63"/>
      <c r="CA297" s="4">
        <v>2.4700000000000002</v>
      </c>
      <c r="CB297" s="4">
        <f t="shared" si="162"/>
        <v>0.71274539721289798</v>
      </c>
      <c r="CC297" s="5">
        <v>16.7</v>
      </c>
      <c r="CD297" s="5">
        <f t="shared" si="163"/>
        <v>2.3952095808383236</v>
      </c>
      <c r="CE297" s="6">
        <f t="shared" si="164"/>
        <v>0.69116380732904859</v>
      </c>
      <c r="CF297" s="12"/>
      <c r="CG297" s="32"/>
      <c r="CH297" s="4"/>
      <c r="CI297" s="4"/>
      <c r="CJ297" s="12"/>
      <c r="CK297" s="28"/>
      <c r="CM297" s="4"/>
      <c r="CN297" s="4"/>
      <c r="CO297" s="5"/>
      <c r="CP297" s="4">
        <v>4.6500000000000004</v>
      </c>
      <c r="CQ297" s="12"/>
      <c r="CR297" s="12"/>
      <c r="CS297" s="4"/>
      <c r="CT297" s="5"/>
      <c r="CU297" s="12"/>
      <c r="CV297" s="53"/>
      <c r="CW297" s="4"/>
      <c r="CX297" s="5"/>
      <c r="DA297" s="4"/>
      <c r="DB297" s="4"/>
      <c r="DC297" s="4"/>
      <c r="DD297" s="63"/>
      <c r="DE297" s="11">
        <v>0.59</v>
      </c>
      <c r="DF297" s="11">
        <f t="shared" ref="DF297:DF340" si="181">DE297*(1/3.02)</f>
        <v>0.19536423841059603</v>
      </c>
      <c r="DG297" s="11"/>
      <c r="DH297" s="53">
        <f t="shared" si="165"/>
        <v>0.81374170855885508</v>
      </c>
      <c r="DI297" s="53">
        <f t="shared" si="172"/>
        <v>1.1278426680264897</v>
      </c>
      <c r="DJ297" s="53">
        <f t="shared" si="173"/>
        <v>0.71425412723954829</v>
      </c>
      <c r="DK297" s="53">
        <f t="shared" si="166"/>
        <v>0.68677491715250893</v>
      </c>
      <c r="DL297" s="53">
        <f t="shared" si="167"/>
        <v>0.69116380732904859</v>
      </c>
      <c r="DM297" s="53">
        <f t="shared" si="156"/>
        <v>9.160131842167722</v>
      </c>
      <c r="DN297" s="53">
        <f t="shared" si="157"/>
        <v>3.247399100391537</v>
      </c>
      <c r="DO297" s="53">
        <f t="shared" si="168"/>
        <v>2.6635729894968931</v>
      </c>
      <c r="DP297" s="60">
        <f>'west Allen-Studer'!EG298</f>
        <v>3.4892244922230082</v>
      </c>
      <c r="DQ297" s="53">
        <v>12</v>
      </c>
      <c r="DR297" s="60">
        <f t="shared" ref="DR297:DR340" si="182">10.78*DF297</f>
        <v>2.1060264900662249</v>
      </c>
      <c r="DS297" s="53">
        <f t="shared" si="146"/>
        <v>1.6236995501957685</v>
      </c>
      <c r="DT297" s="53">
        <f t="shared" si="147"/>
        <v>3.247399100391537</v>
      </c>
      <c r="DV297" s="33">
        <f t="shared" si="148"/>
        <v>597.59750715930488</v>
      </c>
      <c r="DW297" s="33">
        <f t="shared" si="149"/>
        <v>263.00679488704026</v>
      </c>
      <c r="DX297" s="33">
        <f t="shared" si="150"/>
        <v>174.6741071776521</v>
      </c>
      <c r="DZ297" s="60">
        <f t="shared" si="174"/>
        <v>1.9763333333333333</v>
      </c>
      <c r="EC297" s="218">
        <f t="shared" si="169"/>
        <v>1877</v>
      </c>
      <c r="ED297" s="53">
        <f t="shared" si="175"/>
        <v>0.15299356227769337</v>
      </c>
      <c r="EE297" s="53">
        <f t="shared" si="176"/>
        <v>0.85878643083603579</v>
      </c>
      <c r="EF297" s="53">
        <f t="shared" si="177"/>
        <v>1.2930746881502544</v>
      </c>
      <c r="EH297" s="53">
        <f t="shared" si="178"/>
        <v>0.37795784614351835</v>
      </c>
      <c r="EI297" s="53">
        <f t="shared" si="179"/>
        <v>0.8587864308360359</v>
      </c>
      <c r="EJ297" s="53">
        <f t="shared" si="180"/>
        <v>1.2930746881502546</v>
      </c>
      <c r="EL297" s="5">
        <v>10.78</v>
      </c>
    </row>
    <row r="298" spans="1:142" x14ac:dyDescent="0.15">
      <c r="A298" s="218">
        <f t="shared" si="155"/>
        <v>1878</v>
      </c>
      <c r="B298" s="4"/>
      <c r="C298" s="4"/>
      <c r="D298" s="4"/>
      <c r="E298" s="12">
        <v>7.17</v>
      </c>
      <c r="F298" s="32">
        <f t="shared" si="170"/>
        <v>2.5764199999999997</v>
      </c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36">
        <v>6</v>
      </c>
      <c r="T298" s="36">
        <v>6</v>
      </c>
      <c r="U298" s="28">
        <f t="shared" si="171"/>
        <v>2.1559999999999997</v>
      </c>
      <c r="V298" s="12">
        <v>12.5</v>
      </c>
      <c r="W298" s="4"/>
      <c r="X298" s="4"/>
      <c r="Y298" s="4"/>
      <c r="Z298" s="12"/>
      <c r="AA298" s="32"/>
      <c r="AB298" s="4"/>
      <c r="AC298" s="4"/>
      <c r="AD298" s="4"/>
      <c r="AE298" s="4"/>
      <c r="AF298" s="4"/>
      <c r="AG298" s="63"/>
      <c r="AH298" s="12">
        <v>3.24</v>
      </c>
      <c r="AI298" s="32">
        <f t="shared" si="159"/>
        <v>0.93493728217400385</v>
      </c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>
        <v>1.1100000000000001</v>
      </c>
      <c r="AU298" s="4"/>
      <c r="AV298" s="5">
        <v>11.56</v>
      </c>
      <c r="AW298" s="5">
        <f t="shared" si="160"/>
        <v>3.4602076124567471</v>
      </c>
      <c r="AX298" s="5"/>
      <c r="AY298" s="5"/>
      <c r="AZ298" s="5"/>
      <c r="BA298" s="5"/>
      <c r="BB298" s="5"/>
      <c r="BC298" s="5"/>
      <c r="BD298" s="5"/>
      <c r="BE298" s="5"/>
      <c r="BF298" s="5">
        <v>2.75</v>
      </c>
      <c r="BG298" s="5">
        <v>3.27</v>
      </c>
      <c r="BH298" s="5">
        <v>3.04</v>
      </c>
      <c r="BI298" s="5">
        <v>3.36</v>
      </c>
      <c r="BJ298" s="12"/>
      <c r="BK298" s="63"/>
      <c r="BL298" s="4">
        <v>3.49</v>
      </c>
      <c r="BM298" s="4">
        <f t="shared" si="161"/>
        <v>1.0070775045639733</v>
      </c>
      <c r="BN298" s="4"/>
      <c r="BO298" s="4"/>
      <c r="BP298" s="4"/>
      <c r="BQ298" s="4"/>
      <c r="BR298" s="4"/>
      <c r="BS298" s="4"/>
      <c r="BT298" s="4">
        <v>1.03</v>
      </c>
      <c r="BU298" s="4"/>
      <c r="BV298" s="4"/>
      <c r="BW298" s="4"/>
      <c r="BX298" s="4"/>
      <c r="BY298" s="12"/>
      <c r="BZ298" s="63"/>
      <c r="CA298" s="4">
        <v>3.53</v>
      </c>
      <c r="CB298" s="4">
        <f t="shared" si="162"/>
        <v>1.0186199401463683</v>
      </c>
      <c r="CC298" s="5">
        <v>11.36</v>
      </c>
      <c r="CD298" s="5">
        <f t="shared" si="163"/>
        <v>3.5211267605633805</v>
      </c>
      <c r="CE298" s="6">
        <f t="shared" si="164"/>
        <v>1.0160594702812598</v>
      </c>
      <c r="CF298" s="12"/>
      <c r="CG298" s="32"/>
      <c r="CH298" s="4"/>
      <c r="CI298" s="4"/>
      <c r="CJ298" s="12"/>
      <c r="CK298" s="28"/>
      <c r="CM298" s="4"/>
      <c r="CN298" s="4"/>
      <c r="CO298" s="5"/>
      <c r="CP298" s="4">
        <v>4.63</v>
      </c>
      <c r="CQ298" s="12"/>
      <c r="CR298" s="12"/>
      <c r="CS298" s="4"/>
      <c r="CT298" s="5"/>
      <c r="CU298" s="12"/>
      <c r="CV298" s="53"/>
      <c r="CW298" s="4"/>
      <c r="CX298" s="5"/>
      <c r="DA298" s="4"/>
      <c r="DB298" s="4"/>
      <c r="DC298" s="4"/>
      <c r="DD298" s="63"/>
      <c r="DE298" s="11">
        <v>0.59299999999999997</v>
      </c>
      <c r="DF298" s="11">
        <f t="shared" si="181"/>
        <v>0.19635761589403974</v>
      </c>
      <c r="DG298" s="11"/>
      <c r="DH298" s="53">
        <f t="shared" si="165"/>
        <v>1.0070775045639733</v>
      </c>
      <c r="DI298" s="53">
        <f t="shared" si="172"/>
        <v>1.3709810205954311</v>
      </c>
      <c r="DJ298" s="53">
        <f t="shared" si="173"/>
        <v>0.88211955300213618</v>
      </c>
      <c r="DK298" s="53">
        <f t="shared" si="166"/>
        <v>0.93493728217400385</v>
      </c>
      <c r="DL298" s="53">
        <f t="shared" si="167"/>
        <v>1.0160594702812598</v>
      </c>
      <c r="DM298" s="53">
        <f t="shared" ref="DM298:DM316" si="183">DM$233+(A298-A$233)*(DM$317-DM$233)/(A$317-A$233)</f>
        <v>9.2010903122417993</v>
      </c>
      <c r="DN298" s="53">
        <f t="shared" ref="DN298:DN329" si="184">DM298*AVERAGE(DN$229:DN$233)/AVERAGE(DM$229:DM$233)</f>
        <v>3.2619194698757052</v>
      </c>
      <c r="DO298" s="53">
        <f t="shared" si="168"/>
        <v>2.6038330864150376</v>
      </c>
      <c r="DP298" s="60">
        <f>'west Allen-Studer'!EG299</f>
        <v>4.5628320282916253</v>
      </c>
      <c r="DQ298" s="53">
        <v>12</v>
      </c>
      <c r="DR298" s="60">
        <f t="shared" si="182"/>
        <v>2.1167350993377485</v>
      </c>
      <c r="DS298" s="53">
        <f t="shared" si="146"/>
        <v>1.6309597349378526</v>
      </c>
      <c r="DT298" s="53">
        <f t="shared" si="147"/>
        <v>3.2619194698757052</v>
      </c>
      <c r="DV298" s="33">
        <f t="shared" si="148"/>
        <v>722.44719154577945</v>
      </c>
      <c r="DW298" s="33">
        <f t="shared" si="149"/>
        <v>328.29414951272088</v>
      </c>
      <c r="DX298" s="33">
        <f t="shared" si="150"/>
        <v>224.63066761025743</v>
      </c>
      <c r="DZ298" s="60">
        <f t="shared" si="174"/>
        <v>2.1559999999999997</v>
      </c>
      <c r="EC298" s="218">
        <f t="shared" si="169"/>
        <v>1878</v>
      </c>
      <c r="ED298" s="53">
        <f t="shared" si="175"/>
        <v>0.12655398553484151</v>
      </c>
      <c r="EE298" s="53">
        <f t="shared" si="176"/>
        <v>0.75054642419222406</v>
      </c>
      <c r="EF298" s="53">
        <f t="shared" si="177"/>
        <v>1.0969116666986591</v>
      </c>
      <c r="EH298" s="53">
        <f t="shared" si="178"/>
        <v>0.34106299101639781</v>
      </c>
      <c r="EI298" s="53">
        <f t="shared" si="179"/>
        <v>0.75054642419222395</v>
      </c>
      <c r="EJ298" s="53">
        <f t="shared" si="180"/>
        <v>1.0969116666986591</v>
      </c>
      <c r="EL298" s="5">
        <v>10.78</v>
      </c>
    </row>
    <row r="299" spans="1:142" x14ac:dyDescent="0.15">
      <c r="A299" s="218">
        <f t="shared" si="155"/>
        <v>1879</v>
      </c>
      <c r="B299" s="4"/>
      <c r="C299" s="4"/>
      <c r="D299" s="4"/>
      <c r="E299" s="12">
        <v>7.31</v>
      </c>
      <c r="F299" s="32">
        <f t="shared" si="170"/>
        <v>2.626726666666666</v>
      </c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36">
        <v>6</v>
      </c>
      <c r="T299" s="36">
        <v>5.5</v>
      </c>
      <c r="U299" s="28">
        <f t="shared" si="171"/>
        <v>1.9763333333333333</v>
      </c>
      <c r="V299" s="12">
        <v>14</v>
      </c>
      <c r="W299" s="4"/>
      <c r="X299" s="4"/>
      <c r="Y299" s="4"/>
      <c r="Z299" s="12"/>
      <c r="AA299" s="32"/>
      <c r="AB299" s="4"/>
      <c r="AC299" s="4"/>
      <c r="AD299" s="4"/>
      <c r="AE299" s="4"/>
      <c r="AF299" s="4"/>
      <c r="AG299" s="63"/>
      <c r="AH299" s="12">
        <v>3.21</v>
      </c>
      <c r="AI299" s="32">
        <f t="shared" si="159"/>
        <v>0.9262804554872075</v>
      </c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>
        <v>1.07</v>
      </c>
      <c r="AU299" s="4"/>
      <c r="AV299" s="5">
        <v>11.75</v>
      </c>
      <c r="AW299" s="5">
        <f t="shared" si="160"/>
        <v>3.4042553191489362</v>
      </c>
      <c r="AX299" s="5"/>
      <c r="AY299" s="5"/>
      <c r="AZ299" s="5"/>
      <c r="BA299" s="5"/>
      <c r="BB299" s="5"/>
      <c r="BC299" s="5"/>
      <c r="BD299" s="5"/>
      <c r="BE299" s="5"/>
      <c r="BF299" s="5">
        <v>2.67</v>
      </c>
      <c r="BG299" s="5">
        <v>3.15</v>
      </c>
      <c r="BH299" s="5">
        <v>2.5499999999999998</v>
      </c>
      <c r="BI299" s="5">
        <v>2.95</v>
      </c>
      <c r="BJ299" s="12"/>
      <c r="BK299" s="63"/>
      <c r="BL299" s="4">
        <v>3.55</v>
      </c>
      <c r="BM299" s="4">
        <f t="shared" si="161"/>
        <v>1.024391157937566</v>
      </c>
      <c r="BN299" s="4"/>
      <c r="BO299" s="4"/>
      <c r="BP299" s="4"/>
      <c r="BQ299" s="4"/>
      <c r="BR299" s="4"/>
      <c r="BS299" s="4"/>
      <c r="BT299" s="4">
        <v>1.05</v>
      </c>
      <c r="BU299" s="4"/>
      <c r="BV299" s="4"/>
      <c r="BW299" s="4"/>
      <c r="BX299" s="4"/>
      <c r="BY299" s="12"/>
      <c r="BZ299" s="63"/>
      <c r="CA299" s="4">
        <v>4.09</v>
      </c>
      <c r="CB299" s="4">
        <f t="shared" si="162"/>
        <v>1.1802140382998998</v>
      </c>
      <c r="CC299" s="5">
        <v>10.85</v>
      </c>
      <c r="CD299" s="5">
        <f t="shared" si="163"/>
        <v>3.6866359447004609</v>
      </c>
      <c r="CE299" s="6">
        <f t="shared" si="164"/>
        <v>1.0638189476861852</v>
      </c>
      <c r="CF299" s="12"/>
      <c r="CG299" s="32"/>
      <c r="CH299" s="4"/>
      <c r="CI299" s="4"/>
      <c r="CJ299" s="12"/>
      <c r="CK299" s="28"/>
      <c r="CM299" s="4"/>
      <c r="CN299" s="4"/>
      <c r="CO299" s="5"/>
      <c r="CP299" s="4">
        <v>4.55</v>
      </c>
      <c r="CQ299" s="12"/>
      <c r="CR299" s="12"/>
      <c r="CS299" s="4"/>
      <c r="CT299" s="5"/>
      <c r="CU299" s="12"/>
      <c r="CV299" s="53"/>
      <c r="CW299" s="4"/>
      <c r="CX299" s="5"/>
      <c r="DA299" s="4"/>
      <c r="DB299" s="4"/>
      <c r="DC299" s="4"/>
      <c r="DD299" s="63"/>
      <c r="DE299" s="11">
        <v>0.51</v>
      </c>
      <c r="DF299" s="11">
        <f t="shared" si="181"/>
        <v>0.16887417218543049</v>
      </c>
      <c r="DG299" s="11"/>
      <c r="DH299" s="53">
        <f t="shared" si="165"/>
        <v>1.024391157937566</v>
      </c>
      <c r="DI299" s="53">
        <f t="shared" si="172"/>
        <v>1.3860988929647891</v>
      </c>
      <c r="DJ299" s="53">
        <f t="shared" si="173"/>
        <v>0.89591431536893495</v>
      </c>
      <c r="DK299" s="53">
        <f t="shared" si="166"/>
        <v>0.9262804554872075</v>
      </c>
      <c r="DL299" s="53">
        <f t="shared" si="167"/>
        <v>1.0638189476861852</v>
      </c>
      <c r="DM299" s="53">
        <f t="shared" si="183"/>
        <v>9.2420487823158748</v>
      </c>
      <c r="DN299" s="53">
        <f t="shared" si="184"/>
        <v>3.2764398393598735</v>
      </c>
      <c r="DO299" s="53">
        <f t="shared" si="168"/>
        <v>2.5440931833331817</v>
      </c>
      <c r="DP299" s="60">
        <f>'west Allen-Studer'!EG300</f>
        <v>3.9074792639689626</v>
      </c>
      <c r="DQ299" s="53">
        <v>12</v>
      </c>
      <c r="DR299" s="60">
        <f t="shared" si="182"/>
        <v>1.8204635761589405</v>
      </c>
      <c r="DS299" s="53">
        <f t="shared" si="146"/>
        <v>1.6382199196799367</v>
      </c>
      <c r="DT299" s="53">
        <f t="shared" si="147"/>
        <v>3.2764398393598735</v>
      </c>
      <c r="DV299" s="33">
        <f t="shared" si="148"/>
        <v>705.93104757338699</v>
      </c>
      <c r="DW299" s="33">
        <f t="shared" si="149"/>
        <v>324.01926703101918</v>
      </c>
      <c r="DX299" s="33">
        <f t="shared" si="150"/>
        <v>221.33197397664901</v>
      </c>
      <c r="DZ299" s="60">
        <f t="shared" si="174"/>
        <v>1.9763333333333333</v>
      </c>
      <c r="EC299" s="218">
        <f t="shared" si="169"/>
        <v>1879</v>
      </c>
      <c r="ED299" s="53">
        <f t="shared" si="175"/>
        <v>0.12951487506159973</v>
      </c>
      <c r="EE299" s="53">
        <f t="shared" si="176"/>
        <v>0.69707788902887635</v>
      </c>
      <c r="EF299" s="53">
        <f t="shared" si="177"/>
        <v>1.0204881952143798</v>
      </c>
      <c r="EH299" s="53">
        <f t="shared" si="178"/>
        <v>0.31995570593342704</v>
      </c>
      <c r="EI299" s="53">
        <f t="shared" si="179"/>
        <v>0.69707788902887646</v>
      </c>
      <c r="EJ299" s="53">
        <f t="shared" si="180"/>
        <v>1.0204881952143801</v>
      </c>
      <c r="EL299" s="5">
        <v>10.78</v>
      </c>
    </row>
    <row r="300" spans="1:142" x14ac:dyDescent="0.15">
      <c r="A300" s="218">
        <f t="shared" si="155"/>
        <v>1880</v>
      </c>
      <c r="B300" s="4"/>
      <c r="C300" s="4"/>
      <c r="D300" s="4"/>
      <c r="E300" s="12">
        <v>7.11</v>
      </c>
      <c r="F300" s="32">
        <f t="shared" si="170"/>
        <v>2.5548599999999997</v>
      </c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36">
        <v>5.5</v>
      </c>
      <c r="T300" s="36">
        <v>5.5</v>
      </c>
      <c r="U300" s="28">
        <f t="shared" si="171"/>
        <v>1.9763333333333333</v>
      </c>
      <c r="V300" s="12">
        <v>14</v>
      </c>
      <c r="W300" s="4"/>
      <c r="X300" s="4"/>
      <c r="Y300" s="4"/>
      <c r="Z300" s="12"/>
      <c r="AA300" s="32"/>
      <c r="AB300" s="4"/>
      <c r="AC300" s="4"/>
      <c r="AD300" s="4"/>
      <c r="AE300" s="4"/>
      <c r="AF300" s="4"/>
      <c r="AG300" s="63"/>
      <c r="AH300" s="12">
        <v>2.09</v>
      </c>
      <c r="AI300" s="32">
        <f t="shared" si="159"/>
        <v>0.60309225918014442</v>
      </c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>
        <v>0.91</v>
      </c>
      <c r="AU300" s="4"/>
      <c r="AV300" s="5">
        <v>12.88</v>
      </c>
      <c r="AW300" s="5">
        <f t="shared" si="160"/>
        <v>3.1055900621118009</v>
      </c>
      <c r="AX300" s="5"/>
      <c r="AY300" s="5"/>
      <c r="AZ300" s="5"/>
      <c r="BA300" s="5"/>
      <c r="BB300" s="5"/>
      <c r="BC300" s="5"/>
      <c r="BD300" s="5"/>
      <c r="BE300" s="5"/>
      <c r="BF300" s="5">
        <v>2.11</v>
      </c>
      <c r="BG300" s="5">
        <v>1.67</v>
      </c>
      <c r="BH300" s="5">
        <v>2.11</v>
      </c>
      <c r="BI300" s="5">
        <v>2.36</v>
      </c>
      <c r="BJ300" s="12"/>
      <c r="BK300" s="63"/>
      <c r="BL300" s="4">
        <v>2.8</v>
      </c>
      <c r="BM300" s="4">
        <f t="shared" si="161"/>
        <v>0.80797049076765759</v>
      </c>
      <c r="BN300" s="4"/>
      <c r="BO300" s="4"/>
      <c r="BP300" s="4"/>
      <c r="BQ300" s="4"/>
      <c r="BR300" s="4"/>
      <c r="BS300" s="4"/>
      <c r="BT300" s="4">
        <v>0.85</v>
      </c>
      <c r="BU300" s="4"/>
      <c r="BV300" s="4"/>
      <c r="BW300" s="4"/>
      <c r="BX300" s="4"/>
      <c r="BY300" s="12"/>
      <c r="BZ300" s="63"/>
      <c r="CA300" s="4">
        <v>2.85</v>
      </c>
      <c r="CB300" s="4">
        <f t="shared" si="162"/>
        <v>0.82239853524565154</v>
      </c>
      <c r="CC300" s="5">
        <v>15.88</v>
      </c>
      <c r="CD300" s="5">
        <f t="shared" si="163"/>
        <v>2.5188916876574305</v>
      </c>
      <c r="CE300" s="6">
        <f t="shared" si="164"/>
        <v>0.72685362609540982</v>
      </c>
      <c r="CF300" s="12"/>
      <c r="CG300" s="32"/>
      <c r="CH300" s="4"/>
      <c r="CI300" s="4"/>
      <c r="CJ300" s="12"/>
      <c r="CK300" s="28"/>
      <c r="CM300" s="4"/>
      <c r="CN300" s="4"/>
      <c r="CO300" s="5"/>
      <c r="CP300" s="4">
        <v>4.43</v>
      </c>
      <c r="CQ300" s="12"/>
      <c r="CR300" s="12"/>
      <c r="CS300" s="4"/>
      <c r="CT300" s="5"/>
      <c r="CU300" s="12"/>
      <c r="CV300" s="53"/>
      <c r="CW300" s="4"/>
      <c r="CX300" s="5"/>
      <c r="DA300" s="4"/>
      <c r="DB300" s="4"/>
      <c r="DC300" s="4"/>
      <c r="DD300" s="63"/>
      <c r="DE300" s="11">
        <v>0.56000000000000005</v>
      </c>
      <c r="DF300" s="11">
        <f t="shared" si="181"/>
        <v>0.18543046357615897</v>
      </c>
      <c r="DG300" s="11"/>
      <c r="DH300" s="53">
        <f t="shared" si="165"/>
        <v>0.80797049076765759</v>
      </c>
      <c r="DI300" s="53">
        <f t="shared" si="172"/>
        <v>1.1207671550144815</v>
      </c>
      <c r="DJ300" s="53">
        <f t="shared" si="173"/>
        <v>0.70927713578394858</v>
      </c>
      <c r="DK300" s="53">
        <f t="shared" si="166"/>
        <v>0.60309225918014442</v>
      </c>
      <c r="DL300" s="53">
        <f t="shared" si="167"/>
        <v>0.72685362609540982</v>
      </c>
      <c r="DM300" s="53">
        <f t="shared" si="183"/>
        <v>9.2830072523899521</v>
      </c>
      <c r="DN300" s="53">
        <f t="shared" si="184"/>
        <v>3.2909602088440417</v>
      </c>
      <c r="DO300" s="53">
        <f t="shared" si="168"/>
        <v>2.4843532802513257</v>
      </c>
      <c r="DP300" s="60">
        <f>'west Allen-Studer'!EG301</f>
        <v>2.2958920040832864</v>
      </c>
      <c r="DQ300" s="53">
        <v>12</v>
      </c>
      <c r="DR300" s="60">
        <f t="shared" si="182"/>
        <v>1.9989403973509936</v>
      </c>
      <c r="DS300" s="53">
        <f t="shared" si="146"/>
        <v>1.6454801044220209</v>
      </c>
      <c r="DT300" s="53">
        <f t="shared" si="147"/>
        <v>3.2909602088440417</v>
      </c>
      <c r="DV300" s="33">
        <f t="shared" si="148"/>
        <v>556.24591086541238</v>
      </c>
      <c r="DW300" s="33">
        <f t="shared" si="149"/>
        <v>247.52807826269395</v>
      </c>
      <c r="DX300" s="33">
        <f t="shared" si="150"/>
        <v>157.94024403106695</v>
      </c>
      <c r="DZ300" s="60">
        <f t="shared" si="174"/>
        <v>1.9763333333333333</v>
      </c>
      <c r="EC300" s="218">
        <f t="shared" si="169"/>
        <v>1880</v>
      </c>
      <c r="ED300" s="53">
        <f t="shared" si="175"/>
        <v>0.16436717941229634</v>
      </c>
      <c r="EE300" s="53">
        <f t="shared" si="176"/>
        <v>0.91248907296472959</v>
      </c>
      <c r="EF300" s="53">
        <f t="shared" si="177"/>
        <v>1.4300767233349247</v>
      </c>
      <c r="EH300" s="53">
        <f t="shared" si="178"/>
        <v>0.40605541947312707</v>
      </c>
      <c r="EI300" s="53">
        <f t="shared" si="179"/>
        <v>0.9124890729647297</v>
      </c>
      <c r="EJ300" s="53">
        <f t="shared" si="180"/>
        <v>1.430076723334925</v>
      </c>
      <c r="EL300" s="5">
        <v>10.78</v>
      </c>
    </row>
    <row r="301" spans="1:142" x14ac:dyDescent="0.15">
      <c r="A301" s="218">
        <f t="shared" si="155"/>
        <v>1881</v>
      </c>
      <c r="B301" s="4"/>
      <c r="C301" s="4"/>
      <c r="D301" s="4"/>
      <c r="E301" s="12">
        <v>7.19</v>
      </c>
      <c r="F301" s="32">
        <f t="shared" si="170"/>
        <v>2.5836066666666668</v>
      </c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36">
        <v>5.5</v>
      </c>
      <c r="T301" s="36">
        <v>5.5</v>
      </c>
      <c r="U301" s="28">
        <f t="shared" si="171"/>
        <v>1.9763333333333333</v>
      </c>
      <c r="V301" s="12">
        <v>14</v>
      </c>
      <c r="W301" s="4"/>
      <c r="X301" s="4"/>
      <c r="Y301" s="4"/>
      <c r="Z301" s="12"/>
      <c r="AA301" s="32"/>
      <c r="AB301" s="4"/>
      <c r="AC301" s="4"/>
      <c r="AD301" s="4"/>
      <c r="AE301" s="4"/>
      <c r="AF301" s="4"/>
      <c r="AG301" s="63"/>
      <c r="AH301" s="12">
        <v>1.55</v>
      </c>
      <c r="AI301" s="32">
        <f t="shared" si="159"/>
        <v>0.44726937881781048</v>
      </c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>
        <v>0.69</v>
      </c>
      <c r="AU301" s="4"/>
      <c r="AV301" s="5">
        <v>23</v>
      </c>
      <c r="AW301" s="5">
        <f t="shared" si="160"/>
        <v>1.7391304347826086</v>
      </c>
      <c r="AX301" s="5"/>
      <c r="AY301" s="5"/>
      <c r="AZ301" s="5"/>
      <c r="BA301" s="5"/>
      <c r="BB301" s="5"/>
      <c r="BC301" s="5"/>
      <c r="BD301" s="5"/>
      <c r="BE301" s="5"/>
      <c r="BF301" s="5">
        <v>1.69</v>
      </c>
      <c r="BG301" s="5">
        <v>1.25</v>
      </c>
      <c r="BH301" s="5">
        <v>1.62</v>
      </c>
      <c r="BI301" s="5">
        <v>1.89</v>
      </c>
      <c r="BJ301" s="12"/>
      <c r="BK301" s="63"/>
      <c r="BL301" s="4">
        <v>2.5299999999999998</v>
      </c>
      <c r="BM301" s="4">
        <f t="shared" si="161"/>
        <v>0.73005905058649057</v>
      </c>
      <c r="BN301" s="4"/>
      <c r="BO301" s="4"/>
      <c r="BP301" s="4"/>
      <c r="BQ301" s="4"/>
      <c r="BR301" s="4"/>
      <c r="BS301" s="4"/>
      <c r="BT301" s="4">
        <v>0.75</v>
      </c>
      <c r="BU301" s="4"/>
      <c r="BV301" s="4"/>
      <c r="BW301" s="4"/>
      <c r="BX301" s="4"/>
      <c r="BY301" s="12"/>
      <c r="BZ301" s="63"/>
      <c r="CA301" s="4">
        <v>2.09</v>
      </c>
      <c r="CB301" s="4">
        <f t="shared" si="162"/>
        <v>0.60309225918014442</v>
      </c>
      <c r="CC301" s="5">
        <v>21.39</v>
      </c>
      <c r="CD301" s="5">
        <f t="shared" si="163"/>
        <v>1.8700327255726976</v>
      </c>
      <c r="CE301" s="6">
        <f t="shared" si="164"/>
        <v>0.53961830679734035</v>
      </c>
      <c r="CF301" s="12"/>
      <c r="CG301" s="32"/>
      <c r="CH301" s="4"/>
      <c r="CI301" s="4"/>
      <c r="CJ301" s="12"/>
      <c r="CK301" s="28"/>
      <c r="CM301" s="4"/>
      <c r="CN301" s="4"/>
      <c r="CO301" s="5"/>
      <c r="CP301" s="4">
        <v>4.38</v>
      </c>
      <c r="CQ301" s="12"/>
      <c r="CR301" s="12"/>
      <c r="CS301" s="4"/>
      <c r="CT301" s="5"/>
      <c r="CU301" s="12"/>
      <c r="CV301" s="53"/>
      <c r="CW301" s="4"/>
      <c r="CX301" s="5"/>
      <c r="DA301" s="4"/>
      <c r="DB301" s="4"/>
      <c r="DC301" s="4"/>
      <c r="DD301" s="63"/>
      <c r="DE301" s="11">
        <v>0.56000000000000005</v>
      </c>
      <c r="DF301" s="11">
        <f t="shared" si="181"/>
        <v>0.18543046357615897</v>
      </c>
      <c r="DG301" s="11"/>
      <c r="DH301" s="53">
        <f t="shared" si="165"/>
        <v>0.73005905058649057</v>
      </c>
      <c r="DI301" s="53">
        <f t="shared" si="172"/>
        <v>1.0252477293523707</v>
      </c>
      <c r="DJ301" s="53">
        <f t="shared" si="173"/>
        <v>0.64208775113335348</v>
      </c>
      <c r="DK301" s="53">
        <f t="shared" si="166"/>
        <v>0.44726937881781048</v>
      </c>
      <c r="DL301" s="53">
        <f t="shared" si="167"/>
        <v>0.53961830679734035</v>
      </c>
      <c r="DM301" s="53">
        <f t="shared" si="183"/>
        <v>9.3239657224640276</v>
      </c>
      <c r="DN301" s="53">
        <f t="shared" si="184"/>
        <v>3.3054805783282095</v>
      </c>
      <c r="DO301" s="53">
        <f t="shared" si="168"/>
        <v>2.4246133771694698</v>
      </c>
      <c r="DP301" s="60">
        <f>'west Allen-Studer'!EG302</f>
        <v>1.462540743102368</v>
      </c>
      <c r="DQ301" s="53">
        <v>12</v>
      </c>
      <c r="DR301" s="60">
        <f t="shared" si="182"/>
        <v>1.9989403973509936</v>
      </c>
      <c r="DS301" s="53">
        <f t="shared" si="146"/>
        <v>1.6527402891641048</v>
      </c>
      <c r="DT301" s="53">
        <f t="shared" si="147"/>
        <v>3.3054805783282095</v>
      </c>
      <c r="DV301" s="33">
        <f t="shared" si="148"/>
        <v>490.94011873900729</v>
      </c>
      <c r="DW301" s="33">
        <f t="shared" si="149"/>
        <v>206.74420659561056</v>
      </c>
      <c r="DX301" s="33">
        <f t="shared" si="150"/>
        <v>126.45557284752321</v>
      </c>
      <c r="DZ301" s="60">
        <f t="shared" si="174"/>
        <v>1.9763333333333333</v>
      </c>
      <c r="EC301" s="218">
        <f t="shared" si="169"/>
        <v>1881</v>
      </c>
      <c r="ED301" s="53">
        <f t="shared" si="175"/>
        <v>0.18623161550416403</v>
      </c>
      <c r="EE301" s="53">
        <f t="shared" si="176"/>
        <v>1.0924933297331008</v>
      </c>
      <c r="EF301" s="53">
        <f t="shared" si="177"/>
        <v>1.786134541804739</v>
      </c>
      <c r="EH301" s="53">
        <f t="shared" si="178"/>
        <v>0.4600696868017452</v>
      </c>
      <c r="EI301" s="53">
        <f t="shared" si="179"/>
        <v>1.0924933297331008</v>
      </c>
      <c r="EJ301" s="53">
        <f t="shared" si="180"/>
        <v>1.7861345418047392</v>
      </c>
      <c r="EL301" s="5">
        <v>10.78</v>
      </c>
    </row>
    <row r="302" spans="1:142" x14ac:dyDescent="0.15">
      <c r="A302" s="218">
        <f t="shared" si="155"/>
        <v>1882</v>
      </c>
      <c r="B302" s="4"/>
      <c r="C302" s="4"/>
      <c r="D302" s="4"/>
      <c r="E302" s="12">
        <v>7.1</v>
      </c>
      <c r="F302" s="32">
        <f t="shared" si="170"/>
        <v>2.5512666666666663</v>
      </c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36">
        <v>5.5</v>
      </c>
      <c r="T302" s="36">
        <v>5.5</v>
      </c>
      <c r="U302" s="28">
        <f t="shared" si="171"/>
        <v>1.9763333333333333</v>
      </c>
      <c r="V302" s="12">
        <v>14</v>
      </c>
      <c r="W302" s="4"/>
      <c r="X302" s="4"/>
      <c r="Y302" s="4"/>
      <c r="Z302" s="12"/>
      <c r="AA302" s="32"/>
      <c r="AB302" s="4"/>
      <c r="AC302" s="4"/>
      <c r="AD302" s="4"/>
      <c r="AE302" s="4"/>
      <c r="AF302" s="4"/>
      <c r="AG302" s="63"/>
      <c r="AH302" s="12">
        <v>1.64</v>
      </c>
      <c r="AI302" s="32">
        <f t="shared" si="159"/>
        <v>0.47323985887819947</v>
      </c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>
        <v>0.61</v>
      </c>
      <c r="AU302" s="4"/>
      <c r="AV302" s="5">
        <v>23.33</v>
      </c>
      <c r="AW302" s="5">
        <f t="shared" si="160"/>
        <v>1.7145306472353194</v>
      </c>
      <c r="AX302" s="5"/>
      <c r="AY302" s="5"/>
      <c r="AZ302" s="5"/>
      <c r="BA302" s="5"/>
      <c r="BB302" s="5"/>
      <c r="BC302" s="5"/>
      <c r="BD302" s="5"/>
      <c r="BE302" s="5"/>
      <c r="BF302" s="5">
        <v>1.82</v>
      </c>
      <c r="BG302" s="5">
        <v>1.37</v>
      </c>
      <c r="BH302" s="5">
        <v>1.48</v>
      </c>
      <c r="BI302" s="5">
        <v>2.2000000000000002</v>
      </c>
      <c r="BJ302" s="12"/>
      <c r="BK302" s="63"/>
      <c r="BL302" s="4">
        <v>2.76</v>
      </c>
      <c r="BM302" s="4">
        <f t="shared" si="161"/>
        <v>0.7964280551852625</v>
      </c>
      <c r="BN302" s="4"/>
      <c r="BO302" s="4"/>
      <c r="BP302" s="4"/>
      <c r="BQ302" s="4"/>
      <c r="BR302" s="4"/>
      <c r="BS302" s="4"/>
      <c r="BT302" s="4">
        <v>0.83</v>
      </c>
      <c r="BU302" s="4"/>
      <c r="BV302" s="4"/>
      <c r="BW302" s="4"/>
      <c r="BX302" s="4"/>
      <c r="BY302" s="12"/>
      <c r="BZ302" s="63"/>
      <c r="CA302" s="4">
        <v>2.1</v>
      </c>
      <c r="CB302" s="4">
        <f t="shared" si="162"/>
        <v>0.60597786807574316</v>
      </c>
      <c r="CC302" s="5">
        <v>22.02</v>
      </c>
      <c r="CD302" s="5">
        <f t="shared" si="163"/>
        <v>1.8165304268846503</v>
      </c>
      <c r="CE302" s="6">
        <f t="shared" si="164"/>
        <v>0.52417963589441907</v>
      </c>
      <c r="CF302" s="12"/>
      <c r="CG302" s="32"/>
      <c r="CH302" s="4"/>
      <c r="CI302" s="4"/>
      <c r="CJ302" s="12"/>
      <c r="CK302" s="28"/>
      <c r="CM302" s="4"/>
      <c r="CN302" s="4"/>
      <c r="CO302" s="5"/>
      <c r="CP302" s="4">
        <v>3.48</v>
      </c>
      <c r="CQ302" s="12"/>
      <c r="CR302" s="12"/>
      <c r="CS302" s="4"/>
      <c r="CT302" s="5"/>
      <c r="CU302" s="12"/>
      <c r="CV302" s="53"/>
      <c r="CW302" s="4"/>
      <c r="CX302" s="5"/>
      <c r="DA302" s="4"/>
      <c r="DB302" s="4"/>
      <c r="DC302" s="4"/>
      <c r="DD302" s="63"/>
      <c r="DE302" s="11">
        <v>0.5</v>
      </c>
      <c r="DF302" s="11">
        <f t="shared" si="181"/>
        <v>0.16556291390728478</v>
      </c>
      <c r="DG302" s="11"/>
      <c r="DH302" s="53">
        <f t="shared" si="165"/>
        <v>0.7964280551852625</v>
      </c>
      <c r="DI302" s="53">
        <f t="shared" si="172"/>
        <v>1.106616128990465</v>
      </c>
      <c r="DJ302" s="53">
        <f t="shared" si="173"/>
        <v>0.69932315287274938</v>
      </c>
      <c r="DK302" s="53">
        <f t="shared" si="166"/>
        <v>0.47323985887819947</v>
      </c>
      <c r="DL302" s="53">
        <f t="shared" si="167"/>
        <v>0.52417963589441907</v>
      </c>
      <c r="DM302" s="53">
        <f t="shared" si="183"/>
        <v>9.3649241925381048</v>
      </c>
      <c r="DN302" s="53">
        <f t="shared" si="184"/>
        <v>3.3200009478123778</v>
      </c>
      <c r="DO302" s="53">
        <f t="shared" si="168"/>
        <v>2.3648734740876143</v>
      </c>
      <c r="DP302" s="60">
        <f>'west Allen-Studer'!EG303</f>
        <v>1.7719519091259837</v>
      </c>
      <c r="DQ302" s="53">
        <v>12</v>
      </c>
      <c r="DR302" s="60">
        <f t="shared" si="182"/>
        <v>1.7847682119205299</v>
      </c>
      <c r="DS302" s="53">
        <f t="shared" si="146"/>
        <v>1.6600004739061889</v>
      </c>
      <c r="DT302" s="53">
        <f t="shared" si="147"/>
        <v>3.3200009478123778</v>
      </c>
      <c r="DV302" s="33">
        <f t="shared" si="148"/>
        <v>525.41137105243752</v>
      </c>
      <c r="DW302" s="33">
        <f t="shared" si="149"/>
        <v>209.26683931623461</v>
      </c>
      <c r="DX302" s="33">
        <f t="shared" si="150"/>
        <v>130.64312974508579</v>
      </c>
      <c r="DZ302" s="60">
        <f t="shared" si="174"/>
        <v>1.9763333333333333</v>
      </c>
      <c r="EC302" s="218">
        <f t="shared" si="169"/>
        <v>1882</v>
      </c>
      <c r="ED302" s="53">
        <f t="shared" si="175"/>
        <v>0.17401330931501025</v>
      </c>
      <c r="EE302" s="53">
        <f t="shared" si="176"/>
        <v>1.0793237352113256</v>
      </c>
      <c r="EF302" s="53">
        <f t="shared" si="177"/>
        <v>1.728882851378281</v>
      </c>
      <c r="EH302" s="53">
        <f t="shared" si="178"/>
        <v>0.42988537955362327</v>
      </c>
      <c r="EI302" s="53">
        <f t="shared" si="179"/>
        <v>1.0793237352113259</v>
      </c>
      <c r="EJ302" s="53">
        <f t="shared" si="180"/>
        <v>1.7288828513782812</v>
      </c>
      <c r="EL302" s="5">
        <v>10.78</v>
      </c>
    </row>
    <row r="303" spans="1:142" x14ac:dyDescent="0.15">
      <c r="A303" s="218">
        <f t="shared" si="155"/>
        <v>1883</v>
      </c>
      <c r="B303" s="4"/>
      <c r="C303" s="4"/>
      <c r="D303" s="4"/>
      <c r="E303" s="12">
        <v>6.665</v>
      </c>
      <c r="F303" s="32">
        <f t="shared" si="170"/>
        <v>2.3949566666666664</v>
      </c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36">
        <v>5.5</v>
      </c>
      <c r="T303" s="36">
        <v>6</v>
      </c>
      <c r="U303" s="28">
        <f t="shared" si="171"/>
        <v>2.1559999999999997</v>
      </c>
      <c r="V303" s="12">
        <v>16.5</v>
      </c>
      <c r="W303" s="4"/>
      <c r="X303" s="4"/>
      <c r="Y303" s="4"/>
      <c r="Z303" s="12"/>
      <c r="AA303" s="32"/>
      <c r="AB303" s="4"/>
      <c r="AC303" s="4"/>
      <c r="AD303" s="4"/>
      <c r="AE303" s="4"/>
      <c r="AF303" s="4"/>
      <c r="AG303" s="63"/>
      <c r="AH303" s="12">
        <v>2.0699999999999998</v>
      </c>
      <c r="AI303" s="32">
        <f t="shared" si="159"/>
        <v>0.59732104138894693</v>
      </c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>
        <v>0.74</v>
      </c>
      <c r="AU303" s="4"/>
      <c r="AV303" s="5">
        <v>22.63</v>
      </c>
      <c r="AW303" s="5">
        <f t="shared" si="160"/>
        <v>1.7675651789659743</v>
      </c>
      <c r="AX303" s="5"/>
      <c r="AY303" s="5"/>
      <c r="AZ303" s="5"/>
      <c r="BA303" s="5"/>
      <c r="BB303" s="5"/>
      <c r="BC303" s="5"/>
      <c r="BD303" s="5"/>
      <c r="BE303" s="5"/>
      <c r="BF303" s="5">
        <v>2.27</v>
      </c>
      <c r="BG303" s="5">
        <v>1.99</v>
      </c>
      <c r="BH303" s="5">
        <v>1.72</v>
      </c>
      <c r="BI303" s="5">
        <v>2.46</v>
      </c>
      <c r="BJ303" s="12"/>
      <c r="BK303" s="63"/>
      <c r="BL303" s="4">
        <v>2.73</v>
      </c>
      <c r="BM303" s="4">
        <f t="shared" si="161"/>
        <v>0.78777122849846615</v>
      </c>
      <c r="BN303" s="4"/>
      <c r="BO303" s="4"/>
      <c r="BP303" s="4"/>
      <c r="BQ303" s="4"/>
      <c r="BR303" s="4"/>
      <c r="BS303" s="4"/>
      <c r="BT303" s="4">
        <v>0.81</v>
      </c>
      <c r="BU303" s="4"/>
      <c r="BV303" s="4"/>
      <c r="BW303" s="4"/>
      <c r="BX303" s="4"/>
      <c r="BY303" s="12"/>
      <c r="BZ303" s="63"/>
      <c r="CA303" s="4">
        <v>2.2999999999999998</v>
      </c>
      <c r="CB303" s="4">
        <f t="shared" si="162"/>
        <v>0.66369004598771875</v>
      </c>
      <c r="CC303" s="5">
        <v>17.79</v>
      </c>
      <c r="CD303" s="5">
        <f t="shared" si="163"/>
        <v>2.2484541877459248</v>
      </c>
      <c r="CE303" s="6">
        <f t="shared" si="164"/>
        <v>0.64881594055059644</v>
      </c>
      <c r="CF303" s="12"/>
      <c r="CG303" s="32"/>
      <c r="CH303" s="4"/>
      <c r="CI303" s="4"/>
      <c r="CJ303" s="12"/>
      <c r="CK303" s="28"/>
      <c r="CM303" s="4"/>
      <c r="CN303" s="4"/>
      <c r="CO303" s="5"/>
      <c r="CP303" s="4">
        <v>3.34</v>
      </c>
      <c r="CQ303" s="12"/>
      <c r="CR303" s="12"/>
      <c r="CS303" s="4"/>
      <c r="CT303" s="5"/>
      <c r="CU303" s="12"/>
      <c r="CV303" s="53"/>
      <c r="CW303" s="4"/>
      <c r="CX303" s="5"/>
      <c r="DA303" s="4"/>
      <c r="DB303" s="4"/>
      <c r="DC303" s="4"/>
      <c r="DD303" s="63"/>
      <c r="DE303" s="11">
        <v>0.51</v>
      </c>
      <c r="DF303" s="11">
        <f t="shared" si="181"/>
        <v>0.16887417218543049</v>
      </c>
      <c r="DG303" s="11"/>
      <c r="DH303" s="53">
        <f t="shared" si="165"/>
        <v>0.78777122849846615</v>
      </c>
      <c r="DI303" s="53">
        <f t="shared" si="172"/>
        <v>1.1021115261391194</v>
      </c>
      <c r="DJ303" s="53">
        <f t="shared" si="173"/>
        <v>0.69299387768934995</v>
      </c>
      <c r="DK303" s="53">
        <f t="shared" si="166"/>
        <v>0.59732104138894693</v>
      </c>
      <c r="DL303" s="53">
        <f t="shared" si="167"/>
        <v>0.64881594055059644</v>
      </c>
      <c r="DM303" s="53">
        <f t="shared" si="183"/>
        <v>9.4058826626121821</v>
      </c>
      <c r="DN303" s="53">
        <f t="shared" si="184"/>
        <v>3.3345213172965464</v>
      </c>
      <c r="DO303" s="53">
        <f t="shared" si="168"/>
        <v>2.3051335710057583</v>
      </c>
      <c r="DP303" s="60">
        <f>'west Allen-Studer'!EG304</f>
        <v>1.8339208304284131</v>
      </c>
      <c r="DQ303" s="53">
        <v>12</v>
      </c>
      <c r="DR303" s="60">
        <f t="shared" si="182"/>
        <v>1.8204635761589405</v>
      </c>
      <c r="DS303" s="53">
        <f t="shared" si="146"/>
        <v>1.6672606586482732</v>
      </c>
      <c r="DT303" s="53">
        <f t="shared" si="147"/>
        <v>3.3345213172965464</v>
      </c>
      <c r="DV303" s="33">
        <f t="shared" si="148"/>
        <v>530.97784865644974</v>
      </c>
      <c r="DW303" s="33">
        <f t="shared" si="149"/>
        <v>232.0647671848667</v>
      </c>
      <c r="DX303" s="33">
        <f t="shared" si="150"/>
        <v>153.53339586563146</v>
      </c>
      <c r="DZ303" s="60">
        <f t="shared" si="174"/>
        <v>2.1559999999999997</v>
      </c>
      <c r="EC303" s="218">
        <f t="shared" si="169"/>
        <v>1883</v>
      </c>
      <c r="ED303" s="53">
        <f t="shared" si="175"/>
        <v>0.17218905018338537</v>
      </c>
      <c r="EE303" s="53">
        <f t="shared" si="176"/>
        <v>1.0617725516416441</v>
      </c>
      <c r="EF303" s="53">
        <f t="shared" si="177"/>
        <v>1.6048625682430877</v>
      </c>
      <c r="EH303" s="53">
        <f t="shared" si="178"/>
        <v>0.46404949024422354</v>
      </c>
      <c r="EI303" s="53">
        <f t="shared" si="179"/>
        <v>1.0617725516416441</v>
      </c>
      <c r="EJ303" s="53">
        <f t="shared" si="180"/>
        <v>1.6048625682430875</v>
      </c>
      <c r="EL303" s="5">
        <v>10.78</v>
      </c>
    </row>
    <row r="304" spans="1:142" x14ac:dyDescent="0.15">
      <c r="A304" s="218">
        <f t="shared" si="155"/>
        <v>1884</v>
      </c>
      <c r="B304" s="4"/>
      <c r="C304" s="4"/>
      <c r="D304" s="4"/>
      <c r="E304" s="12">
        <v>6.2850000000000001</v>
      </c>
      <c r="F304" s="32">
        <f t="shared" si="170"/>
        <v>2.2584099999999996</v>
      </c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36">
        <v>6</v>
      </c>
      <c r="T304" s="36">
        <v>6.5</v>
      </c>
      <c r="U304" s="28">
        <f t="shared" si="171"/>
        <v>2.3356666666666666</v>
      </c>
      <c r="V304" s="12">
        <v>14</v>
      </c>
      <c r="W304" s="4"/>
      <c r="X304" s="4"/>
      <c r="Y304" s="4"/>
      <c r="Z304" s="12"/>
      <c r="AA304" s="32"/>
      <c r="AB304" s="4"/>
      <c r="AC304" s="4"/>
      <c r="AD304" s="4"/>
      <c r="AE304" s="4"/>
      <c r="AF304" s="4"/>
      <c r="AG304" s="63"/>
      <c r="AH304" s="12">
        <v>2.69</v>
      </c>
      <c r="AI304" s="32">
        <f t="shared" si="159"/>
        <v>0.77622879291607105</v>
      </c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>
        <v>0.98</v>
      </c>
      <c r="AU304" s="4"/>
      <c r="AV304" s="5">
        <v>14.73</v>
      </c>
      <c r="AW304" s="5">
        <f t="shared" si="160"/>
        <v>2.7155465037338766</v>
      </c>
      <c r="AX304" s="5"/>
      <c r="AY304" s="5"/>
      <c r="AZ304" s="5"/>
      <c r="BA304" s="5"/>
      <c r="BB304" s="5"/>
      <c r="BC304" s="5"/>
      <c r="BD304" s="5"/>
      <c r="BE304" s="5"/>
      <c r="BF304" s="5">
        <v>2.84</v>
      </c>
      <c r="BG304" s="5">
        <v>2.72</v>
      </c>
      <c r="BH304" s="5">
        <v>2.19</v>
      </c>
      <c r="BI304" s="5">
        <v>2.87</v>
      </c>
      <c r="BJ304" s="12"/>
      <c r="BK304" s="63"/>
      <c r="BL304" s="4">
        <v>2.59</v>
      </c>
      <c r="BM304" s="4">
        <f t="shared" si="161"/>
        <v>0.74737270396008326</v>
      </c>
      <c r="BN304" s="4"/>
      <c r="BO304" s="4"/>
      <c r="BP304" s="4"/>
      <c r="BQ304" s="4"/>
      <c r="BR304" s="4"/>
      <c r="BS304" s="4"/>
      <c r="BT304" s="4">
        <v>0.72</v>
      </c>
      <c r="BU304" s="4"/>
      <c r="BV304" s="4"/>
      <c r="BW304" s="4"/>
      <c r="BX304" s="4"/>
      <c r="BY304" s="12"/>
      <c r="BZ304" s="63"/>
      <c r="CA304" s="4">
        <v>2.37</v>
      </c>
      <c r="CB304" s="4">
        <f t="shared" si="162"/>
        <v>0.6838893082569103</v>
      </c>
      <c r="CC304" s="5">
        <v>17.350000000000001</v>
      </c>
      <c r="CD304" s="5">
        <f t="shared" si="163"/>
        <v>2.3054755043227666</v>
      </c>
      <c r="CE304" s="6">
        <f t="shared" si="164"/>
        <v>0.66527006238588526</v>
      </c>
      <c r="CF304" s="12"/>
      <c r="CG304" s="32"/>
      <c r="CH304" s="4"/>
      <c r="CI304" s="4"/>
      <c r="CJ304" s="12"/>
      <c r="CK304" s="28"/>
      <c r="CM304" s="4"/>
      <c r="CN304" s="4"/>
      <c r="CO304" s="5"/>
      <c r="CP304" s="4">
        <v>3.33</v>
      </c>
      <c r="CQ304" s="12"/>
      <c r="CR304" s="12"/>
      <c r="CS304" s="4"/>
      <c r="CT304" s="5"/>
      <c r="CU304" s="12"/>
      <c r="CV304" s="53"/>
      <c r="CW304" s="4"/>
      <c r="CX304" s="5"/>
      <c r="DA304" s="4"/>
      <c r="DB304" s="4"/>
      <c r="DC304" s="4"/>
      <c r="DD304" s="63"/>
      <c r="DE304" s="11">
        <v>0.45</v>
      </c>
      <c r="DF304" s="11">
        <f t="shared" si="181"/>
        <v>0.1490066225165563</v>
      </c>
      <c r="DG304" s="11"/>
      <c r="DH304" s="53">
        <f t="shared" si="165"/>
        <v>0.74737270396008326</v>
      </c>
      <c r="DI304" s="53">
        <f t="shared" si="172"/>
        <v>1.0586916017217287</v>
      </c>
      <c r="DJ304" s="53">
        <f t="shared" si="173"/>
        <v>0.65929114950015255</v>
      </c>
      <c r="DK304" s="53">
        <f t="shared" si="166"/>
        <v>0.77622879291607105</v>
      </c>
      <c r="DL304" s="53">
        <f t="shared" si="167"/>
        <v>0.66527006238588526</v>
      </c>
      <c r="DM304" s="53">
        <f t="shared" si="183"/>
        <v>9.4468411326862576</v>
      </c>
      <c r="DN304" s="53">
        <f t="shared" si="184"/>
        <v>3.3490416867807142</v>
      </c>
      <c r="DO304" s="53">
        <f t="shared" si="168"/>
        <v>2.2453936679239028</v>
      </c>
      <c r="DP304" s="60">
        <f>'west Allen-Studer'!EG305</f>
        <v>1.637251492504642</v>
      </c>
      <c r="DQ304" s="53">
        <v>12</v>
      </c>
      <c r="DR304" s="60">
        <f t="shared" si="182"/>
        <v>1.6062913907284768</v>
      </c>
      <c r="DS304" s="53">
        <f t="shared" si="146"/>
        <v>1.6745208433903571</v>
      </c>
      <c r="DT304" s="53">
        <f t="shared" si="147"/>
        <v>3.3490416867807142</v>
      </c>
      <c r="DV304" s="33">
        <f t="shared" si="148"/>
        <v>510.07860661831739</v>
      </c>
      <c r="DW304" s="33">
        <f t="shared" si="149"/>
        <v>241.35834131102041</v>
      </c>
      <c r="DX304" s="33">
        <f t="shared" si="150"/>
        <v>181.61640508372716</v>
      </c>
      <c r="DZ304" s="60">
        <f t="shared" si="174"/>
        <v>2.3356666666666666</v>
      </c>
      <c r="EC304" s="218">
        <f t="shared" si="169"/>
        <v>1884</v>
      </c>
      <c r="ED304" s="53">
        <f t="shared" si="175"/>
        <v>0.17924408168128836</v>
      </c>
      <c r="EE304" s="53">
        <f t="shared" si="176"/>
        <v>1.1059627435430388</v>
      </c>
      <c r="EF304" s="53">
        <f t="shared" si="177"/>
        <v>1.4697644368099574</v>
      </c>
      <c r="EH304" s="53">
        <f t="shared" si="178"/>
        <v>0.52331803347532813</v>
      </c>
      <c r="EI304" s="53">
        <f t="shared" si="179"/>
        <v>1.1059627435430388</v>
      </c>
      <c r="EJ304" s="53">
        <f t="shared" si="180"/>
        <v>1.4697644368099574</v>
      </c>
      <c r="EL304" s="5">
        <v>10.78</v>
      </c>
    </row>
    <row r="305" spans="1:142" x14ac:dyDescent="0.15">
      <c r="A305" s="218">
        <f t="shared" si="155"/>
        <v>1885</v>
      </c>
      <c r="B305" s="4"/>
      <c r="C305" s="4"/>
      <c r="D305" s="4"/>
      <c r="E305" s="12">
        <v>7.28</v>
      </c>
      <c r="F305" s="32">
        <f t="shared" si="170"/>
        <v>2.6159466666666664</v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36">
        <v>6.5</v>
      </c>
      <c r="T305" s="36">
        <v>6</v>
      </c>
      <c r="U305" s="28">
        <f t="shared" si="171"/>
        <v>2.1559999999999997</v>
      </c>
      <c r="V305" s="12">
        <v>14</v>
      </c>
      <c r="W305" s="4"/>
      <c r="X305" s="4"/>
      <c r="Y305" s="4"/>
      <c r="Z305" s="12"/>
      <c r="AA305" s="32"/>
      <c r="AB305" s="4"/>
      <c r="AC305" s="4"/>
      <c r="AD305" s="4"/>
      <c r="AE305" s="4"/>
      <c r="AF305" s="4"/>
      <c r="AG305" s="63"/>
      <c r="AH305" s="12">
        <v>2.67</v>
      </c>
      <c r="AI305" s="32">
        <f t="shared" si="159"/>
        <v>0.77045757512487356</v>
      </c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>
        <v>1.1599999999999999</v>
      </c>
      <c r="AU305" s="4"/>
      <c r="AV305" s="5">
        <v>16.21</v>
      </c>
      <c r="AW305" s="5">
        <f t="shared" si="160"/>
        <v>2.4676125848241828</v>
      </c>
      <c r="AX305" s="5"/>
      <c r="AY305" s="5"/>
      <c r="AZ305" s="5"/>
      <c r="BA305" s="5"/>
      <c r="BB305" s="5"/>
      <c r="BC305" s="5"/>
      <c r="BD305" s="5"/>
      <c r="BE305" s="5"/>
      <c r="BF305" s="5">
        <v>2.44</v>
      </c>
      <c r="BG305" s="5">
        <v>2.4700000000000002</v>
      </c>
      <c r="BH305" s="5">
        <v>2.44</v>
      </c>
      <c r="BI305" s="5">
        <v>2.81</v>
      </c>
      <c r="BJ305" s="12"/>
      <c r="BK305" s="63"/>
      <c r="BL305" s="4">
        <v>2.57</v>
      </c>
      <c r="BM305" s="4">
        <f t="shared" si="161"/>
        <v>0.74160148616888566</v>
      </c>
      <c r="BN305" s="4"/>
      <c r="BO305" s="4"/>
      <c r="BP305" s="4"/>
      <c r="BQ305" s="4"/>
      <c r="BR305" s="4"/>
      <c r="BS305" s="4"/>
      <c r="BT305" s="4">
        <v>0.75</v>
      </c>
      <c r="BU305" s="4"/>
      <c r="BV305" s="4"/>
      <c r="BW305" s="4"/>
      <c r="BX305" s="4"/>
      <c r="BY305" s="12"/>
      <c r="BZ305" s="63"/>
      <c r="CA305" s="4">
        <v>2.38</v>
      </c>
      <c r="CB305" s="4">
        <f t="shared" si="162"/>
        <v>0.68677491715250893</v>
      </c>
      <c r="CC305" s="5">
        <v>16.059999999999999</v>
      </c>
      <c r="CD305" s="5">
        <f t="shared" si="163"/>
        <v>2.4906600249066004</v>
      </c>
      <c r="CE305" s="6">
        <f t="shared" si="164"/>
        <v>0.7187070723782758</v>
      </c>
      <c r="CF305" s="12"/>
      <c r="CG305" s="32"/>
      <c r="CH305" s="4"/>
      <c r="CI305" s="4"/>
      <c r="CJ305" s="12"/>
      <c r="CK305" s="28"/>
      <c r="CM305" s="4"/>
      <c r="CN305" s="4"/>
      <c r="CO305" s="5"/>
      <c r="CP305" s="4">
        <v>3.26</v>
      </c>
      <c r="CQ305" s="12"/>
      <c r="CR305" s="12"/>
      <c r="CS305" s="4"/>
      <c r="CT305" s="5"/>
      <c r="CU305" s="12"/>
      <c r="CV305" s="53"/>
      <c r="CW305" s="4"/>
      <c r="CX305" s="5"/>
      <c r="CZ305" s="53">
        <v>0.45</v>
      </c>
      <c r="DA305" s="4"/>
      <c r="DB305" s="4"/>
      <c r="DC305" s="4"/>
      <c r="DD305" s="63"/>
      <c r="DE305" s="11">
        <v>0.53</v>
      </c>
      <c r="DF305" s="11">
        <f t="shared" si="181"/>
        <v>0.17549668874172189</v>
      </c>
      <c r="DG305" s="11"/>
      <c r="DH305" s="53">
        <f t="shared" si="165"/>
        <v>0.74160148616888566</v>
      </c>
      <c r="DI305" s="53">
        <f t="shared" si="172"/>
        <v>1.0455074220430538</v>
      </c>
      <c r="DJ305" s="53">
        <f t="shared" si="173"/>
        <v>0.65317794604455282</v>
      </c>
      <c r="DK305" s="53">
        <f t="shared" si="166"/>
        <v>0.77045757512487356</v>
      </c>
      <c r="DL305" s="53">
        <f t="shared" si="167"/>
        <v>0.7187070723782758</v>
      </c>
      <c r="DM305" s="53">
        <f t="shared" si="183"/>
        <v>9.4877996027603331</v>
      </c>
      <c r="DN305" s="53">
        <f t="shared" si="184"/>
        <v>3.363562056264882</v>
      </c>
      <c r="DO305" s="53">
        <f t="shared" si="168"/>
        <v>2.1856537648420469</v>
      </c>
      <c r="DP305" s="60">
        <f>'west Allen-Studer'!EG306</f>
        <v>1.7939146249059286</v>
      </c>
      <c r="DQ305" s="53">
        <f t="shared" ref="DQ305:DQ340" si="185">1000*(10.78*CZ305/37.3578)/7.701</f>
        <v>16.861758252427606</v>
      </c>
      <c r="DR305" s="60">
        <f t="shared" si="182"/>
        <v>1.8918543046357619</v>
      </c>
      <c r="DS305" s="53">
        <f t="shared" si="146"/>
        <v>1.681781028132441</v>
      </c>
      <c r="DT305" s="53">
        <f t="shared" si="147"/>
        <v>3.363562056264882</v>
      </c>
      <c r="DV305" s="33">
        <f t="shared" si="148"/>
        <v>530.37544799964246</v>
      </c>
      <c r="DW305" s="33">
        <f t="shared" si="149"/>
        <v>265.14814931401372</v>
      </c>
      <c r="DX305" s="33">
        <f t="shared" si="150"/>
        <v>183.08028174438516</v>
      </c>
      <c r="DZ305" s="60">
        <f t="shared" si="174"/>
        <v>2.1559999999999997</v>
      </c>
      <c r="EC305" s="218">
        <f t="shared" si="169"/>
        <v>1885</v>
      </c>
      <c r="ED305" s="53">
        <f t="shared" si="175"/>
        <v>0.17238462257897175</v>
      </c>
      <c r="EE305" s="53">
        <f t="shared" si="176"/>
        <v>0.92929179644467219</v>
      </c>
      <c r="EF305" s="53">
        <f t="shared" si="177"/>
        <v>1.3458576622905856</v>
      </c>
      <c r="EH305" s="53">
        <f t="shared" si="178"/>
        <v>0.46457655785032881</v>
      </c>
      <c r="EI305" s="53">
        <f t="shared" si="179"/>
        <v>0.92929179644467208</v>
      </c>
      <c r="EJ305" s="53">
        <f t="shared" si="180"/>
        <v>1.3458576622905853</v>
      </c>
      <c r="EL305" s="5">
        <v>10.78</v>
      </c>
    </row>
    <row r="306" spans="1:142" x14ac:dyDescent="0.15">
      <c r="A306" s="218">
        <f t="shared" si="155"/>
        <v>1886</v>
      </c>
      <c r="B306" s="4"/>
      <c r="C306" s="4"/>
      <c r="D306" s="4"/>
      <c r="E306" s="12">
        <v>7.33</v>
      </c>
      <c r="F306" s="32">
        <f t="shared" si="170"/>
        <v>2.6339133333333331</v>
      </c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36">
        <v>7</v>
      </c>
      <c r="T306" s="36">
        <v>6.5</v>
      </c>
      <c r="U306" s="28">
        <f t="shared" si="171"/>
        <v>2.3356666666666666</v>
      </c>
      <c r="V306" s="12">
        <v>14</v>
      </c>
      <c r="W306" s="4"/>
      <c r="X306" s="4"/>
      <c r="Y306" s="4"/>
      <c r="Z306" s="12"/>
      <c r="AA306" s="32"/>
      <c r="AB306" s="4"/>
      <c r="AC306" s="4"/>
      <c r="AD306" s="4"/>
      <c r="AE306" s="4"/>
      <c r="AF306" s="4"/>
      <c r="AG306" s="63"/>
      <c r="AH306" s="12">
        <v>2.23</v>
      </c>
      <c r="AI306" s="32">
        <f t="shared" si="159"/>
        <v>0.6434907837185273</v>
      </c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>
        <v>0.81</v>
      </c>
      <c r="AU306" s="4"/>
      <c r="AV306" s="5">
        <v>16.829999999999998</v>
      </c>
      <c r="AW306" s="5">
        <f t="shared" si="160"/>
        <v>2.3767082590612003</v>
      </c>
      <c r="AX306" s="5"/>
      <c r="AY306" s="5"/>
      <c r="AZ306" s="5"/>
      <c r="BA306" s="5"/>
      <c r="BB306" s="5"/>
      <c r="BC306" s="5"/>
      <c r="BD306" s="5"/>
      <c r="BE306" s="5"/>
      <c r="BF306" s="5">
        <v>2.15</v>
      </c>
      <c r="BG306" s="5">
        <v>2.38</v>
      </c>
      <c r="BH306" s="5">
        <v>2.37</v>
      </c>
      <c r="BI306" s="5">
        <v>2.2799999999999998</v>
      </c>
      <c r="BJ306" s="12"/>
      <c r="BK306" s="63"/>
      <c r="BL306" s="4">
        <v>2.5099999999999998</v>
      </c>
      <c r="BM306" s="4">
        <f t="shared" si="161"/>
        <v>0.72428783279529307</v>
      </c>
      <c r="BN306" s="4"/>
      <c r="BO306" s="4"/>
      <c r="BP306" s="4"/>
      <c r="BQ306" s="4"/>
      <c r="BR306" s="4"/>
      <c r="BS306" s="4"/>
      <c r="BT306" s="4">
        <v>0.76</v>
      </c>
      <c r="BU306" s="4"/>
      <c r="BV306" s="4"/>
      <c r="BW306" s="4"/>
      <c r="BX306" s="4"/>
      <c r="BY306" s="12"/>
      <c r="BZ306" s="63"/>
      <c r="CA306" s="4">
        <v>2.2000000000000002</v>
      </c>
      <c r="CB306" s="4">
        <f t="shared" si="162"/>
        <v>0.63483395703173107</v>
      </c>
      <c r="CC306" s="5">
        <v>16.96</v>
      </c>
      <c r="CD306" s="5">
        <f t="shared" si="163"/>
        <v>2.3584905660377355</v>
      </c>
      <c r="CE306" s="6">
        <f t="shared" si="164"/>
        <v>0.68056813575442854</v>
      </c>
      <c r="CF306" s="12"/>
      <c r="CG306" s="32"/>
      <c r="CH306" s="4"/>
      <c r="CI306" s="4"/>
      <c r="CJ306" s="12"/>
      <c r="CK306" s="28"/>
      <c r="CM306" s="4"/>
      <c r="CN306" s="4"/>
      <c r="CO306" s="5"/>
      <c r="CP306" s="4">
        <v>3.38</v>
      </c>
      <c r="CQ306" s="12"/>
      <c r="CR306" s="12"/>
      <c r="CS306" s="4"/>
      <c r="CT306" s="5"/>
      <c r="CU306" s="12"/>
      <c r="CV306" s="53"/>
      <c r="CW306" s="4"/>
      <c r="CX306" s="5"/>
      <c r="CZ306" s="53">
        <v>0.42</v>
      </c>
      <c r="DA306" s="4"/>
      <c r="DB306" s="4"/>
      <c r="DC306" s="4"/>
      <c r="DD306" s="63"/>
      <c r="DE306" s="11">
        <v>0.45</v>
      </c>
      <c r="DF306" s="11">
        <f t="shared" si="181"/>
        <v>0.1490066225165563</v>
      </c>
      <c r="DG306" s="11"/>
      <c r="DH306" s="53">
        <f t="shared" si="165"/>
        <v>0.72428783279529307</v>
      </c>
      <c r="DI306" s="53">
        <f t="shared" si="172"/>
        <v>1.0303895496736959</v>
      </c>
      <c r="DJ306" s="53">
        <f t="shared" si="173"/>
        <v>0.63938318367775404</v>
      </c>
      <c r="DK306" s="53">
        <f t="shared" si="166"/>
        <v>0.6434907837185273</v>
      </c>
      <c r="DL306" s="53">
        <f t="shared" si="167"/>
        <v>0.68056813575442854</v>
      </c>
      <c r="DM306" s="53">
        <f t="shared" si="183"/>
        <v>9.5287580728344103</v>
      </c>
      <c r="DN306" s="53">
        <f t="shared" si="184"/>
        <v>3.3780824257490507</v>
      </c>
      <c r="DO306" s="53">
        <f t="shared" si="168"/>
        <v>2.1259138617601909</v>
      </c>
      <c r="DP306" s="60">
        <f>'west Allen-Studer'!EG307</f>
        <v>1.995767125446916</v>
      </c>
      <c r="DQ306" s="53">
        <f t="shared" si="185"/>
        <v>15.737641035599097</v>
      </c>
      <c r="DR306" s="60">
        <f t="shared" si="182"/>
        <v>1.6062913907284768</v>
      </c>
      <c r="DS306" s="53">
        <f t="shared" si="146"/>
        <v>1.6890412128745254</v>
      </c>
      <c r="DT306" s="53">
        <f t="shared" si="147"/>
        <v>3.3780824257490507</v>
      </c>
      <c r="DV306" s="33">
        <f t="shared" si="148"/>
        <v>526.04087574686446</v>
      </c>
      <c r="DW306" s="33">
        <f t="shared" si="149"/>
        <v>250.86400591006603</v>
      </c>
      <c r="DX306" s="33">
        <f t="shared" si="150"/>
        <v>161.50114716803978</v>
      </c>
      <c r="DZ306" s="60">
        <f t="shared" si="174"/>
        <v>2.3356666666666666</v>
      </c>
      <c r="EC306" s="218">
        <f t="shared" si="169"/>
        <v>1886</v>
      </c>
      <c r="ED306" s="53">
        <f t="shared" si="175"/>
        <v>0.17380507037359522</v>
      </c>
      <c r="EE306" s="53">
        <f t="shared" si="176"/>
        <v>1.0640559308816431</v>
      </c>
      <c r="EF306" s="53">
        <f t="shared" si="177"/>
        <v>1.6528262369281672</v>
      </c>
      <c r="EH306" s="53">
        <f t="shared" si="178"/>
        <v>0.50743838671157571</v>
      </c>
      <c r="EI306" s="53">
        <f t="shared" si="179"/>
        <v>1.0640559308816431</v>
      </c>
      <c r="EJ306" s="53">
        <f t="shared" si="180"/>
        <v>1.6528262369281672</v>
      </c>
      <c r="EL306" s="5">
        <v>10.78</v>
      </c>
    </row>
    <row r="307" spans="1:142" x14ac:dyDescent="0.15">
      <c r="A307" s="218">
        <f t="shared" si="155"/>
        <v>1887</v>
      </c>
      <c r="B307" s="4"/>
      <c r="C307" s="4"/>
      <c r="D307" s="4"/>
      <c r="E307" s="12">
        <v>6.83</v>
      </c>
      <c r="F307" s="32">
        <f t="shared" si="170"/>
        <v>2.4542466666666667</v>
      </c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36">
        <v>7</v>
      </c>
      <c r="T307" s="36">
        <v>6.5</v>
      </c>
      <c r="U307" s="28">
        <f t="shared" si="171"/>
        <v>2.3356666666666666</v>
      </c>
      <c r="V307" s="12">
        <v>14</v>
      </c>
      <c r="W307" s="4"/>
      <c r="X307" s="4"/>
      <c r="Y307" s="4"/>
      <c r="Z307" s="12"/>
      <c r="AA307" s="32"/>
      <c r="AB307" s="4"/>
      <c r="AC307" s="4"/>
      <c r="AD307" s="4"/>
      <c r="AE307" s="4"/>
      <c r="AF307" s="4"/>
      <c r="AG307" s="63"/>
      <c r="AH307" s="12">
        <v>1.94</v>
      </c>
      <c r="AI307" s="32">
        <f t="shared" si="159"/>
        <v>0.55980812574616279</v>
      </c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>
        <v>0.64</v>
      </c>
      <c r="AU307" s="4"/>
      <c r="AV307" s="5">
        <v>19.3</v>
      </c>
      <c r="AW307" s="5">
        <f t="shared" si="160"/>
        <v>2.0725388601036268</v>
      </c>
      <c r="AX307" s="5"/>
      <c r="AY307" s="5"/>
      <c r="AZ307" s="5"/>
      <c r="BA307" s="5"/>
      <c r="BB307" s="5"/>
      <c r="BC307" s="5"/>
      <c r="BD307" s="5"/>
      <c r="BE307" s="5"/>
      <c r="BF307" s="5">
        <v>1.78</v>
      </c>
      <c r="BG307" s="5">
        <v>2.0699999999999998</v>
      </c>
      <c r="BH307" s="5">
        <v>2.11</v>
      </c>
      <c r="BI307" s="5">
        <v>1.87</v>
      </c>
      <c r="BJ307" s="12"/>
      <c r="BK307" s="63"/>
      <c r="BL307" s="4">
        <v>2.68</v>
      </c>
      <c r="BM307" s="4">
        <f t="shared" si="161"/>
        <v>0.77334318402047231</v>
      </c>
      <c r="BN307" s="4"/>
      <c r="BO307" s="4"/>
      <c r="BP307" s="4"/>
      <c r="BQ307" s="4"/>
      <c r="BR307" s="4"/>
      <c r="BS307" s="4"/>
      <c r="BT307" s="4">
        <v>0.81</v>
      </c>
      <c r="BU307" s="4"/>
      <c r="BV307" s="4"/>
      <c r="BW307" s="4"/>
      <c r="BX307" s="4"/>
      <c r="BY307" s="12"/>
      <c r="BZ307" s="63"/>
      <c r="CA307" s="4">
        <v>1.99</v>
      </c>
      <c r="CB307" s="4">
        <f t="shared" si="162"/>
        <v>0.57423617022415663</v>
      </c>
      <c r="CC307" s="5">
        <v>17.739999999999998</v>
      </c>
      <c r="CD307" s="5">
        <f t="shared" si="163"/>
        <v>2.2547914317925595</v>
      </c>
      <c r="CE307" s="6">
        <f t="shared" si="164"/>
        <v>0.6506446213300513</v>
      </c>
      <c r="CF307" s="12"/>
      <c r="CG307" s="32"/>
      <c r="CH307" s="4"/>
      <c r="CI307" s="4"/>
      <c r="CJ307" s="12"/>
      <c r="CK307" s="28"/>
      <c r="CM307" s="4"/>
      <c r="CN307" s="4"/>
      <c r="CO307" s="5"/>
      <c r="CP307" s="4">
        <v>3.4</v>
      </c>
      <c r="CQ307" s="12"/>
      <c r="CR307" s="12"/>
      <c r="CS307" s="4"/>
      <c r="CT307" s="5"/>
      <c r="CU307" s="12"/>
      <c r="CV307" s="53"/>
      <c r="CW307" s="4"/>
      <c r="CX307" s="5"/>
      <c r="CZ307" s="53">
        <v>0.437</v>
      </c>
      <c r="DA307" s="4"/>
      <c r="DB307" s="4"/>
      <c r="DC307" s="4"/>
      <c r="DD307" s="63"/>
      <c r="DE307" s="11">
        <v>0.437</v>
      </c>
      <c r="DF307" s="11">
        <f t="shared" si="181"/>
        <v>0.1447019867549669</v>
      </c>
      <c r="DG307" s="11"/>
      <c r="DH307" s="53">
        <f t="shared" si="165"/>
        <v>0.77334318402047231</v>
      </c>
      <c r="DI307" s="53">
        <f t="shared" si="172"/>
        <v>1.0905314102757655</v>
      </c>
      <c r="DJ307" s="53">
        <f t="shared" si="173"/>
        <v>0.68168761105035092</v>
      </c>
      <c r="DK307" s="53">
        <f t="shared" si="166"/>
        <v>0.55980812574616279</v>
      </c>
      <c r="DL307" s="53">
        <f t="shared" si="167"/>
        <v>0.6506446213300513</v>
      </c>
      <c r="DM307" s="53">
        <f t="shared" si="183"/>
        <v>9.5697165429084876</v>
      </c>
      <c r="DN307" s="53">
        <f t="shared" si="184"/>
        <v>3.3926027952332194</v>
      </c>
      <c r="DO307" s="53">
        <f t="shared" si="168"/>
        <v>2.0661739586783354</v>
      </c>
      <c r="DP307" s="60">
        <f>'west Allen-Studer'!EG308</f>
        <v>1.9033802201132348</v>
      </c>
      <c r="DQ307" s="53">
        <f t="shared" si="185"/>
        <v>16.374640791801916</v>
      </c>
      <c r="DR307" s="60">
        <f t="shared" si="182"/>
        <v>1.5598874172185431</v>
      </c>
      <c r="DS307" s="53">
        <f t="shared" si="146"/>
        <v>1.6963013976166097</v>
      </c>
      <c r="DT307" s="53">
        <f t="shared" si="147"/>
        <v>3.3926027952332194</v>
      </c>
      <c r="DV307" s="33">
        <f t="shared" si="148"/>
        <v>542.31915012424145</v>
      </c>
      <c r="DW307" s="33">
        <f t="shared" si="149"/>
        <v>243.06995681568105</v>
      </c>
      <c r="DX307" s="33">
        <f t="shared" si="150"/>
        <v>146.93310925555687</v>
      </c>
      <c r="DZ307" s="60">
        <f t="shared" si="174"/>
        <v>2.3356666666666666</v>
      </c>
      <c r="EC307" s="218">
        <f t="shared" si="169"/>
        <v>1887</v>
      </c>
      <c r="ED307" s="53">
        <f t="shared" si="175"/>
        <v>0.16858813008470344</v>
      </c>
      <c r="EE307" s="53">
        <f t="shared" si="176"/>
        <v>1.0981749321482281</v>
      </c>
      <c r="EF307" s="53">
        <f t="shared" si="177"/>
        <v>1.8166996852224995</v>
      </c>
      <c r="EH307" s="53">
        <f t="shared" si="178"/>
        <v>0.49220709479313207</v>
      </c>
      <c r="EI307" s="53">
        <f t="shared" si="179"/>
        <v>1.0981749321482281</v>
      </c>
      <c r="EJ307" s="53">
        <f t="shared" si="180"/>
        <v>1.8166996852224995</v>
      </c>
      <c r="EL307" s="5">
        <v>10.78</v>
      </c>
    </row>
    <row r="308" spans="1:142" x14ac:dyDescent="0.15">
      <c r="A308" s="218">
        <f t="shared" si="155"/>
        <v>1888</v>
      </c>
      <c r="B308" s="4"/>
      <c r="C308" s="4"/>
      <c r="D308" s="4"/>
      <c r="E308" s="12">
        <v>6.7750000000000004</v>
      </c>
      <c r="F308" s="32">
        <f t="shared" si="170"/>
        <v>2.4344833333333331</v>
      </c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36">
        <v>7</v>
      </c>
      <c r="T308" s="36">
        <v>11.5</v>
      </c>
      <c r="U308" s="28">
        <f t="shared" si="171"/>
        <v>4.1323333333333334</v>
      </c>
      <c r="V308" s="12">
        <v>14</v>
      </c>
      <c r="W308" s="4"/>
      <c r="X308" s="4"/>
      <c r="Y308" s="4"/>
      <c r="Z308" s="12"/>
      <c r="AA308" s="32"/>
      <c r="AB308" s="4"/>
      <c r="AC308" s="4"/>
      <c r="AD308" s="4"/>
      <c r="AE308" s="4"/>
      <c r="AF308" s="4"/>
      <c r="AG308" s="63"/>
      <c r="AH308" s="12">
        <v>2.04</v>
      </c>
      <c r="AI308" s="32">
        <f t="shared" si="159"/>
        <v>0.58866421470215058</v>
      </c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>
        <v>0.69</v>
      </c>
      <c r="AU308" s="4"/>
      <c r="AV308" s="5">
        <v>19.73</v>
      </c>
      <c r="AW308" s="5">
        <f t="shared" si="160"/>
        <v>2.0273694880892044</v>
      </c>
      <c r="AX308" s="5"/>
      <c r="AY308" s="5"/>
      <c r="AZ308" s="5"/>
      <c r="BA308" s="5"/>
      <c r="BB308" s="5"/>
      <c r="BC308" s="5"/>
      <c r="BD308" s="5"/>
      <c r="BE308" s="5"/>
      <c r="BF308" s="5">
        <v>2.14</v>
      </c>
      <c r="BG308" s="5">
        <v>2.0299999999999998</v>
      </c>
      <c r="BH308" s="5">
        <v>2.11</v>
      </c>
      <c r="BI308" s="5">
        <v>2.42</v>
      </c>
      <c r="BJ308" s="12"/>
      <c r="BK308" s="63"/>
      <c r="BL308" s="4">
        <v>2.76</v>
      </c>
      <c r="BM308" s="4">
        <f t="shared" si="161"/>
        <v>0.7964280551852625</v>
      </c>
      <c r="BN308" s="4"/>
      <c r="BO308" s="4"/>
      <c r="BP308" s="4"/>
      <c r="BQ308" s="4"/>
      <c r="BR308" s="4"/>
      <c r="BS308" s="4"/>
      <c r="BT308" s="4">
        <v>0.89</v>
      </c>
      <c r="BU308" s="4"/>
      <c r="BV308" s="4"/>
      <c r="BW308" s="4"/>
      <c r="BX308" s="4"/>
      <c r="BY308" s="12"/>
      <c r="BZ308" s="63"/>
      <c r="CA308" s="4">
        <v>2.37</v>
      </c>
      <c r="CB308" s="4">
        <f t="shared" si="162"/>
        <v>0.6838893082569103</v>
      </c>
      <c r="CC308" s="5">
        <v>16.170000000000002</v>
      </c>
      <c r="CD308" s="5">
        <f t="shared" si="163"/>
        <v>2.4737167594310447</v>
      </c>
      <c r="CE308" s="6">
        <f t="shared" si="164"/>
        <v>0.71381790862060035</v>
      </c>
      <c r="CF308" s="12"/>
      <c r="CG308" s="32"/>
      <c r="CH308" s="4"/>
      <c r="CI308" s="4"/>
      <c r="CJ308" s="12"/>
      <c r="CK308" s="28"/>
      <c r="CM308" s="4"/>
      <c r="CN308" s="4"/>
      <c r="CO308" s="5"/>
      <c r="CP308" s="4">
        <v>4.1100000000000003</v>
      </c>
      <c r="CQ308" s="12"/>
      <c r="CR308" s="12"/>
      <c r="CS308" s="4"/>
      <c r="CT308" s="5"/>
      <c r="CU308" s="12"/>
      <c r="CV308" s="53"/>
      <c r="CW308" s="4"/>
      <c r="CX308" s="5"/>
      <c r="CZ308" s="53">
        <v>0.51</v>
      </c>
      <c r="DA308" s="4"/>
      <c r="DB308" s="4"/>
      <c r="DC308" s="4"/>
      <c r="DD308" s="63"/>
      <c r="DE308" s="11">
        <v>0.45</v>
      </c>
      <c r="DF308" s="11">
        <f t="shared" si="181"/>
        <v>0.1490066225165563</v>
      </c>
      <c r="DG308" s="11"/>
      <c r="DH308" s="53">
        <f t="shared" si="165"/>
        <v>0.7964280551852625</v>
      </c>
      <c r="DI308" s="53">
        <f t="shared" si="172"/>
        <v>1.1799201289904651</v>
      </c>
      <c r="DJ308" s="53">
        <f t="shared" si="173"/>
        <v>0.71295769687274946</v>
      </c>
      <c r="DK308" s="53">
        <f t="shared" si="166"/>
        <v>0.58866421470215058</v>
      </c>
      <c r="DL308" s="53">
        <f t="shared" si="167"/>
        <v>0.71381790862060035</v>
      </c>
      <c r="DM308" s="53">
        <f t="shared" si="183"/>
        <v>9.6106750129825631</v>
      </c>
      <c r="DN308" s="53">
        <f t="shared" si="184"/>
        <v>3.4071231647173872</v>
      </c>
      <c r="DO308" s="53">
        <f t="shared" si="168"/>
        <v>2.0064340555964799</v>
      </c>
      <c r="DP308" s="60">
        <f>'west Allen-Studer'!EG309</f>
        <v>2.1036777897879415</v>
      </c>
      <c r="DQ308" s="53">
        <f t="shared" si="185"/>
        <v>19.10999268608462</v>
      </c>
      <c r="DR308" s="60">
        <f t="shared" si="182"/>
        <v>1.6062913907284768</v>
      </c>
      <c r="DS308" s="53">
        <f t="shared" si="146"/>
        <v>1.7035615823586936</v>
      </c>
      <c r="DT308" s="53">
        <f t="shared" si="147"/>
        <v>3.4071231647173872</v>
      </c>
      <c r="DV308" s="33">
        <f t="shared" si="148"/>
        <v>582.39531545138198</v>
      </c>
      <c r="DW308" s="33">
        <f t="shared" si="149"/>
        <v>263.00567458365333</v>
      </c>
      <c r="DX308" s="33">
        <f t="shared" si="150"/>
        <v>153.61476164585031</v>
      </c>
      <c r="DZ308" s="60">
        <f t="shared" si="174"/>
        <v>4.1323333333333334</v>
      </c>
      <c r="EC308" s="218">
        <f t="shared" si="169"/>
        <v>1888</v>
      </c>
      <c r="ED308" s="53">
        <f t="shared" si="175"/>
        <v>0.15698713400143041</v>
      </c>
      <c r="EE308" s="53">
        <f t="shared" si="176"/>
        <v>1.7956520041412809</v>
      </c>
      <c r="EF308" s="53">
        <f t="shared" si="177"/>
        <v>3.0743573183119559</v>
      </c>
      <c r="EH308" s="53">
        <f t="shared" si="178"/>
        <v>0.81090395842322205</v>
      </c>
      <c r="EI308" s="53">
        <f t="shared" si="179"/>
        <v>1.7956520041412811</v>
      </c>
      <c r="EJ308" s="53">
        <f t="shared" si="180"/>
        <v>3.0743573183119564</v>
      </c>
      <c r="EL308" s="5">
        <v>10.78</v>
      </c>
    </row>
    <row r="309" spans="1:142" x14ac:dyDescent="0.15">
      <c r="A309" s="218">
        <f t="shared" si="155"/>
        <v>1889</v>
      </c>
      <c r="B309" s="4"/>
      <c r="C309" s="4"/>
      <c r="D309" s="4"/>
      <c r="E309" s="12">
        <v>7.085</v>
      </c>
      <c r="F309" s="32">
        <f t="shared" si="170"/>
        <v>2.5458766666666666</v>
      </c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36">
        <v>8</v>
      </c>
      <c r="T309" s="36">
        <v>9.5</v>
      </c>
      <c r="U309" s="28">
        <f t="shared" si="171"/>
        <v>3.4136666666666664</v>
      </c>
      <c r="V309" s="12">
        <v>15</v>
      </c>
      <c r="W309" s="4"/>
      <c r="X309" s="4"/>
      <c r="Y309" s="4"/>
      <c r="Z309" s="12"/>
      <c r="AA309" s="32"/>
      <c r="AB309" s="4"/>
      <c r="AC309" s="4"/>
      <c r="AD309" s="4"/>
      <c r="AE309" s="4"/>
      <c r="AF309" s="4"/>
      <c r="AG309" s="63"/>
      <c r="AH309" s="12">
        <v>2.76</v>
      </c>
      <c r="AI309" s="32">
        <f t="shared" si="159"/>
        <v>0.7964280551852625</v>
      </c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>
        <v>0.86</v>
      </c>
      <c r="AU309" s="4"/>
      <c r="AV309" s="5">
        <v>14.04</v>
      </c>
      <c r="AW309" s="5">
        <f t="shared" si="160"/>
        <v>2.8490028490028489</v>
      </c>
      <c r="AX309" s="5"/>
      <c r="AY309" s="5"/>
      <c r="AZ309" s="5"/>
      <c r="BA309" s="5"/>
      <c r="BB309" s="5"/>
      <c r="BC309" s="5"/>
      <c r="BD309" s="5"/>
      <c r="BE309" s="5"/>
      <c r="BF309" s="5">
        <v>2.66</v>
      </c>
      <c r="BG309" s="5">
        <v>2.85</v>
      </c>
      <c r="BH309" s="5">
        <v>2.4900000000000002</v>
      </c>
      <c r="BI309" s="5">
        <v>3.06</v>
      </c>
      <c r="BJ309" s="12"/>
      <c r="BK309" s="63"/>
      <c r="BL309" s="4">
        <v>3</v>
      </c>
      <c r="BM309" s="4">
        <f t="shared" si="161"/>
        <v>0.86568266867963317</v>
      </c>
      <c r="BN309" s="4"/>
      <c r="BO309" s="4"/>
      <c r="BP309" s="4"/>
      <c r="BQ309" s="4"/>
      <c r="BR309" s="4"/>
      <c r="BS309" s="4"/>
      <c r="BT309" s="4">
        <v>0.89</v>
      </c>
      <c r="BU309" s="4"/>
      <c r="BV309" s="4"/>
      <c r="BW309" s="4"/>
      <c r="BX309" s="4"/>
      <c r="BY309" s="12"/>
      <c r="BZ309" s="63"/>
      <c r="CA309" s="4">
        <v>2.7</v>
      </c>
      <c r="CB309" s="4">
        <f t="shared" si="162"/>
        <v>0.77911440181166991</v>
      </c>
      <c r="CC309" s="5">
        <v>13.33</v>
      </c>
      <c r="CD309" s="5">
        <f t="shared" si="163"/>
        <v>3.0007501875468865</v>
      </c>
      <c r="CE309" s="6">
        <f t="shared" si="164"/>
        <v>0.86589914346549945</v>
      </c>
      <c r="CF309" s="12"/>
      <c r="CG309" s="32"/>
      <c r="CH309" s="4"/>
      <c r="CI309" s="4"/>
      <c r="CJ309" s="12"/>
      <c r="CK309" s="28"/>
      <c r="CM309" s="4"/>
      <c r="CN309" s="4"/>
      <c r="CO309" s="5"/>
      <c r="CP309" s="4">
        <v>4.17</v>
      </c>
      <c r="CQ309" s="12"/>
      <c r="CR309" s="12"/>
      <c r="CS309" s="4"/>
      <c r="CT309" s="5"/>
      <c r="CU309" s="12"/>
      <c r="CV309" s="53"/>
      <c r="CW309" s="4"/>
      <c r="CX309" s="5"/>
      <c r="CZ309" s="53">
        <v>0.46800000000000003</v>
      </c>
      <c r="DA309" s="4"/>
      <c r="DB309" s="4"/>
      <c r="DC309" s="4"/>
      <c r="DD309" s="63"/>
      <c r="DE309" s="11">
        <v>0.437</v>
      </c>
      <c r="DF309" s="11">
        <f t="shared" si="181"/>
        <v>0.1447019867549669</v>
      </c>
      <c r="DG309" s="11"/>
      <c r="DH309" s="53">
        <f t="shared" si="165"/>
        <v>0.86568266867963317</v>
      </c>
      <c r="DI309" s="53">
        <f t="shared" si="172"/>
        <v>1.2403916184678969</v>
      </c>
      <c r="DJ309" s="53">
        <f t="shared" si="173"/>
        <v>0.76813674633994511</v>
      </c>
      <c r="DK309" s="53">
        <f t="shared" si="166"/>
        <v>0.7964280551852625</v>
      </c>
      <c r="DL309" s="53">
        <f t="shared" si="167"/>
        <v>0.86589914346549945</v>
      </c>
      <c r="DM309" s="53">
        <f t="shared" si="183"/>
        <v>9.6516334830566404</v>
      </c>
      <c r="DN309" s="53">
        <f t="shared" si="184"/>
        <v>3.4216435342015554</v>
      </c>
      <c r="DO309" s="53">
        <f t="shared" si="168"/>
        <v>1.9466941525146237</v>
      </c>
      <c r="DP309" s="60">
        <f>'west Allen-Studer'!EG310</f>
        <v>2.6257806955263132</v>
      </c>
      <c r="DQ309" s="53">
        <f t="shared" si="185"/>
        <v>17.536228582524711</v>
      </c>
      <c r="DR309" s="60">
        <f t="shared" si="182"/>
        <v>1.5598874172185431</v>
      </c>
      <c r="DS309" s="53">
        <f t="shared" si="146"/>
        <v>1.7108217671007777</v>
      </c>
      <c r="DT309" s="53">
        <f t="shared" si="147"/>
        <v>3.4216435342015554</v>
      </c>
      <c r="DV309" s="33">
        <f t="shared" si="148"/>
        <v>622.72658993311825</v>
      </c>
      <c r="DW309" s="33">
        <f t="shared" si="149"/>
        <v>294.37054771614009</v>
      </c>
      <c r="DX309" s="33">
        <f t="shared" si="150"/>
        <v>191.74462090175624</v>
      </c>
      <c r="DZ309" s="60">
        <f t="shared" si="174"/>
        <v>3.4136666666666664</v>
      </c>
      <c r="EC309" s="218">
        <f t="shared" si="169"/>
        <v>1889</v>
      </c>
      <c r="ED309" s="53">
        <f t="shared" si="175"/>
        <v>0.14681976473558161</v>
      </c>
      <c r="EE309" s="53">
        <f t="shared" si="176"/>
        <v>1.3253137460937048</v>
      </c>
      <c r="EF309" s="53">
        <f t="shared" si="177"/>
        <v>2.0346507323051584</v>
      </c>
      <c r="EH309" s="53">
        <f t="shared" si="178"/>
        <v>0.6264921711071213</v>
      </c>
      <c r="EI309" s="53">
        <f t="shared" si="179"/>
        <v>1.3253137460937048</v>
      </c>
      <c r="EJ309" s="53">
        <f t="shared" si="180"/>
        <v>2.0346507323051584</v>
      </c>
      <c r="EL309" s="5">
        <v>10.78</v>
      </c>
    </row>
    <row r="310" spans="1:142" x14ac:dyDescent="0.15">
      <c r="A310" s="218">
        <f t="shared" si="155"/>
        <v>1890</v>
      </c>
      <c r="B310" s="4"/>
      <c r="C310" s="4"/>
      <c r="D310" s="4"/>
      <c r="E310" s="12">
        <v>6.7033333333333331</v>
      </c>
      <c r="F310" s="32">
        <f t="shared" si="170"/>
        <v>2.4087311111111109</v>
      </c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36">
        <v>8</v>
      </c>
      <c r="T310" s="36">
        <v>9.5</v>
      </c>
      <c r="U310" s="28">
        <f t="shared" si="171"/>
        <v>3.4136666666666664</v>
      </c>
      <c r="V310" s="12">
        <v>14</v>
      </c>
      <c r="W310" s="4"/>
      <c r="X310" s="4"/>
      <c r="Y310" s="4"/>
      <c r="Z310" s="12"/>
      <c r="AA310" s="32"/>
      <c r="AB310" s="4"/>
      <c r="AC310" s="4"/>
      <c r="AD310" s="4"/>
      <c r="AE310" s="4"/>
      <c r="AF310" s="4"/>
      <c r="AG310" s="63"/>
      <c r="AH310" s="12">
        <v>2.66</v>
      </c>
      <c r="AI310" s="32">
        <f t="shared" si="159"/>
        <v>0.76757196622927482</v>
      </c>
      <c r="AJ310" s="4">
        <v>3.45</v>
      </c>
      <c r="AK310" s="4">
        <f t="shared" ref="AK310:AK332" si="186">(AJ310*10.78)/37.3578</f>
        <v>0.99553506898157829</v>
      </c>
      <c r="AL310" s="4">
        <v>2.42</v>
      </c>
      <c r="AM310" s="4">
        <f t="shared" ref="AM310:AM332" si="187">(AL310*10.78)/37.3578</f>
        <v>0.69831735273490414</v>
      </c>
      <c r="AN310" s="4">
        <v>4.1900000000000004</v>
      </c>
      <c r="AO310" s="4">
        <f t="shared" ref="AO310:AO332" si="188">(AN310*10.78)/37.3578</f>
        <v>1.2090701272558877</v>
      </c>
      <c r="AP310" s="4">
        <v>2.65</v>
      </c>
      <c r="AQ310" s="4">
        <f t="shared" ref="AQ310:AQ332" si="189">(AP310*10.78)/37.3578</f>
        <v>0.76468635733367596</v>
      </c>
      <c r="AR310" s="4"/>
      <c r="AS310" s="4"/>
      <c r="AT310" s="4">
        <v>0.86</v>
      </c>
      <c r="AU310" s="4"/>
      <c r="AW310" s="5">
        <v>2.95</v>
      </c>
      <c r="AX310" s="5"/>
      <c r="AY310" s="5"/>
      <c r="AZ310" s="5"/>
      <c r="BA310" s="5"/>
      <c r="BB310" s="5"/>
      <c r="BC310" s="5"/>
      <c r="BD310" s="5"/>
      <c r="BE310" s="5"/>
      <c r="BF310" s="5">
        <v>1.68</v>
      </c>
      <c r="BG310" s="5">
        <v>2.75</v>
      </c>
      <c r="BH310" s="5">
        <v>2.12</v>
      </c>
      <c r="BI310" s="5">
        <v>2</v>
      </c>
      <c r="BJ310" s="12"/>
      <c r="BK310" s="63"/>
      <c r="BL310" s="4">
        <v>2.85</v>
      </c>
      <c r="BM310" s="4">
        <f t="shared" si="161"/>
        <v>0.82239853524565154</v>
      </c>
      <c r="BN310" s="4"/>
      <c r="BO310" s="4"/>
      <c r="BP310" s="4"/>
      <c r="BQ310" s="4"/>
      <c r="BR310" s="4"/>
      <c r="BS310" s="4"/>
      <c r="BT310" s="4">
        <v>0.86</v>
      </c>
      <c r="BU310" s="4"/>
      <c r="BV310" s="4"/>
      <c r="BW310" s="4"/>
      <c r="BX310" s="4"/>
      <c r="BY310" s="12"/>
      <c r="BZ310" s="63"/>
      <c r="CA310" s="4">
        <v>2.5</v>
      </c>
      <c r="CB310" s="4">
        <f t="shared" si="162"/>
        <v>0.72140222389969433</v>
      </c>
      <c r="CD310" s="5">
        <v>2.8839999999999999</v>
      </c>
      <c r="CE310" s="6">
        <f t="shared" si="164"/>
        <v>0.83220960549068734</v>
      </c>
      <c r="CF310" s="12"/>
      <c r="CG310" s="32"/>
      <c r="CH310" s="4"/>
      <c r="CI310" s="4"/>
      <c r="CJ310" s="12"/>
      <c r="CK310" s="28"/>
      <c r="CM310" s="4"/>
      <c r="CN310" s="4"/>
      <c r="CO310" s="5"/>
      <c r="CP310" s="4">
        <v>4.12</v>
      </c>
      <c r="CQ310" s="12"/>
      <c r="CR310" s="12"/>
      <c r="CS310" s="4"/>
      <c r="CT310" s="5"/>
      <c r="CU310" s="12"/>
      <c r="CV310" s="53"/>
      <c r="CW310" s="4"/>
      <c r="CX310" s="5"/>
      <c r="CZ310" s="53">
        <v>0.46800000000000003</v>
      </c>
      <c r="DA310" s="4"/>
      <c r="DB310" s="4"/>
      <c r="DC310" s="4"/>
      <c r="DD310" s="63"/>
      <c r="DE310" s="11">
        <v>0.437</v>
      </c>
      <c r="DF310" s="11">
        <f t="shared" si="181"/>
        <v>0.1447019867549669</v>
      </c>
      <c r="DG310" s="11"/>
      <c r="DH310" s="53">
        <f t="shared" si="165"/>
        <v>0.82239853524565154</v>
      </c>
      <c r="DI310" s="53">
        <f t="shared" si="172"/>
        <v>1.1873252708778355</v>
      </c>
      <c r="DJ310" s="53">
        <f t="shared" si="173"/>
        <v>0.73080931042294794</v>
      </c>
      <c r="DK310" s="53">
        <f t="shared" si="166"/>
        <v>0.76757196622927482</v>
      </c>
      <c r="DL310" s="53">
        <f t="shared" si="167"/>
        <v>0.83220960549068734</v>
      </c>
      <c r="DM310" s="53">
        <f t="shared" si="183"/>
        <v>9.6925919531307159</v>
      </c>
      <c r="DN310" s="53">
        <f t="shared" si="184"/>
        <v>3.4361639036857232</v>
      </c>
      <c r="DO310" s="53">
        <f t="shared" si="168"/>
        <v>1.8869542494327682</v>
      </c>
      <c r="DP310" s="60">
        <f>'west Allen-Studer'!EG311</f>
        <v>2.0977243816428417</v>
      </c>
      <c r="DQ310" s="53">
        <f t="shared" si="185"/>
        <v>17.536228582524711</v>
      </c>
      <c r="DR310" s="60">
        <f t="shared" si="182"/>
        <v>1.5598874172185431</v>
      </c>
      <c r="DS310" s="53">
        <f t="shared" si="146"/>
        <v>1.7180819518428616</v>
      </c>
      <c r="DT310" s="53">
        <f t="shared" si="147"/>
        <v>3.4361639036857232</v>
      </c>
      <c r="DV310" s="33">
        <f t="shared" si="148"/>
        <v>587.1279845476206</v>
      </c>
      <c r="DW310" s="33">
        <f t="shared" si="149"/>
        <v>282.52598775078138</v>
      </c>
      <c r="DX310" s="33">
        <f t="shared" si="150"/>
        <v>184.81537039379808</v>
      </c>
      <c r="DZ310" s="60">
        <f t="shared" si="174"/>
        <v>3.4136666666666664</v>
      </c>
      <c r="EC310" s="218">
        <f t="shared" si="169"/>
        <v>1890</v>
      </c>
      <c r="ED310" s="53">
        <f t="shared" si="175"/>
        <v>0.15572170605871685</v>
      </c>
      <c r="EE310" s="53">
        <f t="shared" si="176"/>
        <v>1.3808759202621506</v>
      </c>
      <c r="EF310" s="53">
        <f t="shared" si="177"/>
        <v>2.1109355380023369</v>
      </c>
      <c r="EH310" s="53">
        <f t="shared" si="178"/>
        <v>0.664477496561383</v>
      </c>
      <c r="EI310" s="53">
        <f t="shared" si="179"/>
        <v>1.3808759202621506</v>
      </c>
      <c r="EJ310" s="53">
        <f t="shared" si="180"/>
        <v>2.1109355380023369</v>
      </c>
      <c r="EL310" s="5">
        <v>10.78</v>
      </c>
    </row>
    <row r="311" spans="1:142" x14ac:dyDescent="0.15">
      <c r="A311" s="218">
        <f t="shared" si="155"/>
        <v>1891</v>
      </c>
      <c r="B311" s="4"/>
      <c r="C311" s="4"/>
      <c r="D311" s="4"/>
      <c r="E311" s="12">
        <v>6.44</v>
      </c>
      <c r="F311" s="32">
        <f t="shared" si="170"/>
        <v>2.3141066666666665</v>
      </c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36">
        <v>6.5</v>
      </c>
      <c r="T311" s="36">
        <v>6.5</v>
      </c>
      <c r="U311" s="28">
        <f t="shared" si="171"/>
        <v>2.3356666666666666</v>
      </c>
      <c r="V311" s="12">
        <v>14</v>
      </c>
      <c r="W311" s="4"/>
      <c r="X311" s="4"/>
      <c r="Y311" s="4"/>
      <c r="Z311" s="12"/>
      <c r="AA311" s="32"/>
      <c r="AB311" s="4"/>
      <c r="AC311" s="4"/>
      <c r="AD311" s="4"/>
      <c r="AE311" s="4"/>
      <c r="AF311" s="4"/>
      <c r="AG311" s="63"/>
      <c r="AH311" s="12">
        <v>2.6</v>
      </c>
      <c r="AI311" s="32">
        <f t="shared" si="159"/>
        <v>0.75025831285568212</v>
      </c>
      <c r="AJ311" s="4">
        <v>3.27</v>
      </c>
      <c r="AK311" s="4">
        <f t="shared" si="186"/>
        <v>0.9435941088608002</v>
      </c>
      <c r="AL311" s="4">
        <v>2.4700000000000002</v>
      </c>
      <c r="AM311" s="4">
        <f t="shared" si="187"/>
        <v>0.71274539721289798</v>
      </c>
      <c r="AN311" s="4">
        <v>3.97</v>
      </c>
      <c r="AO311" s="4">
        <f t="shared" si="188"/>
        <v>1.1455867315527146</v>
      </c>
      <c r="AP311" s="4">
        <v>2.73</v>
      </c>
      <c r="AQ311" s="4">
        <f t="shared" si="189"/>
        <v>0.78777122849846615</v>
      </c>
      <c r="AR311" s="4"/>
      <c r="AS311" s="4"/>
      <c r="AT311" s="4">
        <v>0.86</v>
      </c>
      <c r="AU311" s="4"/>
      <c r="AW311" s="5">
        <v>2.7250000000000001</v>
      </c>
      <c r="AX311" s="5"/>
      <c r="AY311" s="5"/>
      <c r="AZ311" s="5"/>
      <c r="BA311" s="5"/>
      <c r="BB311" s="5"/>
      <c r="BC311" s="5"/>
      <c r="BD311" s="5"/>
      <c r="BE311" s="5"/>
      <c r="BF311" s="5">
        <v>2.2799999999999998</v>
      </c>
      <c r="BG311" s="5">
        <v>2.57</v>
      </c>
      <c r="BH311" s="5">
        <v>2.41</v>
      </c>
      <c r="BI311" s="5">
        <v>2.83</v>
      </c>
      <c r="BJ311" s="12"/>
      <c r="BK311" s="63"/>
      <c r="BL311" s="4">
        <v>3.16</v>
      </c>
      <c r="BM311" s="4">
        <f t="shared" si="161"/>
        <v>0.91185241100921366</v>
      </c>
      <c r="BN311" s="4"/>
      <c r="BO311" s="4"/>
      <c r="BP311" s="4"/>
      <c r="BQ311" s="4"/>
      <c r="BR311" s="4"/>
      <c r="BS311" s="4"/>
      <c r="BT311" s="4">
        <v>0.98</v>
      </c>
      <c r="BU311" s="4"/>
      <c r="BV311" s="4"/>
      <c r="BW311" s="4"/>
      <c r="BX311" s="4"/>
      <c r="BY311" s="12"/>
      <c r="BZ311" s="63"/>
      <c r="CA311" s="4">
        <v>2.4700000000000002</v>
      </c>
      <c r="CB311" s="4">
        <f t="shared" si="162"/>
        <v>0.71274539721289798</v>
      </c>
      <c r="CD311" s="5">
        <v>2.5270000000000001</v>
      </c>
      <c r="CE311" s="6">
        <f t="shared" si="164"/>
        <v>0.72919336791781109</v>
      </c>
      <c r="CF311" s="12"/>
      <c r="CG311" s="32"/>
      <c r="CH311" s="4"/>
      <c r="CI311" s="4"/>
      <c r="CJ311" s="12"/>
      <c r="CK311" s="28"/>
      <c r="CM311" s="4"/>
      <c r="CN311" s="4"/>
      <c r="CO311" s="5"/>
      <c r="CP311" s="4">
        <v>3.99</v>
      </c>
      <c r="CQ311" s="12"/>
      <c r="CR311" s="12"/>
      <c r="CS311" s="4"/>
      <c r="CT311" s="5"/>
      <c r="CU311" s="12"/>
      <c r="CV311" s="53"/>
      <c r="CW311" s="4"/>
      <c r="CX311" s="5"/>
      <c r="CZ311" s="53">
        <v>0.46800000000000003</v>
      </c>
      <c r="DA311" s="4"/>
      <c r="DB311" s="4"/>
      <c r="DC311" s="4"/>
      <c r="DD311" s="63"/>
      <c r="DE311" s="11">
        <v>0.45</v>
      </c>
      <c r="DF311" s="11">
        <f t="shared" si="181"/>
        <v>0.1490066225165563</v>
      </c>
      <c r="DG311" s="11"/>
      <c r="DH311" s="53">
        <f t="shared" si="165"/>
        <v>0.91185241100921366</v>
      </c>
      <c r="DI311" s="53">
        <f t="shared" si="172"/>
        <v>1.2603437225639624</v>
      </c>
      <c r="DJ311" s="53">
        <f t="shared" si="173"/>
        <v>0.80113540598474209</v>
      </c>
      <c r="DK311" s="53">
        <f t="shared" si="166"/>
        <v>0.75025831285568212</v>
      </c>
      <c r="DL311" s="53">
        <f t="shared" si="167"/>
        <v>0.72919336791781109</v>
      </c>
      <c r="DM311" s="53">
        <f t="shared" si="183"/>
        <v>9.7335504232047931</v>
      </c>
      <c r="DN311" s="53">
        <f t="shared" si="184"/>
        <v>3.4506842731698919</v>
      </c>
      <c r="DO311" s="53">
        <f t="shared" si="168"/>
        <v>1.8272143463509123</v>
      </c>
      <c r="DP311" s="60">
        <f>'west Allen-Studer'!EG312</f>
        <v>2.265976531270081</v>
      </c>
      <c r="DQ311" s="53">
        <f t="shared" si="185"/>
        <v>17.536228582524711</v>
      </c>
      <c r="DR311" s="60">
        <f t="shared" si="182"/>
        <v>1.6062913907284768</v>
      </c>
      <c r="DS311" s="53">
        <f t="shared" si="146"/>
        <v>1.725342136584946</v>
      </c>
      <c r="DT311" s="53">
        <f t="shared" si="147"/>
        <v>3.4506842731698919</v>
      </c>
      <c r="DV311" s="33">
        <f t="shared" si="148"/>
        <v>615.45929052665099</v>
      </c>
      <c r="DW311" s="33">
        <f t="shared" si="149"/>
        <v>271.98912489626719</v>
      </c>
      <c r="DX311" s="33">
        <f t="shared" si="150"/>
        <v>180.5975977692886</v>
      </c>
      <c r="DZ311" s="60">
        <f t="shared" si="174"/>
        <v>2.3356666666666666</v>
      </c>
      <c r="EC311" s="218">
        <f t="shared" si="169"/>
        <v>1891</v>
      </c>
      <c r="ED311" s="53">
        <f t="shared" si="175"/>
        <v>0.14855340204603237</v>
      </c>
      <c r="EE311" s="53">
        <f t="shared" si="176"/>
        <v>0.98141178782474459</v>
      </c>
      <c r="EF311" s="53">
        <f t="shared" si="177"/>
        <v>1.4780558359050693</v>
      </c>
      <c r="EH311" s="53">
        <f t="shared" si="178"/>
        <v>0.43371403672356201</v>
      </c>
      <c r="EI311" s="53">
        <f t="shared" si="179"/>
        <v>0.98141178782474459</v>
      </c>
      <c r="EJ311" s="53">
        <f t="shared" si="180"/>
        <v>1.4780558359050693</v>
      </c>
      <c r="EL311" s="5">
        <v>10.78</v>
      </c>
    </row>
    <row r="312" spans="1:142" x14ac:dyDescent="0.15">
      <c r="A312" s="218">
        <f t="shared" si="155"/>
        <v>1892</v>
      </c>
      <c r="B312" s="4"/>
      <c r="C312" s="4"/>
      <c r="D312" s="4"/>
      <c r="E312" s="12">
        <v>6.12</v>
      </c>
      <c r="F312" s="32">
        <f t="shared" si="170"/>
        <v>2.1991199999999997</v>
      </c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36">
        <v>6.5</v>
      </c>
      <c r="T312" s="36">
        <v>6.5</v>
      </c>
      <c r="U312" s="28">
        <f t="shared" si="171"/>
        <v>2.3356666666666666</v>
      </c>
      <c r="V312" s="12">
        <v>14</v>
      </c>
      <c r="W312" s="4"/>
      <c r="X312" s="4"/>
      <c r="Y312" s="4"/>
      <c r="Z312" s="12"/>
      <c r="AA312" s="32"/>
      <c r="AB312" s="4"/>
      <c r="AC312" s="4"/>
      <c r="AD312" s="4"/>
      <c r="AE312" s="4"/>
      <c r="AF312" s="4"/>
      <c r="AG312" s="63"/>
      <c r="AH312" s="12">
        <v>3.31</v>
      </c>
      <c r="AI312" s="32">
        <f t="shared" si="159"/>
        <v>0.95513654444319518</v>
      </c>
      <c r="AJ312" s="4">
        <v>3.92</v>
      </c>
      <c r="AK312" s="4">
        <f t="shared" si="186"/>
        <v>1.1311586870747206</v>
      </c>
      <c r="AL312" s="4">
        <v>2.75</v>
      </c>
      <c r="AM312" s="4">
        <f t="shared" si="187"/>
        <v>0.79354244628966375</v>
      </c>
      <c r="AN312" s="4">
        <v>4.45</v>
      </c>
      <c r="AO312" s="4">
        <f t="shared" si="188"/>
        <v>1.284095958541456</v>
      </c>
      <c r="AP312" s="4">
        <v>3.1</v>
      </c>
      <c r="AQ312" s="4">
        <f t="shared" si="189"/>
        <v>0.89453875763562096</v>
      </c>
      <c r="AR312" s="4"/>
      <c r="AS312" s="4"/>
      <c r="AT312" s="4">
        <v>1.06</v>
      </c>
      <c r="AU312" s="4"/>
      <c r="AW312" s="5">
        <v>3.2490000000000001</v>
      </c>
      <c r="AX312" s="5"/>
      <c r="AY312" s="5"/>
      <c r="AZ312" s="5"/>
      <c r="BA312" s="5"/>
      <c r="BB312" s="5"/>
      <c r="BC312" s="5"/>
      <c r="BD312" s="5"/>
      <c r="BE312" s="5"/>
      <c r="BF312" s="5">
        <v>2.85</v>
      </c>
      <c r="BG312" s="5">
        <v>3.22</v>
      </c>
      <c r="BH312" s="5">
        <v>3.3</v>
      </c>
      <c r="BI312" s="5">
        <v>3.23</v>
      </c>
      <c r="BJ312" s="12"/>
      <c r="BK312" s="63"/>
      <c r="BL312" s="4">
        <v>3.55</v>
      </c>
      <c r="BM312" s="4">
        <f t="shared" si="161"/>
        <v>1.024391157937566</v>
      </c>
      <c r="BN312" s="4"/>
      <c r="BO312" s="4"/>
      <c r="BP312" s="4"/>
      <c r="BQ312" s="4"/>
      <c r="BR312" s="4"/>
      <c r="BS312" s="4"/>
      <c r="BT312" s="4">
        <v>1.03</v>
      </c>
      <c r="BU312" s="4"/>
      <c r="BV312" s="4"/>
      <c r="BW312" s="4"/>
      <c r="BX312" s="4"/>
      <c r="BY312" s="12"/>
      <c r="BZ312" s="63"/>
      <c r="CA312" s="4">
        <v>2.91</v>
      </c>
      <c r="CB312" s="4">
        <f t="shared" si="162"/>
        <v>0.83971218861924413</v>
      </c>
      <c r="CD312" s="5">
        <v>2.7869999999999999</v>
      </c>
      <c r="CE312" s="6">
        <f t="shared" si="164"/>
        <v>0.80421919920337925</v>
      </c>
      <c r="CF312" s="12"/>
      <c r="CG312" s="32"/>
      <c r="CH312" s="4"/>
      <c r="CI312" s="4"/>
      <c r="CJ312" s="12"/>
      <c r="CK312" s="28"/>
      <c r="CM312" s="4"/>
      <c r="CN312" s="4"/>
      <c r="CO312" s="5"/>
      <c r="CP312" s="4">
        <v>3.91</v>
      </c>
      <c r="CQ312" s="12"/>
      <c r="CR312" s="12"/>
      <c r="CS312" s="4"/>
      <c r="CT312" s="5"/>
      <c r="CU312" s="12"/>
      <c r="CV312" s="53"/>
      <c r="CW312" s="4"/>
      <c r="CX312" s="5"/>
      <c r="CZ312" s="53">
        <v>0.45</v>
      </c>
      <c r="DA312" s="4"/>
      <c r="DB312" s="4"/>
      <c r="DC312" s="4"/>
      <c r="DD312" s="63"/>
      <c r="DE312" s="11">
        <v>0.55000000000000004</v>
      </c>
      <c r="DF312" s="11">
        <f t="shared" si="181"/>
        <v>0.18211920529801329</v>
      </c>
      <c r="DG312" s="11"/>
      <c r="DH312" s="53">
        <f t="shared" si="165"/>
        <v>1.024391157937566</v>
      </c>
      <c r="DI312" s="53">
        <f t="shared" si="172"/>
        <v>1.3983162262981224</v>
      </c>
      <c r="DJ312" s="53">
        <f t="shared" si="173"/>
        <v>0.89818673936893501</v>
      </c>
      <c r="DK312" s="53">
        <f t="shared" si="166"/>
        <v>0.95513654444319518</v>
      </c>
      <c r="DL312" s="53">
        <f t="shared" si="167"/>
        <v>0.80421919920337925</v>
      </c>
      <c r="DM312" s="53">
        <f t="shared" si="183"/>
        <v>9.7745088932788704</v>
      </c>
      <c r="DN312" s="53">
        <f t="shared" si="184"/>
        <v>3.4652046426540601</v>
      </c>
      <c r="DO312" s="53">
        <f t="shared" si="168"/>
        <v>1.7674744432690566</v>
      </c>
      <c r="DP312" s="60">
        <f>'west Allen-Studer'!EG313</f>
        <v>2.7879200276943674</v>
      </c>
      <c r="DQ312" s="53">
        <f t="shared" si="185"/>
        <v>16.861758252427606</v>
      </c>
      <c r="DR312" s="60">
        <f t="shared" si="182"/>
        <v>1.963245033112583</v>
      </c>
      <c r="DS312" s="53">
        <f t="shared" si="146"/>
        <v>1.7326023213270301</v>
      </c>
      <c r="DT312" s="53">
        <f t="shared" si="147"/>
        <v>3.4652046426540601</v>
      </c>
      <c r="DV312" s="33">
        <f t="shared" si="148"/>
        <v>679.18047419954007</v>
      </c>
      <c r="DW312" s="33">
        <f t="shared" si="149"/>
        <v>299.03224657378456</v>
      </c>
      <c r="DX312" s="33">
        <f t="shared" si="150"/>
        <v>217.92847493266075</v>
      </c>
      <c r="DZ312" s="60">
        <f t="shared" si="174"/>
        <v>2.3356666666666666</v>
      </c>
      <c r="EC312" s="218">
        <f t="shared" si="169"/>
        <v>1892</v>
      </c>
      <c r="ED312" s="53">
        <f t="shared" si="175"/>
        <v>0.13461601871921622</v>
      </c>
      <c r="EE312" s="53">
        <f t="shared" si="176"/>
        <v>0.89265735181329009</v>
      </c>
      <c r="EF312" s="53">
        <f t="shared" si="177"/>
        <v>1.2248667064541012</v>
      </c>
      <c r="EH312" s="53">
        <f t="shared" si="178"/>
        <v>0.3930226846523116</v>
      </c>
      <c r="EI312" s="53">
        <f t="shared" si="179"/>
        <v>0.89265735181329009</v>
      </c>
      <c r="EJ312" s="53">
        <f t="shared" si="180"/>
        <v>1.2248667064541012</v>
      </c>
      <c r="EL312" s="5">
        <v>10.78</v>
      </c>
    </row>
    <row r="313" spans="1:142" x14ac:dyDescent="0.15">
      <c r="A313" s="218">
        <f t="shared" si="155"/>
        <v>1893</v>
      </c>
      <c r="B313" s="4"/>
      <c r="C313" s="4"/>
      <c r="D313" s="4"/>
      <c r="E313" s="12">
        <v>6.37</v>
      </c>
      <c r="F313" s="32">
        <f t="shared" si="170"/>
        <v>2.2889533333333332</v>
      </c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36">
        <v>9</v>
      </c>
      <c r="T313" s="36">
        <v>9</v>
      </c>
      <c r="U313" s="28">
        <f t="shared" si="171"/>
        <v>3.234</v>
      </c>
      <c r="V313" s="12">
        <v>11.5</v>
      </c>
      <c r="W313" s="4"/>
      <c r="X313" s="4"/>
      <c r="Y313" s="4"/>
      <c r="Z313" s="12"/>
      <c r="AA313" s="32"/>
      <c r="AB313" s="4"/>
      <c r="AC313" s="4"/>
      <c r="AD313" s="4"/>
      <c r="AE313" s="4"/>
      <c r="AF313" s="4"/>
      <c r="AG313" s="63"/>
      <c r="AH313" s="12">
        <v>3.48</v>
      </c>
      <c r="AI313" s="32">
        <f t="shared" si="159"/>
        <v>1.0041918956683744</v>
      </c>
      <c r="AJ313" s="4">
        <v>4.24</v>
      </c>
      <c r="AK313" s="4">
        <f t="shared" si="186"/>
        <v>1.2234981717338815</v>
      </c>
      <c r="AL313" s="4">
        <v>3.08</v>
      </c>
      <c r="AM313" s="4">
        <f t="shared" si="187"/>
        <v>0.88876753984442336</v>
      </c>
      <c r="AN313" s="4">
        <v>4.55</v>
      </c>
      <c r="AO313" s="4">
        <f t="shared" si="188"/>
        <v>1.3129520474974434</v>
      </c>
      <c r="AP313" s="4">
        <v>3.38</v>
      </c>
      <c r="AQ313" s="4">
        <f t="shared" si="189"/>
        <v>0.97533580671238673</v>
      </c>
      <c r="AR313" s="4"/>
      <c r="AS313" s="4"/>
      <c r="AT313" s="4">
        <v>1.1599999999999999</v>
      </c>
      <c r="AU313" s="4"/>
      <c r="AW313" s="5">
        <v>3.96</v>
      </c>
      <c r="AX313" s="5"/>
      <c r="AY313" s="5"/>
      <c r="AZ313" s="5"/>
      <c r="BA313" s="5"/>
      <c r="BB313" s="5"/>
      <c r="BC313" s="5"/>
      <c r="BD313" s="5"/>
      <c r="BE313" s="5"/>
      <c r="BF313" s="5">
        <v>2.42</v>
      </c>
      <c r="BG313" s="5">
        <v>3.91</v>
      </c>
      <c r="BH313" s="5">
        <v>2.82</v>
      </c>
      <c r="BI313" s="5">
        <v>2.92</v>
      </c>
      <c r="BJ313" s="12"/>
      <c r="BK313" s="63"/>
      <c r="BL313" s="4">
        <v>3.27</v>
      </c>
      <c r="BM313" s="4">
        <f t="shared" si="161"/>
        <v>0.9435941088608002</v>
      </c>
      <c r="BN313" s="4"/>
      <c r="BO313" s="4"/>
      <c r="BP313" s="4"/>
      <c r="BQ313" s="4"/>
      <c r="BR313" s="4"/>
      <c r="BS313" s="4"/>
      <c r="BT313" s="4">
        <v>0.95</v>
      </c>
      <c r="BU313" s="4"/>
      <c r="BV313" s="4"/>
      <c r="BW313" s="4"/>
      <c r="BX313" s="4"/>
      <c r="BY313" s="12"/>
      <c r="BZ313" s="63"/>
      <c r="CA313" s="4">
        <v>2.79</v>
      </c>
      <c r="CB313" s="4">
        <f t="shared" si="162"/>
        <v>0.80508488187205896</v>
      </c>
      <c r="CD313" s="5">
        <v>3.008</v>
      </c>
      <c r="CE313" s="6">
        <f t="shared" ref="CE313:CE334" si="190">10.78*CD313/37.3578</f>
        <v>0.8679911557961123</v>
      </c>
      <c r="CF313" s="12"/>
      <c r="CG313" s="32"/>
      <c r="CH313" s="4"/>
      <c r="CI313" s="4"/>
      <c r="CJ313" s="12"/>
      <c r="CK313" s="28"/>
      <c r="CM313" s="4"/>
      <c r="CN313" s="4"/>
      <c r="CO313" s="5"/>
      <c r="CP313" s="4">
        <v>3.95</v>
      </c>
      <c r="CQ313" s="12"/>
      <c r="CR313" s="12"/>
      <c r="CS313" s="4"/>
      <c r="CT313" s="5"/>
      <c r="CU313" s="12"/>
      <c r="CV313" s="53"/>
      <c r="CW313" s="4"/>
      <c r="CX313" s="5"/>
      <c r="CZ313" s="53">
        <v>0.437</v>
      </c>
      <c r="DA313" s="4"/>
      <c r="DB313" s="4"/>
      <c r="DC313" s="4"/>
      <c r="DD313" s="63"/>
      <c r="DE313" s="11">
        <v>0.48</v>
      </c>
      <c r="DF313" s="11">
        <f t="shared" si="181"/>
        <v>0.15894039735099338</v>
      </c>
      <c r="DG313" s="11"/>
      <c r="DH313" s="53">
        <f t="shared" si="165"/>
        <v>0.9435941088608002</v>
      </c>
      <c r="DI313" s="53">
        <f t="shared" si="172"/>
        <v>1.329802377463341</v>
      </c>
      <c r="DJ313" s="53">
        <f t="shared" si="173"/>
        <v>0.83418991899054018</v>
      </c>
      <c r="DK313" s="53">
        <f t="shared" si="166"/>
        <v>1.0041918956683744</v>
      </c>
      <c r="DL313" s="53">
        <f t="shared" ref="DL313:DL334" si="191">CE313</f>
        <v>0.8679911557961123</v>
      </c>
      <c r="DM313" s="53">
        <f t="shared" si="183"/>
        <v>9.8154673633529459</v>
      </c>
      <c r="DN313" s="53">
        <f t="shared" si="184"/>
        <v>3.4797250121382279</v>
      </c>
      <c r="DO313" s="53">
        <f t="shared" si="168"/>
        <v>1.7077345401872008</v>
      </c>
      <c r="DP313" s="60">
        <f>'west Allen-Studer'!EG314</f>
        <v>2.0027433294339159</v>
      </c>
      <c r="DQ313" s="53">
        <f t="shared" si="185"/>
        <v>16.374640791801916</v>
      </c>
      <c r="DR313" s="60">
        <f t="shared" si="182"/>
        <v>1.7133774834437085</v>
      </c>
      <c r="DS313" s="53">
        <f t="shared" si="146"/>
        <v>1.739862506069114</v>
      </c>
      <c r="DT313" s="53">
        <f t="shared" si="147"/>
        <v>3.4797250121382279</v>
      </c>
      <c r="DV313" s="33">
        <f t="shared" si="148"/>
        <v>628.23321215879889</v>
      </c>
      <c r="DW313" s="33">
        <f t="shared" si="149"/>
        <v>297.27431015181838</v>
      </c>
      <c r="DX313" s="33">
        <f t="shared" si="150"/>
        <v>224.04914382326498</v>
      </c>
      <c r="DZ313" s="60">
        <f t="shared" si="174"/>
        <v>3.234</v>
      </c>
      <c r="EC313" s="218">
        <f t="shared" si="169"/>
        <v>1893</v>
      </c>
      <c r="ED313" s="53">
        <f t="shared" si="175"/>
        <v>0.14553285254435255</v>
      </c>
      <c r="EE313" s="53">
        <f t="shared" si="176"/>
        <v>1.2432961321523035</v>
      </c>
      <c r="EF313" s="53">
        <f t="shared" si="177"/>
        <v>1.6496380824893881</v>
      </c>
      <c r="EH313" s="53">
        <f t="shared" si="178"/>
        <v>0.58831655641054514</v>
      </c>
      <c r="EI313" s="53">
        <f t="shared" si="179"/>
        <v>1.2432961321523035</v>
      </c>
      <c r="EJ313" s="53">
        <f t="shared" si="180"/>
        <v>1.6496380824893881</v>
      </c>
      <c r="EL313" s="5">
        <v>10.78</v>
      </c>
    </row>
    <row r="314" spans="1:142" x14ac:dyDescent="0.15">
      <c r="A314" s="218">
        <f t="shared" si="155"/>
        <v>1894</v>
      </c>
      <c r="B314" s="4"/>
      <c r="C314" s="4"/>
      <c r="D314" s="4"/>
      <c r="E314" s="12">
        <v>6.6266666666666678</v>
      </c>
      <c r="F314" s="32">
        <f t="shared" si="170"/>
        <v>2.3811822222222223</v>
      </c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36">
        <v>6</v>
      </c>
      <c r="T314" s="36">
        <v>6</v>
      </c>
      <c r="U314" s="28">
        <f t="shared" si="171"/>
        <v>2.1559999999999997</v>
      </c>
      <c r="V314" s="12">
        <v>11</v>
      </c>
      <c r="W314" s="4"/>
      <c r="X314" s="4"/>
      <c r="Y314" s="4"/>
      <c r="Z314" s="12"/>
      <c r="AA314" s="32"/>
      <c r="AB314" s="4"/>
      <c r="AC314" s="4"/>
      <c r="AD314" s="4"/>
      <c r="AE314" s="4"/>
      <c r="AF314" s="4"/>
      <c r="AG314" s="63"/>
      <c r="AH314" s="12">
        <v>3.13</v>
      </c>
      <c r="AI314" s="32">
        <f t="shared" si="159"/>
        <v>0.90319558432241731</v>
      </c>
      <c r="AJ314" s="4">
        <v>4.09</v>
      </c>
      <c r="AK314" s="4">
        <f t="shared" si="186"/>
        <v>1.1802140382998998</v>
      </c>
      <c r="AL314" s="4">
        <v>2.8</v>
      </c>
      <c r="AM314" s="4">
        <f t="shared" si="187"/>
        <v>0.80797049076765759</v>
      </c>
      <c r="AN314" s="4">
        <v>4.38</v>
      </c>
      <c r="AO314" s="4">
        <f t="shared" si="188"/>
        <v>1.2638966962722644</v>
      </c>
      <c r="AP314" s="4">
        <v>3.14</v>
      </c>
      <c r="AQ314" s="4">
        <f t="shared" si="189"/>
        <v>0.90608119321801606</v>
      </c>
      <c r="AR314" s="4"/>
      <c r="AS314" s="4"/>
      <c r="AT314" s="4">
        <v>1.1399999999999999</v>
      </c>
      <c r="AU314" s="4"/>
      <c r="AW314" s="5">
        <v>3.7069999999999999</v>
      </c>
      <c r="AX314" s="5"/>
      <c r="AY314" s="5"/>
      <c r="AZ314" s="5"/>
      <c r="BA314" s="5"/>
      <c r="BB314" s="5"/>
      <c r="BC314" s="5"/>
      <c r="BD314" s="5"/>
      <c r="BE314" s="5"/>
      <c r="BF314" s="5">
        <v>2.52</v>
      </c>
      <c r="BG314" s="5">
        <v>3.47</v>
      </c>
      <c r="BH314" s="5">
        <v>2.63</v>
      </c>
      <c r="BI314" s="5">
        <v>3.01</v>
      </c>
      <c r="BJ314" s="12"/>
      <c r="BK314" s="63"/>
      <c r="BL314" s="4">
        <v>2.96</v>
      </c>
      <c r="BM314" s="4">
        <f t="shared" si="161"/>
        <v>0.85414023309723808</v>
      </c>
      <c r="BN314" s="4"/>
      <c r="BO314" s="4"/>
      <c r="BP314" s="4"/>
      <c r="BQ314" s="4"/>
      <c r="BR314" s="4"/>
      <c r="BS314" s="4"/>
      <c r="BT314" s="4">
        <v>0.87</v>
      </c>
      <c r="BU314" s="4"/>
      <c r="BV314" s="4"/>
      <c r="BW314" s="4"/>
      <c r="BX314" s="4"/>
      <c r="BY314" s="12"/>
      <c r="BZ314" s="63"/>
      <c r="CA314" s="4">
        <v>2.7</v>
      </c>
      <c r="CB314" s="4">
        <f t="shared" si="162"/>
        <v>0.77911440181166991</v>
      </c>
      <c r="CD314" s="5">
        <v>2.6680000000000001</v>
      </c>
      <c r="CE314" s="6">
        <f t="shared" si="190"/>
        <v>0.76988045334575383</v>
      </c>
      <c r="CF314" s="12"/>
      <c r="CG314" s="32"/>
      <c r="CH314" s="4"/>
      <c r="CI314" s="4"/>
      <c r="CJ314" s="12"/>
      <c r="CK314" s="28"/>
      <c r="CM314" s="4"/>
      <c r="CN314" s="4"/>
      <c r="CO314" s="5"/>
      <c r="CP314" s="4">
        <v>4.03</v>
      </c>
      <c r="CQ314" s="12"/>
      <c r="CR314" s="12"/>
      <c r="CS314" s="4"/>
      <c r="CT314" s="5"/>
      <c r="CU314" s="12"/>
      <c r="CV314" s="53"/>
      <c r="CW314" s="4"/>
      <c r="CX314" s="5"/>
      <c r="CZ314" s="53">
        <v>0.375</v>
      </c>
      <c r="DA314" s="4"/>
      <c r="DB314" s="4"/>
      <c r="DC314" s="4"/>
      <c r="DD314" s="63"/>
      <c r="DE314" s="11">
        <v>0.51</v>
      </c>
      <c r="DF314" s="11">
        <f t="shared" si="181"/>
        <v>0.16887417218543049</v>
      </c>
      <c r="DG314" s="11"/>
      <c r="DH314" s="53">
        <f t="shared" si="165"/>
        <v>0.85414023309723808</v>
      </c>
      <c r="DI314" s="53">
        <f t="shared" si="172"/>
        <v>1.1834799257772139</v>
      </c>
      <c r="DJ314" s="53">
        <f t="shared" si="173"/>
        <v>0.75022927942874584</v>
      </c>
      <c r="DK314" s="53">
        <f t="shared" si="166"/>
        <v>0.90319558432241731</v>
      </c>
      <c r="DL314" s="53">
        <f t="shared" si="191"/>
        <v>0.76988045334575383</v>
      </c>
      <c r="DM314" s="53">
        <f t="shared" si="183"/>
        <v>9.8564258334270214</v>
      </c>
      <c r="DN314" s="53">
        <f t="shared" si="184"/>
        <v>3.4942453816223957</v>
      </c>
      <c r="DO314" s="53">
        <f t="shared" si="168"/>
        <v>1.6479946371053451</v>
      </c>
      <c r="DP314" s="60">
        <f>'west Allen-Studer'!EG315</f>
        <v>1.8688652748918113</v>
      </c>
      <c r="DQ314" s="53">
        <f t="shared" si="185"/>
        <v>14.051465210356337</v>
      </c>
      <c r="DR314" s="60">
        <f t="shared" si="182"/>
        <v>1.8204635761589405</v>
      </c>
      <c r="DS314" s="53">
        <f t="shared" si="146"/>
        <v>1.7471226908111979</v>
      </c>
      <c r="DT314" s="53">
        <f t="shared" si="147"/>
        <v>3.4942453816223957</v>
      </c>
      <c r="DV314" s="33">
        <f t="shared" si="148"/>
        <v>571.7229299242257</v>
      </c>
      <c r="DW314" s="33">
        <f t="shared" si="149"/>
        <v>271.98894575970951</v>
      </c>
      <c r="DX314" s="33">
        <f t="shared" si="150"/>
        <v>205.64854705479067</v>
      </c>
      <c r="DZ314" s="60">
        <f t="shared" si="174"/>
        <v>2.1559999999999997</v>
      </c>
      <c r="EC314" s="218">
        <f t="shared" si="169"/>
        <v>1894</v>
      </c>
      <c r="ED314" s="53">
        <f t="shared" si="175"/>
        <v>0.15991762205635005</v>
      </c>
      <c r="EE314" s="53">
        <f t="shared" si="176"/>
        <v>0.90591917003010769</v>
      </c>
      <c r="EF314" s="53">
        <f t="shared" si="177"/>
        <v>1.198160665508383</v>
      </c>
      <c r="EH314" s="53">
        <f t="shared" si="178"/>
        <v>0.43097799144186333</v>
      </c>
      <c r="EI314" s="53">
        <f t="shared" si="179"/>
        <v>0.90591917003010758</v>
      </c>
      <c r="EJ314" s="53">
        <f t="shared" si="180"/>
        <v>1.1981606655083827</v>
      </c>
      <c r="EL314" s="5">
        <v>10.78</v>
      </c>
    </row>
    <row r="315" spans="1:142" x14ac:dyDescent="0.15">
      <c r="A315" s="218">
        <f t="shared" si="155"/>
        <v>1895</v>
      </c>
      <c r="B315" s="4"/>
      <c r="C315" s="4"/>
      <c r="D315" s="4"/>
      <c r="E315" s="12">
        <v>6.7</v>
      </c>
      <c r="F315" s="32">
        <f t="shared" si="170"/>
        <v>2.4075333333333333</v>
      </c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36">
        <v>6</v>
      </c>
      <c r="T315" s="36">
        <v>6</v>
      </c>
      <c r="U315" s="28">
        <f t="shared" si="171"/>
        <v>2.1559999999999997</v>
      </c>
      <c r="V315" s="12">
        <v>11</v>
      </c>
      <c r="W315" s="4"/>
      <c r="X315" s="4"/>
      <c r="Y315" s="4"/>
      <c r="Z315" s="12"/>
      <c r="AA315" s="32"/>
      <c r="AB315" s="4"/>
      <c r="AC315" s="4"/>
      <c r="AD315" s="4"/>
      <c r="AE315" s="4"/>
      <c r="AF315" s="4"/>
      <c r="AG315" s="63"/>
      <c r="AH315" s="12">
        <v>2.52</v>
      </c>
      <c r="AI315" s="32">
        <f t="shared" si="159"/>
        <v>0.72717344169089182</v>
      </c>
      <c r="AJ315" s="4">
        <v>3.2</v>
      </c>
      <c r="AK315" s="4">
        <f t="shared" si="186"/>
        <v>0.92339484659160886</v>
      </c>
      <c r="AL315" s="4">
        <v>2.34</v>
      </c>
      <c r="AM315" s="4">
        <f t="shared" si="187"/>
        <v>0.67523248157011384</v>
      </c>
      <c r="AN315" s="4">
        <v>3.81</v>
      </c>
      <c r="AO315" s="4">
        <f t="shared" si="188"/>
        <v>1.099416989223134</v>
      </c>
      <c r="AP315" s="4">
        <v>2.61</v>
      </c>
      <c r="AQ315" s="4">
        <f t="shared" si="189"/>
        <v>0.75314392175128075</v>
      </c>
      <c r="AR315" s="4"/>
      <c r="AS315" s="4"/>
      <c r="AT315" s="4">
        <v>0.95</v>
      </c>
      <c r="AU315" s="4"/>
      <c r="AW315" s="5">
        <v>2.8490000000000002</v>
      </c>
      <c r="AX315" s="5"/>
      <c r="AY315" s="5"/>
      <c r="AZ315" s="5"/>
      <c r="BA315" s="5"/>
      <c r="BB315" s="5"/>
      <c r="BC315" s="5"/>
      <c r="BD315" s="5"/>
      <c r="BE315" s="5"/>
      <c r="BF315" s="5">
        <v>2.17</v>
      </c>
      <c r="BG315" s="5">
        <v>2.39</v>
      </c>
      <c r="BH315" s="5">
        <v>1.89</v>
      </c>
      <c r="BI315" s="5">
        <v>2.7</v>
      </c>
      <c r="BJ315" s="12"/>
      <c r="BK315" s="63"/>
      <c r="BL315" s="4">
        <v>3.21</v>
      </c>
      <c r="BM315" s="4">
        <f t="shared" si="161"/>
        <v>0.9262804554872075</v>
      </c>
      <c r="BN315" s="4"/>
      <c r="BO315" s="4"/>
      <c r="BP315" s="4"/>
      <c r="BQ315" s="4"/>
      <c r="BR315" s="4"/>
      <c r="BS315" s="4"/>
      <c r="BT315" s="4">
        <v>0.93</v>
      </c>
      <c r="BU315" s="4"/>
      <c r="BV315" s="4"/>
      <c r="BW315" s="4"/>
      <c r="BX315" s="4"/>
      <c r="BY315" s="12"/>
      <c r="BZ315" s="63"/>
      <c r="CA315" s="4">
        <v>2.67</v>
      </c>
      <c r="CB315" s="4">
        <f t="shared" si="162"/>
        <v>0.77045757512487356</v>
      </c>
      <c r="CD315" s="5">
        <v>2.9780000000000002</v>
      </c>
      <c r="CE315" s="6">
        <f t="shared" si="190"/>
        <v>0.85933432910931595</v>
      </c>
      <c r="CF315" s="12"/>
      <c r="CG315" s="32"/>
      <c r="CH315" s="4"/>
      <c r="CI315" s="4"/>
      <c r="CJ315" s="12"/>
      <c r="CK315" s="28"/>
      <c r="CM315" s="4"/>
      <c r="CN315" s="4"/>
      <c r="CO315" s="5"/>
      <c r="CP315" s="4">
        <v>3.89</v>
      </c>
      <c r="CQ315" s="12"/>
      <c r="CR315" s="12"/>
      <c r="CS315" s="4"/>
      <c r="CT315" s="5"/>
      <c r="CU315" s="12"/>
      <c r="CV315" s="53"/>
      <c r="CW315" s="4"/>
      <c r="CX315" s="5"/>
      <c r="CZ315" s="53">
        <v>0.437</v>
      </c>
      <c r="DA315" s="4"/>
      <c r="DB315" s="4"/>
      <c r="DC315" s="4"/>
      <c r="DD315" s="63"/>
      <c r="DE315" s="11">
        <v>0.53</v>
      </c>
      <c r="DF315" s="11">
        <f t="shared" si="181"/>
        <v>0.17549668874172189</v>
      </c>
      <c r="DG315" s="11"/>
      <c r="DH315" s="53">
        <f t="shared" si="165"/>
        <v>0.9262804554872075</v>
      </c>
      <c r="DI315" s="53">
        <f t="shared" si="172"/>
        <v>1.2719238384273164</v>
      </c>
      <c r="DJ315" s="53">
        <f t="shared" si="173"/>
        <v>0.81244167262374123</v>
      </c>
      <c r="DK315" s="53">
        <f t="shared" si="166"/>
        <v>0.72717344169089182</v>
      </c>
      <c r="DL315" s="53">
        <f t="shared" si="191"/>
        <v>0.85933432910931595</v>
      </c>
      <c r="DM315" s="53">
        <f t="shared" si="183"/>
        <v>9.8973843035010987</v>
      </c>
      <c r="DN315" s="53">
        <f t="shared" si="184"/>
        <v>3.5087657511065644</v>
      </c>
      <c r="DO315" s="53">
        <f t="shared" si="168"/>
        <v>1.5882547340234892</v>
      </c>
      <c r="DP315" s="60">
        <f>'west Allen-Studer'!EG316</f>
        <v>2.1547130129681968</v>
      </c>
      <c r="DQ315" s="53">
        <f t="shared" si="185"/>
        <v>16.374640791801916</v>
      </c>
      <c r="DR315" s="60">
        <f t="shared" si="182"/>
        <v>1.8918543046357619</v>
      </c>
      <c r="DS315" s="53">
        <f t="shared" si="146"/>
        <v>1.7543828755532822</v>
      </c>
      <c r="DT315" s="53">
        <f t="shared" si="147"/>
        <v>3.5087657511065644</v>
      </c>
      <c r="DV315" s="33">
        <f t="shared" si="148"/>
        <v>620.12173596174409</v>
      </c>
      <c r="DW315" s="33">
        <f t="shared" si="149"/>
        <v>282.56924416397067</v>
      </c>
      <c r="DX315" s="33">
        <f t="shared" si="150"/>
        <v>179.99714846747293</v>
      </c>
      <c r="DZ315" s="60">
        <f t="shared" si="174"/>
        <v>2.1559999999999997</v>
      </c>
      <c r="EC315" s="218">
        <f t="shared" si="169"/>
        <v>1895</v>
      </c>
      <c r="ED315" s="53">
        <f t="shared" si="175"/>
        <v>0.14743648888032485</v>
      </c>
      <c r="EE315" s="53">
        <f t="shared" si="176"/>
        <v>0.87199865197295789</v>
      </c>
      <c r="EF315" s="53">
        <f t="shared" si="177"/>
        <v>1.3689105749612842</v>
      </c>
      <c r="EH315" s="53">
        <f t="shared" si="178"/>
        <v>0.39734133753247541</v>
      </c>
      <c r="EI315" s="53">
        <f t="shared" si="179"/>
        <v>0.87199865197295778</v>
      </c>
      <c r="EJ315" s="53">
        <f t="shared" si="180"/>
        <v>1.368910574961284</v>
      </c>
      <c r="EL315" s="5">
        <v>10.78</v>
      </c>
    </row>
    <row r="316" spans="1:142" x14ac:dyDescent="0.15">
      <c r="A316" s="218">
        <f t="shared" si="155"/>
        <v>1896</v>
      </c>
      <c r="B316" s="4"/>
      <c r="C316" s="4"/>
      <c r="D316" s="4"/>
      <c r="E316" s="12">
        <v>7.1333333333333329</v>
      </c>
      <c r="F316" s="32">
        <f t="shared" si="170"/>
        <v>2.563244444444444</v>
      </c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36">
        <v>6</v>
      </c>
      <c r="T316" s="36">
        <v>6</v>
      </c>
      <c r="U316" s="28">
        <f t="shared" si="171"/>
        <v>2.1559999999999997</v>
      </c>
      <c r="V316" s="12">
        <v>11</v>
      </c>
      <c r="W316" s="4"/>
      <c r="X316" s="4"/>
      <c r="Y316" s="4"/>
      <c r="Z316" s="12"/>
      <c r="AA316" s="32"/>
      <c r="AB316" s="4"/>
      <c r="AC316" s="4"/>
      <c r="AD316" s="4"/>
      <c r="AE316" s="4"/>
      <c r="AF316" s="4"/>
      <c r="AG316" s="63"/>
      <c r="AH316" s="12">
        <v>3.29</v>
      </c>
      <c r="AI316" s="32">
        <f t="shared" si="159"/>
        <v>0.9493653266519978</v>
      </c>
      <c r="AJ316" s="4">
        <v>3.9</v>
      </c>
      <c r="AK316" s="4">
        <f t="shared" si="186"/>
        <v>1.1253874692835231</v>
      </c>
      <c r="AL316" s="4">
        <v>2.9</v>
      </c>
      <c r="AM316" s="4">
        <f t="shared" si="187"/>
        <v>0.83682657972364538</v>
      </c>
      <c r="AN316" s="4">
        <v>4.4400000000000004</v>
      </c>
      <c r="AO316" s="4">
        <f t="shared" si="188"/>
        <v>1.2812103496458571</v>
      </c>
      <c r="AP316" s="4">
        <v>3.14</v>
      </c>
      <c r="AQ316" s="4">
        <f t="shared" si="189"/>
        <v>0.90608119321801606</v>
      </c>
      <c r="AR316" s="4"/>
      <c r="AS316" s="4"/>
      <c r="AT316" s="4">
        <v>1.05</v>
      </c>
      <c r="AU316" s="4"/>
      <c r="AW316" s="5">
        <v>4.024</v>
      </c>
      <c r="AX316" s="5"/>
      <c r="AY316" s="5"/>
      <c r="AZ316" s="5"/>
      <c r="BA316" s="5"/>
      <c r="BB316" s="5"/>
      <c r="BC316" s="5"/>
      <c r="BD316" s="5"/>
      <c r="BE316" s="5"/>
      <c r="BF316" s="5">
        <v>2.62</v>
      </c>
      <c r="BG316" s="5">
        <v>3.53</v>
      </c>
      <c r="BH316" s="5">
        <v>2.1800000000000002</v>
      </c>
      <c r="BI316" s="5">
        <v>3.3</v>
      </c>
      <c r="BJ316" s="12"/>
      <c r="BK316" s="63"/>
      <c r="BL316" s="4">
        <v>3.18</v>
      </c>
      <c r="BM316" s="4">
        <f t="shared" si="161"/>
        <v>0.91762362880041126</v>
      </c>
      <c r="BN316" s="4"/>
      <c r="BO316" s="4"/>
      <c r="BP316" s="4"/>
      <c r="BQ316" s="4"/>
      <c r="BR316" s="4"/>
      <c r="BS316" s="4"/>
      <c r="BT316" s="4">
        <v>1.0900000000000001</v>
      </c>
      <c r="BU316" s="4"/>
      <c r="BV316" s="4"/>
      <c r="BW316" s="4"/>
      <c r="BX316" s="4"/>
      <c r="BY316" s="12"/>
      <c r="BZ316" s="63"/>
      <c r="CA316" s="4">
        <v>2.94</v>
      </c>
      <c r="CB316" s="4">
        <f t="shared" si="162"/>
        <v>0.84836901530604047</v>
      </c>
      <c r="CD316" s="5">
        <v>3.1419999999999999</v>
      </c>
      <c r="CE316" s="6">
        <f t="shared" si="190"/>
        <v>0.90665831499713578</v>
      </c>
      <c r="CF316" s="12"/>
      <c r="CG316" s="32"/>
      <c r="CH316" s="4"/>
      <c r="CI316" s="4"/>
      <c r="CJ316" s="12"/>
      <c r="CK316" s="28"/>
      <c r="CM316" s="4"/>
      <c r="CN316" s="4"/>
      <c r="CO316" s="5"/>
      <c r="CP316" s="4">
        <v>4.1399999999999997</v>
      </c>
      <c r="CQ316" s="12"/>
      <c r="CR316" s="12"/>
      <c r="CS316" s="4"/>
      <c r="CT316" s="5"/>
      <c r="CU316" s="12"/>
      <c r="CV316" s="53"/>
      <c r="CW316" s="4"/>
      <c r="CX316" s="5"/>
      <c r="CZ316" s="53">
        <v>0.42</v>
      </c>
      <c r="DA316" s="4"/>
      <c r="DB316" s="4"/>
      <c r="DC316" s="4"/>
      <c r="DD316" s="63"/>
      <c r="DE316" s="11">
        <v>0.51</v>
      </c>
      <c r="DF316" s="11">
        <f t="shared" si="181"/>
        <v>0.16887417218543049</v>
      </c>
      <c r="DG316" s="11"/>
      <c r="DH316" s="53">
        <f t="shared" si="165"/>
        <v>0.91762362880041126</v>
      </c>
      <c r="DI316" s="53">
        <f t="shared" si="172"/>
        <v>1.2613105689093043</v>
      </c>
      <c r="DJ316" s="53">
        <f t="shared" si="173"/>
        <v>0.80497618544034177</v>
      </c>
      <c r="DK316" s="53">
        <f t="shared" si="166"/>
        <v>0.9493653266519978</v>
      </c>
      <c r="DL316" s="53">
        <f t="shared" si="191"/>
        <v>0.90665831499713578</v>
      </c>
      <c r="DM316" s="53">
        <f t="shared" si="183"/>
        <v>9.9383427735751759</v>
      </c>
      <c r="DN316" s="53">
        <f t="shared" si="184"/>
        <v>3.5232861205907331</v>
      </c>
      <c r="DO316" s="53">
        <f t="shared" si="168"/>
        <v>1.5285148309416337</v>
      </c>
      <c r="DP316" s="60">
        <f>'west Allen-Studer'!EG317</f>
        <v>2.5717250612378604</v>
      </c>
      <c r="DQ316" s="53">
        <f t="shared" si="185"/>
        <v>15.737641035599097</v>
      </c>
      <c r="DR316" s="60">
        <f t="shared" si="182"/>
        <v>1.8204635761589405</v>
      </c>
      <c r="DS316" s="53">
        <f t="shared" si="146"/>
        <v>1.7616430602953665</v>
      </c>
      <c r="DT316" s="53">
        <f t="shared" si="147"/>
        <v>3.5232861205907331</v>
      </c>
      <c r="DV316" s="33">
        <f t="shared" si="148"/>
        <v>631.05291319602838</v>
      </c>
      <c r="DW316" s="33">
        <f t="shared" si="149"/>
        <v>304.17698531268536</v>
      </c>
      <c r="DX316" s="33">
        <f t="shared" si="150"/>
        <v>217.97897311236554</v>
      </c>
      <c r="DZ316" s="60">
        <f t="shared" si="174"/>
        <v>2.1559999999999997</v>
      </c>
      <c r="EC316" s="218">
        <f t="shared" si="169"/>
        <v>1896</v>
      </c>
      <c r="ED316" s="53">
        <f t="shared" si="175"/>
        <v>0.14488257563937484</v>
      </c>
      <c r="EE316" s="53">
        <f t="shared" si="176"/>
        <v>0.81005471122908179</v>
      </c>
      <c r="EF316" s="53">
        <f t="shared" si="177"/>
        <v>1.1303842590036597</v>
      </c>
      <c r="EH316" s="53">
        <f t="shared" si="178"/>
        <v>0.39045854134811514</v>
      </c>
      <c r="EI316" s="53">
        <f t="shared" si="179"/>
        <v>0.81005471122908168</v>
      </c>
      <c r="EJ316" s="53">
        <f t="shared" ref="EJ316:EJ329" si="192">$DZ316*360/(3.15*DX316)</f>
        <v>1.1303842590036595</v>
      </c>
      <c r="EL316" s="5">
        <v>10.78</v>
      </c>
    </row>
    <row r="317" spans="1:142" x14ac:dyDescent="0.15">
      <c r="A317" s="218">
        <f t="shared" si="155"/>
        <v>1897</v>
      </c>
      <c r="B317" s="4"/>
      <c r="C317" s="4"/>
      <c r="D317" s="4"/>
      <c r="E317" s="12">
        <v>7.24</v>
      </c>
      <c r="F317" s="32">
        <f t="shared" si="170"/>
        <v>2.6015733333333335</v>
      </c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36">
        <v>6</v>
      </c>
      <c r="T317" s="36">
        <v>6</v>
      </c>
      <c r="U317" s="28">
        <f t="shared" si="171"/>
        <v>2.1559999999999997</v>
      </c>
      <c r="V317" s="12">
        <v>11</v>
      </c>
      <c r="W317" s="4"/>
      <c r="X317" s="4"/>
      <c r="Y317" s="4"/>
      <c r="Z317" s="12"/>
      <c r="AA317" s="32"/>
      <c r="AB317" s="4"/>
      <c r="AC317" s="4"/>
      <c r="AD317" s="4"/>
      <c r="AE317" s="4"/>
      <c r="AF317" s="4"/>
      <c r="AG317" s="63"/>
      <c r="AH317" s="12">
        <v>4.37</v>
      </c>
      <c r="AI317" s="32">
        <f t="shared" si="159"/>
        <v>1.2610110873766656</v>
      </c>
      <c r="AJ317" s="4">
        <v>5.22</v>
      </c>
      <c r="AK317" s="4">
        <f t="shared" si="186"/>
        <v>1.5062878435025615</v>
      </c>
      <c r="AL317" s="4">
        <v>3.81</v>
      </c>
      <c r="AM317" s="4">
        <f t="shared" si="187"/>
        <v>1.099416989223134</v>
      </c>
      <c r="AN317" s="4">
        <v>5.3</v>
      </c>
      <c r="AO317" s="4">
        <f t="shared" si="188"/>
        <v>1.5293727146673519</v>
      </c>
      <c r="AP317" s="4">
        <v>4.1900000000000004</v>
      </c>
      <c r="AQ317" s="4">
        <f t="shared" si="189"/>
        <v>1.2090701272558877</v>
      </c>
      <c r="AR317" s="4"/>
      <c r="AS317" s="4"/>
      <c r="AT317" s="4">
        <v>1.51</v>
      </c>
      <c r="AU317" s="4"/>
      <c r="AW317" s="5">
        <v>5</v>
      </c>
      <c r="AX317" s="5"/>
      <c r="AY317" s="5"/>
      <c r="AZ317" s="5"/>
      <c r="BA317" s="5"/>
      <c r="BB317" s="5"/>
      <c r="BC317" s="5"/>
      <c r="BD317" s="5"/>
      <c r="BE317" s="5"/>
      <c r="BF317" s="5">
        <v>3.92</v>
      </c>
      <c r="BG317" s="5">
        <v>4.17</v>
      </c>
      <c r="BH317" s="5">
        <v>3.39</v>
      </c>
      <c r="BI317" s="5">
        <v>4.41</v>
      </c>
      <c r="BJ317" s="12"/>
      <c r="BK317" s="63"/>
      <c r="BL317" s="4">
        <v>4.6500000000000004</v>
      </c>
      <c r="BM317" s="4">
        <f t="shared" si="161"/>
        <v>1.3418081364534316</v>
      </c>
      <c r="BN317" s="4"/>
      <c r="BO317" s="4"/>
      <c r="BP317" s="4"/>
      <c r="BQ317" s="4"/>
      <c r="BR317" s="4"/>
      <c r="BS317" s="4"/>
      <c r="BT317" s="4">
        <v>1.43</v>
      </c>
      <c r="BU317" s="4"/>
      <c r="BV317" s="4"/>
      <c r="BW317" s="4"/>
      <c r="BX317" s="4"/>
      <c r="BY317" s="12"/>
      <c r="BZ317" s="63"/>
      <c r="CA317" s="4">
        <v>4.5199999999999996</v>
      </c>
      <c r="CB317" s="4">
        <f t="shared" si="162"/>
        <v>1.3042952208106473</v>
      </c>
      <c r="CD317" s="5">
        <v>4.6509999999999998</v>
      </c>
      <c r="CE317" s="6">
        <f t="shared" si="190"/>
        <v>1.3420966973429911</v>
      </c>
      <c r="CF317" s="12"/>
      <c r="CG317" s="32"/>
      <c r="CH317" s="4"/>
      <c r="CI317" s="4"/>
      <c r="CJ317" s="12"/>
      <c r="CK317" s="28"/>
      <c r="CL317" s="53">
        <v>34.582999999999998</v>
      </c>
      <c r="CM317" s="4"/>
      <c r="CN317" s="4"/>
      <c r="CO317" s="5"/>
      <c r="CP317" s="4">
        <v>4.1900000000000004</v>
      </c>
      <c r="CQ317" s="12"/>
      <c r="CR317" s="12"/>
      <c r="CS317" s="4"/>
      <c r="CT317" s="5"/>
      <c r="CU317" s="12"/>
      <c r="CV317" s="53"/>
      <c r="CW317" s="4"/>
      <c r="CX317" s="5"/>
      <c r="CY317" s="53">
        <v>5.09</v>
      </c>
      <c r="CZ317" s="53">
        <v>0.375</v>
      </c>
      <c r="DA317" s="4"/>
      <c r="DB317" s="4"/>
      <c r="DC317" s="4"/>
      <c r="DD317" s="63"/>
      <c r="DE317" s="11">
        <v>0.45</v>
      </c>
      <c r="DF317" s="11">
        <f t="shared" si="181"/>
        <v>0.1490066225165563</v>
      </c>
      <c r="DG317" s="11"/>
      <c r="DH317" s="53">
        <f t="shared" si="165"/>
        <v>1.3418081364534316</v>
      </c>
      <c r="DI317" s="53">
        <f t="shared" si="172"/>
        <v>1.781360775291907</v>
      </c>
      <c r="DJ317" s="53">
        <f t="shared" si="173"/>
        <v>1.170785057426915</v>
      </c>
      <c r="DK317" s="53">
        <f t="shared" si="166"/>
        <v>1.2610110873766656</v>
      </c>
      <c r="DL317" s="53">
        <f t="shared" si="191"/>
        <v>1.3420966973429911</v>
      </c>
      <c r="DM317" s="53">
        <f t="shared" ref="DM317:DM340" si="193">10.78*CL317/37.3578</f>
        <v>9.9793012436492514</v>
      </c>
      <c r="DN317" s="53">
        <f t="shared" si="184"/>
        <v>3.5378064900749009</v>
      </c>
      <c r="DO317" s="53">
        <f t="shared" ref="DO317:DO340" si="194">10.78*CY317/37.3578</f>
        <v>1.4687749278597777</v>
      </c>
      <c r="DP317" s="60">
        <f>'west Allen-Studer'!EG318</f>
        <v>4.5627088318268614</v>
      </c>
      <c r="DQ317" s="53">
        <f t="shared" si="185"/>
        <v>14.051465210356337</v>
      </c>
      <c r="DR317" s="60">
        <f t="shared" si="182"/>
        <v>1.6062913907284768</v>
      </c>
      <c r="DS317" s="53">
        <f t="shared" si="146"/>
        <v>1.7689032450374504</v>
      </c>
      <c r="DT317" s="53">
        <f t="shared" si="147"/>
        <v>3.5378064900749009</v>
      </c>
      <c r="DV317" s="33">
        <f t="shared" si="148"/>
        <v>871.99633137929288</v>
      </c>
      <c r="DW317" s="33">
        <f t="shared" si="149"/>
        <v>390.81133977583181</v>
      </c>
      <c r="DX317" s="33">
        <f t="shared" si="150"/>
        <v>282.50818435621295</v>
      </c>
      <c r="DZ317" s="60">
        <f t="shared" si="174"/>
        <v>2.1559999999999997</v>
      </c>
      <c r="EC317" s="218">
        <f t="shared" si="169"/>
        <v>1897</v>
      </c>
      <c r="ED317" s="53">
        <f t="shared" si="175"/>
        <v>0.1048497202780119</v>
      </c>
      <c r="EE317" s="53">
        <f t="shared" si="176"/>
        <v>0.63048324068931649</v>
      </c>
      <c r="EF317" s="53">
        <f t="shared" si="177"/>
        <v>0.87218712109704988</v>
      </c>
      <c r="EH317" s="53">
        <f t="shared" si="178"/>
        <v>0.282569996149242</v>
      </c>
      <c r="EI317" s="53">
        <f t="shared" si="179"/>
        <v>0.63048324068931638</v>
      </c>
      <c r="EJ317" s="53">
        <f t="shared" si="192"/>
        <v>0.87218712109704977</v>
      </c>
      <c r="EL317" s="5">
        <v>10.78</v>
      </c>
    </row>
    <row r="318" spans="1:142" x14ac:dyDescent="0.15">
      <c r="A318" s="218">
        <f t="shared" si="155"/>
        <v>1898</v>
      </c>
      <c r="B318" s="4"/>
      <c r="C318" s="4"/>
      <c r="D318" s="4"/>
      <c r="E318" s="12">
        <v>7.496666666666667</v>
      </c>
      <c r="F318" s="32">
        <f t="shared" si="170"/>
        <v>2.6938022222222222</v>
      </c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36">
        <v>6</v>
      </c>
      <c r="T318" s="36">
        <v>6</v>
      </c>
      <c r="U318" s="28">
        <f t="shared" si="171"/>
        <v>2.1559999999999997</v>
      </c>
      <c r="V318" s="12">
        <v>11</v>
      </c>
      <c r="W318" s="4"/>
      <c r="X318" s="4"/>
      <c r="Y318" s="4"/>
      <c r="Z318" s="12"/>
      <c r="AA318" s="32"/>
      <c r="AB318" s="4"/>
      <c r="AC318" s="4"/>
      <c r="AD318" s="4"/>
      <c r="AE318" s="4"/>
      <c r="AF318" s="4"/>
      <c r="AG318" s="63"/>
      <c r="AH318" s="12">
        <v>3.09</v>
      </c>
      <c r="AI318" s="32">
        <f t="shared" si="159"/>
        <v>0.89165314874002211</v>
      </c>
      <c r="AJ318" s="4">
        <v>3.73</v>
      </c>
      <c r="AK318" s="4">
        <f t="shared" si="186"/>
        <v>1.0763321180583438</v>
      </c>
      <c r="AL318" s="4">
        <v>2.81</v>
      </c>
      <c r="AM318" s="4">
        <f t="shared" si="187"/>
        <v>0.81085609966325645</v>
      </c>
      <c r="AN318" s="4">
        <v>4.58</v>
      </c>
      <c r="AO318" s="4">
        <f t="shared" si="188"/>
        <v>1.32160887418424</v>
      </c>
      <c r="AP318" s="4">
        <v>3.2</v>
      </c>
      <c r="AQ318" s="4">
        <f t="shared" si="189"/>
        <v>0.92339484659160886</v>
      </c>
      <c r="AR318" s="4"/>
      <c r="AS318" s="4"/>
      <c r="AT318" s="4">
        <v>1.1200000000000001</v>
      </c>
      <c r="AU318" s="4"/>
      <c r="AW318" s="5">
        <v>3.556</v>
      </c>
      <c r="AX318" s="5"/>
      <c r="AY318" s="5"/>
      <c r="AZ318" s="5"/>
      <c r="BA318" s="5"/>
      <c r="BB318" s="5"/>
      <c r="BC318" s="5"/>
      <c r="BD318" s="5"/>
      <c r="BE318" s="5"/>
      <c r="BF318" s="5">
        <v>2.54</v>
      </c>
      <c r="BG318" s="5">
        <v>3.03</v>
      </c>
      <c r="BH318" s="5">
        <v>2.74</v>
      </c>
      <c r="BI318" s="5">
        <v>3</v>
      </c>
      <c r="BJ318" s="12"/>
      <c r="BK318" s="63"/>
      <c r="BL318" s="4">
        <v>3.47</v>
      </c>
      <c r="BM318" s="4">
        <f t="shared" si="161"/>
        <v>1.0013062867727758</v>
      </c>
      <c r="BN318" s="4"/>
      <c r="BO318" s="4"/>
      <c r="BP318" s="4"/>
      <c r="BQ318" s="4"/>
      <c r="BR318" s="4"/>
      <c r="BS318" s="4"/>
      <c r="BT318" s="4">
        <v>1.03</v>
      </c>
      <c r="BU318" s="4"/>
      <c r="BV318" s="4"/>
      <c r="BW318" s="4"/>
      <c r="BX318" s="4"/>
      <c r="BY318" s="12"/>
      <c r="BZ318" s="63"/>
      <c r="CA318" s="4">
        <v>3.15</v>
      </c>
      <c r="CB318" s="4">
        <f t="shared" si="162"/>
        <v>0.90896680211361469</v>
      </c>
      <c r="CD318" s="5">
        <v>3.226</v>
      </c>
      <c r="CE318" s="6">
        <f t="shared" si="190"/>
        <v>0.93089742972016565</v>
      </c>
      <c r="CF318" s="12"/>
      <c r="CG318" s="32"/>
      <c r="CH318" s="4"/>
      <c r="CI318" s="4"/>
      <c r="CJ318" s="12"/>
      <c r="CK318" s="28"/>
      <c r="CL318" s="53">
        <v>38.667000000000002</v>
      </c>
      <c r="CM318" s="4"/>
      <c r="CN318" s="4"/>
      <c r="CO318" s="5"/>
      <c r="CP318" s="4">
        <v>4.03</v>
      </c>
      <c r="CQ318" s="12"/>
      <c r="CR318" s="12"/>
      <c r="CS318" s="4"/>
      <c r="CT318" s="5"/>
      <c r="CU318" s="12"/>
      <c r="CV318" s="53"/>
      <c r="CW318" s="4"/>
      <c r="CX318" s="5"/>
      <c r="CY318" s="53">
        <v>5.8540000000000001</v>
      </c>
      <c r="CZ318" s="53">
        <v>0.375</v>
      </c>
      <c r="DA318" s="4"/>
      <c r="DB318" s="4"/>
      <c r="DC318" s="4"/>
      <c r="DD318" s="63"/>
      <c r="DE318" s="11">
        <v>0.437</v>
      </c>
      <c r="DF318" s="11">
        <f t="shared" si="181"/>
        <v>0.1447019867549669</v>
      </c>
      <c r="DG318" s="11"/>
      <c r="DH318" s="53">
        <f t="shared" si="165"/>
        <v>1.0013062867727758</v>
      </c>
      <c r="DI318" s="53">
        <f t="shared" si="172"/>
        <v>1.363905507583423</v>
      </c>
      <c r="DJ318" s="53">
        <f t="shared" si="173"/>
        <v>0.87714256154653647</v>
      </c>
      <c r="DK318" s="53">
        <f t="shared" si="166"/>
        <v>0.89165314874002211</v>
      </c>
      <c r="DL318" s="53">
        <f t="shared" si="191"/>
        <v>0.93089742972016565</v>
      </c>
      <c r="DM318" s="53">
        <f t="shared" si="193"/>
        <v>11.157783916611793</v>
      </c>
      <c r="DN318" s="53">
        <f t="shared" si="184"/>
        <v>3.9555956265137846</v>
      </c>
      <c r="DO318" s="53">
        <f t="shared" si="194"/>
        <v>1.6892354474835243</v>
      </c>
      <c r="DP318" s="60">
        <f>'west Allen-Studer'!EG319</f>
        <v>2.9977829240036118</v>
      </c>
      <c r="DQ318" s="53">
        <f t="shared" si="185"/>
        <v>14.051465210356337</v>
      </c>
      <c r="DR318" s="60">
        <f t="shared" si="182"/>
        <v>1.5598874172185431</v>
      </c>
      <c r="DS318" s="53">
        <f t="shared" si="146"/>
        <v>1.9777978132568923</v>
      </c>
      <c r="DT318" s="53">
        <f t="shared" si="147"/>
        <v>3.9555956265137846</v>
      </c>
      <c r="DV318" s="33">
        <f t="shared" si="148"/>
        <v>681.22940561188011</v>
      </c>
      <c r="DW318" s="33">
        <f t="shared" si="149"/>
        <v>309.0428153645675</v>
      </c>
      <c r="DX318" s="33">
        <f t="shared" si="150"/>
        <v>213.5905923587558</v>
      </c>
      <c r="DZ318" s="60">
        <f t="shared" si="174"/>
        <v>2.1559999999999997</v>
      </c>
      <c r="EC318" s="218">
        <f t="shared" si="169"/>
        <v>1898</v>
      </c>
      <c r="ED318" s="53">
        <f t="shared" si="175"/>
        <v>0.13421113456846495</v>
      </c>
      <c r="EE318" s="53">
        <f t="shared" si="176"/>
        <v>0.79730052843755694</v>
      </c>
      <c r="EF318" s="53">
        <f t="shared" si="177"/>
        <v>1.1536088611343713</v>
      </c>
      <c r="EH318" s="53">
        <f t="shared" si="178"/>
        <v>0.36169900766201296</v>
      </c>
      <c r="EI318" s="53">
        <f t="shared" si="179"/>
        <v>0.79730052843755683</v>
      </c>
      <c r="EJ318" s="53">
        <f t="shared" si="192"/>
        <v>1.1536088611343711</v>
      </c>
      <c r="EL318" s="5">
        <v>10.78</v>
      </c>
    </row>
    <row r="319" spans="1:142" x14ac:dyDescent="0.15">
      <c r="A319" s="218">
        <f t="shared" si="155"/>
        <v>1899</v>
      </c>
      <c r="B319" s="4"/>
      <c r="C319" s="4"/>
      <c r="D319" s="4"/>
      <c r="E319" s="12">
        <v>6.91</v>
      </c>
      <c r="F319" s="32">
        <f t="shared" si="170"/>
        <v>2.4829933333333334</v>
      </c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36">
        <v>6</v>
      </c>
      <c r="T319" s="36">
        <v>6</v>
      </c>
      <c r="U319" s="28">
        <f t="shared" si="171"/>
        <v>2.1559999999999997</v>
      </c>
      <c r="V319" s="12">
        <v>11</v>
      </c>
      <c r="W319" s="4"/>
      <c r="X319" s="4"/>
      <c r="Y319" s="4"/>
      <c r="Z319" s="12"/>
      <c r="AA319" s="32"/>
      <c r="AB319" s="4"/>
      <c r="AC319" s="4"/>
      <c r="AD319" s="4"/>
      <c r="AE319" s="4"/>
      <c r="AF319" s="4"/>
      <c r="AG319" s="63"/>
      <c r="AH319" s="12">
        <v>2.46</v>
      </c>
      <c r="AI319" s="32">
        <f t="shared" si="159"/>
        <v>0.70985978831729923</v>
      </c>
      <c r="AJ319" s="4">
        <v>3.21</v>
      </c>
      <c r="AK319" s="4">
        <f t="shared" si="186"/>
        <v>0.9262804554872075</v>
      </c>
      <c r="AL319" s="4">
        <v>2.25</v>
      </c>
      <c r="AM319" s="4">
        <f t="shared" si="187"/>
        <v>0.64926200150972491</v>
      </c>
      <c r="AN319" s="4">
        <v>3.81</v>
      </c>
      <c r="AO319" s="4">
        <f t="shared" si="188"/>
        <v>1.099416989223134</v>
      </c>
      <c r="AP319" s="4">
        <v>3.09</v>
      </c>
      <c r="AQ319" s="4">
        <f t="shared" si="189"/>
        <v>0.89165314874002211</v>
      </c>
      <c r="AR319" s="4"/>
      <c r="AS319" s="4"/>
      <c r="AT319" s="4">
        <v>0.97</v>
      </c>
      <c r="AU319" s="4"/>
      <c r="AW319" s="5">
        <v>2.1619999999999999</v>
      </c>
      <c r="AX319" s="5"/>
      <c r="AY319" s="5"/>
      <c r="AZ319" s="5"/>
      <c r="BA319" s="5"/>
      <c r="BB319" s="5"/>
      <c r="BC319" s="5"/>
      <c r="BD319" s="5"/>
      <c r="BE319" s="5"/>
      <c r="BF319" s="5">
        <v>2.17</v>
      </c>
      <c r="BG319" s="5">
        <v>2.23</v>
      </c>
      <c r="BH319" s="5">
        <v>2.57</v>
      </c>
      <c r="BI319" s="5">
        <v>2.97</v>
      </c>
      <c r="BJ319" s="12"/>
      <c r="BK319" s="63"/>
      <c r="BL319" s="4">
        <v>2.91</v>
      </c>
      <c r="BM319" s="4">
        <f t="shared" si="161"/>
        <v>0.83971218861924413</v>
      </c>
      <c r="BN319" s="4"/>
      <c r="BO319" s="4"/>
      <c r="BP319" s="4"/>
      <c r="BQ319" s="4"/>
      <c r="BR319" s="4"/>
      <c r="BS319" s="4"/>
      <c r="BT319" s="4">
        <v>0.98</v>
      </c>
      <c r="BU319" s="4"/>
      <c r="BV319" s="4"/>
      <c r="BW319" s="4"/>
      <c r="BX319" s="4"/>
      <c r="BY319" s="12"/>
      <c r="BZ319" s="63"/>
      <c r="CA319" s="4">
        <v>2.39</v>
      </c>
      <c r="CB319" s="4">
        <f t="shared" si="162"/>
        <v>0.68966052604810779</v>
      </c>
      <c r="CD319" s="5">
        <v>2.7679999999999998</v>
      </c>
      <c r="CE319" s="6">
        <f t="shared" si="190"/>
        <v>0.79873654230174151</v>
      </c>
      <c r="CF319" s="12"/>
      <c r="CG319" s="32"/>
      <c r="CH319" s="4"/>
      <c r="CI319" s="4"/>
      <c r="CJ319" s="12"/>
      <c r="CK319" s="28"/>
      <c r="CL319" s="53">
        <v>38.58</v>
      </c>
      <c r="CM319" s="4"/>
      <c r="CN319" s="4"/>
      <c r="CO319" s="5"/>
      <c r="CP319" s="4">
        <v>3.92</v>
      </c>
      <c r="CQ319" s="12"/>
      <c r="CR319" s="12"/>
      <c r="CS319" s="4"/>
      <c r="CT319" s="5"/>
      <c r="CU319" s="12"/>
      <c r="CV319" s="53"/>
      <c r="CW319" s="4"/>
      <c r="CX319" s="5"/>
      <c r="CY319" s="53">
        <v>5.7080000000000002</v>
      </c>
      <c r="CZ319" s="53">
        <v>0.46800000000000003</v>
      </c>
      <c r="DA319" s="4"/>
      <c r="DB319" s="4"/>
      <c r="DC319" s="4"/>
      <c r="DD319" s="63"/>
      <c r="DE319" s="11">
        <v>0.53</v>
      </c>
      <c r="DF319" s="11">
        <f t="shared" si="181"/>
        <v>0.17549668874172189</v>
      </c>
      <c r="DG319" s="11"/>
      <c r="DH319" s="53">
        <f t="shared" si="165"/>
        <v>0.83971218861924413</v>
      </c>
      <c r="DI319" s="53">
        <f t="shared" si="172"/>
        <v>1.1657911432471932</v>
      </c>
      <c r="DJ319" s="53">
        <f t="shared" si="173"/>
        <v>0.73778680078974668</v>
      </c>
      <c r="DK319" s="53">
        <f t="shared" si="166"/>
        <v>0.70985978831729923</v>
      </c>
      <c r="DL319" s="53">
        <f t="shared" si="191"/>
        <v>0.79873654230174151</v>
      </c>
      <c r="DM319" s="53">
        <f t="shared" si="193"/>
        <v>11.132679119220082</v>
      </c>
      <c r="DN319" s="53">
        <f t="shared" si="184"/>
        <v>3.9466956130783815</v>
      </c>
      <c r="DO319" s="53">
        <f t="shared" si="194"/>
        <v>1.6471055576077822</v>
      </c>
      <c r="DP319" s="60">
        <f>'west Allen-Studer'!EG320</f>
        <v>2.6721336021444393</v>
      </c>
      <c r="DQ319" s="53">
        <f t="shared" si="185"/>
        <v>17.536228582524711</v>
      </c>
      <c r="DR319" s="60">
        <f t="shared" si="182"/>
        <v>1.8918543046357619</v>
      </c>
      <c r="DS319" s="53">
        <f t="shared" si="146"/>
        <v>1.9733478065391907</v>
      </c>
      <c r="DT319" s="53">
        <f t="shared" si="147"/>
        <v>3.9466956130783815</v>
      </c>
      <c r="DV319" s="33">
        <f t="shared" si="148"/>
        <v>615.33628936779189</v>
      </c>
      <c r="DW319" s="33">
        <f t="shared" si="149"/>
        <v>290.9256201181098</v>
      </c>
      <c r="DX319" s="33">
        <f t="shared" si="150"/>
        <v>181.35622874665376</v>
      </c>
      <c r="DZ319" s="60">
        <f t="shared" si="174"/>
        <v>2.1559999999999997</v>
      </c>
      <c r="EC319" s="218">
        <f t="shared" si="169"/>
        <v>1899</v>
      </c>
      <c r="ED319" s="53">
        <f t="shared" si="175"/>
        <v>0.14858309676893405</v>
      </c>
      <c r="EE319" s="53">
        <f t="shared" si="176"/>
        <v>0.84695187690917928</v>
      </c>
      <c r="EF319" s="53">
        <f t="shared" si="177"/>
        <v>1.3586519840143421</v>
      </c>
      <c r="EH319" s="53">
        <f t="shared" si="178"/>
        <v>0.40043144579227719</v>
      </c>
      <c r="EI319" s="53">
        <f t="shared" si="179"/>
        <v>0.84695187690917917</v>
      </c>
      <c r="EJ319" s="53">
        <f t="shared" si="192"/>
        <v>1.3586519840143418</v>
      </c>
      <c r="EL319" s="5">
        <v>10.78</v>
      </c>
    </row>
    <row r="320" spans="1:142" x14ac:dyDescent="0.15">
      <c r="A320" s="218">
        <f t="shared" si="155"/>
        <v>1900</v>
      </c>
      <c r="B320" s="4"/>
      <c r="C320" s="4"/>
      <c r="D320" s="4"/>
      <c r="E320" s="12">
        <v>7.6833333333333336</v>
      </c>
      <c r="F320" s="32">
        <f t="shared" si="170"/>
        <v>2.760877777777778</v>
      </c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36">
        <v>6</v>
      </c>
      <c r="T320" s="36">
        <v>6</v>
      </c>
      <c r="U320" s="28">
        <f t="shared" si="171"/>
        <v>2.1559999999999997</v>
      </c>
      <c r="V320" s="12">
        <v>11</v>
      </c>
      <c r="W320" s="4"/>
      <c r="X320" s="4"/>
      <c r="Y320" s="4"/>
      <c r="Z320" s="12"/>
      <c r="AA320" s="32"/>
      <c r="AB320" s="4"/>
      <c r="AC320" s="4"/>
      <c r="AD320" s="4"/>
      <c r="AE320" s="4"/>
      <c r="AF320" s="4"/>
      <c r="AG320" s="63"/>
      <c r="AH320" s="12">
        <v>3.01</v>
      </c>
      <c r="AI320" s="32">
        <f t="shared" si="159"/>
        <v>0.86856827757523181</v>
      </c>
      <c r="AJ320" s="4">
        <v>3.33</v>
      </c>
      <c r="AK320" s="4">
        <f t="shared" si="186"/>
        <v>0.96090776223439278</v>
      </c>
      <c r="AL320" s="4">
        <v>2.89</v>
      </c>
      <c r="AM320" s="4">
        <f t="shared" si="187"/>
        <v>0.83394097082804663</v>
      </c>
      <c r="AN320" s="4">
        <v>4.1100000000000003</v>
      </c>
      <c r="AO320" s="4">
        <f t="shared" si="188"/>
        <v>1.1859852560910975</v>
      </c>
      <c r="AP320" s="4">
        <v>3.15</v>
      </c>
      <c r="AQ320" s="4">
        <f t="shared" si="189"/>
        <v>0.90896680211361469</v>
      </c>
      <c r="AR320" s="4"/>
      <c r="AS320" s="4"/>
      <c r="AT320" s="4">
        <v>1.05</v>
      </c>
      <c r="AU320" s="4"/>
      <c r="AW320" s="5">
        <v>2.8069999999999999</v>
      </c>
      <c r="AX320" s="5"/>
      <c r="AY320" s="5"/>
      <c r="AZ320" s="5"/>
      <c r="BA320" s="5"/>
      <c r="BB320" s="5"/>
      <c r="BC320" s="5"/>
      <c r="BD320" s="5"/>
      <c r="BE320" s="5"/>
      <c r="BF320" s="5">
        <v>2.62</v>
      </c>
      <c r="BG320" s="5">
        <v>2.92</v>
      </c>
      <c r="BH320" s="5">
        <v>2.89</v>
      </c>
      <c r="BI320" s="5">
        <v>3.13</v>
      </c>
      <c r="BJ320" s="12"/>
      <c r="BK320" s="63"/>
      <c r="BL320" s="4">
        <v>3.61</v>
      </c>
      <c r="BM320" s="4">
        <f t="shared" si="161"/>
        <v>1.0417048113111587</v>
      </c>
      <c r="BN320" s="4"/>
      <c r="BO320" s="4"/>
      <c r="BP320" s="4"/>
      <c r="BQ320" s="4"/>
      <c r="BR320" s="4"/>
      <c r="BS320" s="4"/>
      <c r="BT320" s="4">
        <v>1.1299999999999999</v>
      </c>
      <c r="BU320" s="4"/>
      <c r="BV320" s="4"/>
      <c r="BW320" s="4"/>
      <c r="BX320" s="4"/>
      <c r="BY320" s="12"/>
      <c r="BZ320" s="63"/>
      <c r="CA320" s="4">
        <v>3.21</v>
      </c>
      <c r="CB320" s="4">
        <f t="shared" si="162"/>
        <v>0.9262804554872075</v>
      </c>
      <c r="CD320" s="5">
        <v>3.13</v>
      </c>
      <c r="CE320" s="6">
        <f t="shared" si="190"/>
        <v>0.90319558432241731</v>
      </c>
      <c r="CF320" s="12"/>
      <c r="CG320" s="32"/>
      <c r="CH320" s="4"/>
      <c r="CI320" s="4"/>
      <c r="CJ320" s="12"/>
      <c r="CK320" s="28"/>
      <c r="CL320" s="53">
        <v>38.75</v>
      </c>
      <c r="CM320" s="4"/>
      <c r="CN320" s="4"/>
      <c r="CO320" s="5"/>
      <c r="CP320" s="4">
        <v>3.89</v>
      </c>
      <c r="CQ320" s="12"/>
      <c r="CR320" s="12"/>
      <c r="CS320" s="4"/>
      <c r="CT320" s="5"/>
      <c r="CU320" s="12"/>
      <c r="CV320" s="53"/>
      <c r="CW320" s="4"/>
      <c r="CX320" s="5"/>
      <c r="CY320" s="53">
        <v>5.9269999999999996</v>
      </c>
      <c r="CZ320" s="53">
        <v>0.5</v>
      </c>
      <c r="DA320" s="4"/>
      <c r="DB320" s="4"/>
      <c r="DC320" s="4"/>
      <c r="DD320" s="63"/>
      <c r="DE320" s="11">
        <v>0.47</v>
      </c>
      <c r="DF320" s="11">
        <f t="shared" si="181"/>
        <v>0.15562913907284767</v>
      </c>
      <c r="DG320" s="11"/>
      <c r="DH320" s="53">
        <f t="shared" si="165"/>
        <v>1.0417048113111587</v>
      </c>
      <c r="DI320" s="53">
        <f t="shared" si="172"/>
        <v>1.4134340986674805</v>
      </c>
      <c r="DJ320" s="53">
        <f t="shared" si="173"/>
        <v>0.91198150173573389</v>
      </c>
      <c r="DK320" s="53">
        <f t="shared" si="166"/>
        <v>0.86856827757523181</v>
      </c>
      <c r="DL320" s="53">
        <f t="shared" si="191"/>
        <v>0.90319558432241731</v>
      </c>
      <c r="DM320" s="53">
        <f t="shared" si="193"/>
        <v>11.181734470445262</v>
      </c>
      <c r="DN320" s="53">
        <f t="shared" si="184"/>
        <v>3.9640864439291676</v>
      </c>
      <c r="DO320" s="53">
        <f t="shared" si="194"/>
        <v>1.7103003924213951</v>
      </c>
      <c r="DP320" s="60">
        <f>'west Allen-Studer'!EG321</f>
        <v>4.188212111688812</v>
      </c>
      <c r="DQ320" s="53">
        <f t="shared" si="185"/>
        <v>18.735286947141784</v>
      </c>
      <c r="DR320" s="60">
        <f t="shared" si="182"/>
        <v>1.6776821192052978</v>
      </c>
      <c r="DS320" s="53">
        <f t="shared" si="146"/>
        <v>1.9820432219645838</v>
      </c>
      <c r="DT320" s="53">
        <f t="shared" si="147"/>
        <v>3.9640864439291676</v>
      </c>
      <c r="DV320" s="33">
        <f t="shared" si="148"/>
        <v>751.16522100827365</v>
      </c>
      <c r="DW320" s="33">
        <f t="shared" si="149"/>
        <v>333.56677171102763</v>
      </c>
      <c r="DX320" s="33">
        <f t="shared" si="150"/>
        <v>213.33545954249678</v>
      </c>
      <c r="DZ320" s="60">
        <f t="shared" si="174"/>
        <v>2.1559999999999997</v>
      </c>
      <c r="EC320" s="218">
        <f t="shared" si="169"/>
        <v>1900</v>
      </c>
      <c r="ED320" s="53">
        <f t="shared" si="175"/>
        <v>0.12171566104438214</v>
      </c>
      <c r="EE320" s="53">
        <f t="shared" si="176"/>
        <v>0.73868268933411296</v>
      </c>
      <c r="EF320" s="53">
        <f t="shared" si="177"/>
        <v>1.1549884886854298</v>
      </c>
      <c r="EH320" s="53">
        <f t="shared" si="178"/>
        <v>0.32802370651460983</v>
      </c>
      <c r="EI320" s="53">
        <f t="shared" si="179"/>
        <v>0.73868268933411285</v>
      </c>
      <c r="EJ320" s="53">
        <f t="shared" si="192"/>
        <v>1.1549884886854296</v>
      </c>
      <c r="EL320" s="5">
        <v>10.78</v>
      </c>
    </row>
    <row r="321" spans="1:142" x14ac:dyDescent="0.15">
      <c r="A321" s="218">
        <f t="shared" si="155"/>
        <v>1901</v>
      </c>
      <c r="B321" s="4"/>
      <c r="C321" s="4"/>
      <c r="D321" s="4"/>
      <c r="E321" s="12">
        <v>7.0466666666666669</v>
      </c>
      <c r="F321" s="32">
        <f t="shared" si="170"/>
        <v>2.532102222222222</v>
      </c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36">
        <v>6.75</v>
      </c>
      <c r="T321" s="36">
        <v>7.5</v>
      </c>
      <c r="U321" s="28">
        <f t="shared" si="171"/>
        <v>2.6949999999999998</v>
      </c>
      <c r="V321" s="12">
        <v>13.5</v>
      </c>
      <c r="W321" s="4"/>
      <c r="X321" s="4"/>
      <c r="Y321" s="4"/>
      <c r="Z321" s="12"/>
      <c r="AA321" s="32"/>
      <c r="AB321" s="4"/>
      <c r="AC321" s="4"/>
      <c r="AD321" s="4"/>
      <c r="AE321" s="4"/>
      <c r="AF321" s="4"/>
      <c r="AG321" s="63"/>
      <c r="AH321" s="12">
        <v>3.68</v>
      </c>
      <c r="AI321" s="32">
        <f t="shared" si="159"/>
        <v>1.0619040735803502</v>
      </c>
      <c r="AJ321" s="4">
        <v>4.1500000000000004</v>
      </c>
      <c r="AK321" s="4">
        <f t="shared" si="186"/>
        <v>1.1975276916734927</v>
      </c>
      <c r="AL321" s="4">
        <v>3.18</v>
      </c>
      <c r="AM321" s="4">
        <f t="shared" si="187"/>
        <v>0.91762362880041126</v>
      </c>
      <c r="AN321" s="4">
        <v>4.75</v>
      </c>
      <c r="AO321" s="4">
        <f t="shared" si="188"/>
        <v>1.3706642254094192</v>
      </c>
      <c r="AP321" s="4">
        <v>3.63</v>
      </c>
      <c r="AQ321" s="4">
        <f t="shared" si="189"/>
        <v>1.0474760291023562</v>
      </c>
      <c r="AR321" s="4"/>
      <c r="AS321" s="4"/>
      <c r="AT321" s="4">
        <v>1.23</v>
      </c>
      <c r="AU321" s="4"/>
      <c r="AW321" s="5">
        <v>4.1840000000000002</v>
      </c>
      <c r="AX321" s="5"/>
      <c r="AY321" s="5"/>
      <c r="AZ321" s="5"/>
      <c r="BA321" s="5"/>
      <c r="BB321" s="5"/>
      <c r="BC321" s="5"/>
      <c r="BD321" s="5"/>
      <c r="BE321" s="5"/>
      <c r="BF321" s="5">
        <v>3.01</v>
      </c>
      <c r="BG321" s="5">
        <v>3.9</v>
      </c>
      <c r="BH321" s="5">
        <v>2.99</v>
      </c>
      <c r="BI321" s="5">
        <v>3.41</v>
      </c>
      <c r="BJ321" s="12"/>
      <c r="BK321" s="63"/>
      <c r="BL321" s="4">
        <v>3.69</v>
      </c>
      <c r="BM321" s="4">
        <f t="shared" si="161"/>
        <v>1.0647896824759489</v>
      </c>
      <c r="BN321" s="4"/>
      <c r="BO321" s="4"/>
      <c r="BP321" s="4"/>
      <c r="BQ321" s="4"/>
      <c r="BR321" s="4"/>
      <c r="BS321" s="4"/>
      <c r="BT321" s="4">
        <v>1.1599999999999999</v>
      </c>
      <c r="BU321" s="4"/>
      <c r="BV321" s="4"/>
      <c r="BW321" s="4"/>
      <c r="BX321" s="4"/>
      <c r="BY321" s="12"/>
      <c r="BZ321" s="63"/>
      <c r="CA321" s="4">
        <v>3.44</v>
      </c>
      <c r="CB321" s="4">
        <f t="shared" si="162"/>
        <v>0.99264946008597943</v>
      </c>
      <c r="CD321" s="5">
        <v>3.66</v>
      </c>
      <c r="CE321" s="6">
        <f t="shared" si="190"/>
        <v>1.0561328557891525</v>
      </c>
      <c r="CF321" s="12"/>
      <c r="CG321" s="32"/>
      <c r="CH321" s="4"/>
      <c r="CI321" s="4"/>
      <c r="CJ321" s="12"/>
      <c r="CK321" s="28"/>
      <c r="CL321" s="53">
        <v>44.042000000000002</v>
      </c>
      <c r="CM321" s="4"/>
      <c r="CN321" s="4"/>
      <c r="CO321" s="5"/>
      <c r="CP321" s="4">
        <v>3.97</v>
      </c>
      <c r="CQ321" s="12"/>
      <c r="CR321" s="12"/>
      <c r="CS321" s="4"/>
      <c r="CT321" s="5"/>
      <c r="CU321" s="12"/>
      <c r="CV321" s="53"/>
      <c r="CW321" s="4"/>
      <c r="CX321" s="5"/>
      <c r="CY321" s="53">
        <v>5.87</v>
      </c>
      <c r="CZ321" s="53">
        <v>0.5</v>
      </c>
      <c r="DA321" s="4"/>
      <c r="DB321" s="4"/>
      <c r="DC321" s="4"/>
      <c r="DD321" s="63"/>
      <c r="DE321" s="11">
        <v>0.625</v>
      </c>
      <c r="DF321" s="11">
        <f t="shared" si="181"/>
        <v>0.20695364238410596</v>
      </c>
      <c r="DG321" s="11"/>
      <c r="DH321" s="53">
        <f t="shared" si="165"/>
        <v>1.0647896824759489</v>
      </c>
      <c r="DI321" s="53">
        <f t="shared" si="172"/>
        <v>1.4600621507155134</v>
      </c>
      <c r="DJ321" s="53">
        <f t="shared" si="173"/>
        <v>0.93529810355813259</v>
      </c>
      <c r="DK321" s="53">
        <f t="shared" si="166"/>
        <v>1.0619040735803502</v>
      </c>
      <c r="DL321" s="53">
        <f t="shared" si="191"/>
        <v>1.0561328557891525</v>
      </c>
      <c r="DM321" s="53">
        <f t="shared" si="193"/>
        <v>12.708798697996135</v>
      </c>
      <c r="DN321" s="53">
        <f t="shared" si="184"/>
        <v>4.5054527784136367</v>
      </c>
      <c r="DO321" s="53">
        <f t="shared" si="194"/>
        <v>1.6938524217164823</v>
      </c>
      <c r="DP321" s="60">
        <f>'west Allen-Studer'!EG322</f>
        <v>3.3017222910721742</v>
      </c>
      <c r="DQ321" s="53">
        <f t="shared" si="185"/>
        <v>18.735286947141784</v>
      </c>
      <c r="DR321" s="60">
        <f t="shared" si="182"/>
        <v>2.2309602649006623</v>
      </c>
      <c r="DS321" s="53">
        <f t="shared" si="146"/>
        <v>2.2527263892068183</v>
      </c>
      <c r="DT321" s="53">
        <f t="shared" si="147"/>
        <v>4.5054527784136367</v>
      </c>
      <c r="DV321" s="33">
        <f t="shared" si="148"/>
        <v>753.74090422338509</v>
      </c>
      <c r="DW321" s="33">
        <f t="shared" si="149"/>
        <v>362.95039648647833</v>
      </c>
      <c r="DX321" s="33">
        <f t="shared" si="150"/>
        <v>251.26326564113967</v>
      </c>
      <c r="DZ321" s="60">
        <f t="shared" si="174"/>
        <v>2.6949999999999998</v>
      </c>
      <c r="EC321" s="218">
        <f t="shared" si="169"/>
        <v>1901</v>
      </c>
      <c r="ED321" s="53">
        <f t="shared" si="175"/>
        <v>0.12129973432020995</v>
      </c>
      <c r="EE321" s="53">
        <f t="shared" si="176"/>
        <v>0.84860080876499189</v>
      </c>
      <c r="EF321" s="53">
        <f t="shared" si="177"/>
        <v>1.2258059259640965</v>
      </c>
      <c r="EH321" s="53">
        <f t="shared" si="178"/>
        <v>0.40862847999120727</v>
      </c>
      <c r="EI321" s="53">
        <f t="shared" ref="EI321:EI329" si="195">DZ321*360/(3.15*DW321)</f>
        <v>0.84860080876499189</v>
      </c>
      <c r="EJ321" s="53">
        <f t="shared" si="192"/>
        <v>1.2258059259640965</v>
      </c>
      <c r="EL321" s="5">
        <v>10.78</v>
      </c>
    </row>
    <row r="322" spans="1:142" x14ac:dyDescent="0.15">
      <c r="A322" s="218">
        <f t="shared" si="155"/>
        <v>1902</v>
      </c>
      <c r="B322" s="4"/>
      <c r="C322" s="4"/>
      <c r="D322" s="4"/>
      <c r="E322" s="12">
        <v>7.55</v>
      </c>
      <c r="F322" s="32">
        <f t="shared" si="170"/>
        <v>2.7129666666666665</v>
      </c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36">
        <v>6.75</v>
      </c>
      <c r="T322" s="36">
        <v>8</v>
      </c>
      <c r="U322" s="28">
        <f t="shared" si="171"/>
        <v>2.8746666666666667</v>
      </c>
      <c r="V322" s="12">
        <v>13.75</v>
      </c>
      <c r="W322" s="4"/>
      <c r="X322" s="4"/>
      <c r="Y322" s="4"/>
      <c r="Z322" s="12"/>
      <c r="AA322" s="32"/>
      <c r="AB322" s="4"/>
      <c r="AC322" s="4"/>
      <c r="AD322" s="4"/>
      <c r="AE322" s="4"/>
      <c r="AF322" s="4"/>
      <c r="AG322" s="63"/>
      <c r="AH322" s="12">
        <v>3.34</v>
      </c>
      <c r="AI322" s="32">
        <f t="shared" si="159"/>
        <v>0.96379337112999153</v>
      </c>
      <c r="AJ322" s="4">
        <v>3.91</v>
      </c>
      <c r="AK322" s="4">
        <f t="shared" si="186"/>
        <v>1.1282730781791219</v>
      </c>
      <c r="AL322" s="4">
        <v>3.06</v>
      </c>
      <c r="AM322" s="4">
        <f t="shared" si="187"/>
        <v>0.88299632205322576</v>
      </c>
      <c r="AN322" s="4">
        <v>4.63</v>
      </c>
      <c r="AO322" s="4">
        <f t="shared" si="188"/>
        <v>1.3360369186622338</v>
      </c>
      <c r="AP322" s="4">
        <v>3.4</v>
      </c>
      <c r="AQ322" s="4">
        <f t="shared" si="189"/>
        <v>0.98110702450358411</v>
      </c>
      <c r="AR322" s="4"/>
      <c r="AS322" s="4"/>
      <c r="AT322" s="4">
        <v>1.17</v>
      </c>
      <c r="AU322" s="4"/>
      <c r="AW322" s="5">
        <v>3.37</v>
      </c>
      <c r="AX322" s="5"/>
      <c r="AY322" s="5"/>
      <c r="AZ322" s="5"/>
      <c r="BA322" s="5"/>
      <c r="BB322" s="5"/>
      <c r="BC322" s="5"/>
      <c r="BD322" s="5"/>
      <c r="BE322" s="5"/>
      <c r="BF322" s="5">
        <v>3.27</v>
      </c>
      <c r="BG322" s="5">
        <v>3.32</v>
      </c>
      <c r="BH322" s="5">
        <v>2.8</v>
      </c>
      <c r="BI322" s="5">
        <v>3.36</v>
      </c>
      <c r="BJ322" s="12"/>
      <c r="BK322" s="63"/>
      <c r="BL322" s="4">
        <v>3.32</v>
      </c>
      <c r="BM322" s="4">
        <f t="shared" si="161"/>
        <v>0.95802215333879392</v>
      </c>
      <c r="BN322" s="4"/>
      <c r="BO322" s="4"/>
      <c r="BP322" s="4"/>
      <c r="BQ322" s="4"/>
      <c r="BR322" s="4"/>
      <c r="BS322" s="4"/>
      <c r="BT322" s="4">
        <v>1.08</v>
      </c>
      <c r="BU322" s="4"/>
      <c r="BV322" s="4"/>
      <c r="BW322" s="4"/>
      <c r="BX322" s="4"/>
      <c r="BY322" s="12"/>
      <c r="BZ322" s="63"/>
      <c r="CA322" s="4">
        <v>2.86</v>
      </c>
      <c r="CB322" s="4">
        <f t="shared" si="162"/>
        <v>0.82528414414125029</v>
      </c>
      <c r="CD322" s="5">
        <v>3.1520000000000001</v>
      </c>
      <c r="CE322" s="6">
        <f t="shared" si="190"/>
        <v>0.90954392389273464</v>
      </c>
      <c r="CF322" s="12"/>
      <c r="CG322" s="32"/>
      <c r="CH322" s="4"/>
      <c r="CI322" s="4"/>
      <c r="CJ322" s="12"/>
      <c r="CK322" s="28"/>
      <c r="CL322" s="53">
        <v>42.082999999999998</v>
      </c>
      <c r="CM322" s="4"/>
      <c r="CN322" s="4"/>
      <c r="CO322" s="5"/>
      <c r="CP322" s="4">
        <v>3.84</v>
      </c>
      <c r="CQ322" s="12"/>
      <c r="CR322" s="12"/>
      <c r="CS322" s="4"/>
      <c r="CT322" s="5"/>
      <c r="CU322" s="12"/>
      <c r="CV322" s="53"/>
      <c r="CW322" s="4"/>
      <c r="CX322" s="5"/>
      <c r="CY322" s="53">
        <v>4.891</v>
      </c>
      <c r="CZ322" s="53">
        <v>0.437</v>
      </c>
      <c r="DA322" s="4"/>
      <c r="DB322" s="4"/>
      <c r="DC322" s="4"/>
      <c r="DD322" s="63"/>
      <c r="DE322" s="11">
        <v>0.5</v>
      </c>
      <c r="DF322" s="11">
        <f t="shared" si="181"/>
        <v>0.16556291390728478</v>
      </c>
      <c r="DG322" s="11"/>
      <c r="DH322" s="53">
        <f t="shared" si="165"/>
        <v>0.95802215333879392</v>
      </c>
      <c r="DI322" s="53">
        <f t="shared" si="172"/>
        <v>1.3352738266600279</v>
      </c>
      <c r="DJ322" s="53">
        <f t="shared" si="173"/>
        <v>0.84435997362953907</v>
      </c>
      <c r="DK322" s="53">
        <f t="shared" si="166"/>
        <v>0.96379337112999153</v>
      </c>
      <c r="DL322" s="53">
        <f t="shared" si="191"/>
        <v>0.90954392389273464</v>
      </c>
      <c r="DM322" s="53">
        <f t="shared" si="193"/>
        <v>12.143507915348334</v>
      </c>
      <c r="DN322" s="53">
        <f t="shared" si="184"/>
        <v>4.3050490276095781</v>
      </c>
      <c r="DO322" s="53">
        <f t="shared" si="194"/>
        <v>1.4113513108373619</v>
      </c>
      <c r="DP322" s="60">
        <f>'west Allen-Studer'!EG323</f>
        <v>2.7435955366635358</v>
      </c>
      <c r="DQ322" s="53">
        <f t="shared" si="185"/>
        <v>16.374640791801916</v>
      </c>
      <c r="DR322" s="60">
        <f t="shared" si="182"/>
        <v>1.7847682119205299</v>
      </c>
      <c r="DS322" s="53">
        <f t="shared" si="146"/>
        <v>2.152524513804789</v>
      </c>
      <c r="DT322" s="53">
        <f t="shared" si="147"/>
        <v>4.3050490276095781</v>
      </c>
      <c r="DV322" s="33">
        <f t="shared" si="148"/>
        <v>675.97554961751666</v>
      </c>
      <c r="DW322" s="33">
        <f t="shared" si="149"/>
        <v>320.63210843761681</v>
      </c>
      <c r="DX322" s="33">
        <f t="shared" si="150"/>
        <v>227.16372221438525</v>
      </c>
      <c r="DZ322" s="60">
        <f t="shared" si="174"/>
        <v>2.8746666666666667</v>
      </c>
      <c r="EC322" s="218">
        <f t="shared" si="169"/>
        <v>1902</v>
      </c>
      <c r="ED322" s="53">
        <f t="shared" si="175"/>
        <v>0.13525425805756427</v>
      </c>
      <c r="EE322" s="53">
        <f t="shared" si="176"/>
        <v>1.0246426502143462</v>
      </c>
      <c r="EF322" s="53">
        <f t="shared" si="177"/>
        <v>1.4462403157106254</v>
      </c>
      <c r="EH322" s="53">
        <f t="shared" si="178"/>
        <v>0.48601363395351432</v>
      </c>
      <c r="EI322" s="53">
        <f t="shared" si="195"/>
        <v>1.0246426502143464</v>
      </c>
      <c r="EJ322" s="53">
        <f t="shared" si="192"/>
        <v>1.4462403157106256</v>
      </c>
      <c r="EL322" s="5">
        <v>10.78</v>
      </c>
    </row>
    <row r="323" spans="1:142" x14ac:dyDescent="0.15">
      <c r="A323" s="218">
        <f t="shared" si="155"/>
        <v>1903</v>
      </c>
      <c r="B323" s="4"/>
      <c r="C323" s="4"/>
      <c r="D323" s="4"/>
      <c r="E323" s="12">
        <v>7.8233333333333333</v>
      </c>
      <c r="F323" s="32">
        <f t="shared" si="170"/>
        <v>2.8111844444444443</v>
      </c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36">
        <v>7</v>
      </c>
      <c r="T323" s="36">
        <v>8</v>
      </c>
      <c r="U323" s="28">
        <f t="shared" si="171"/>
        <v>2.8746666666666667</v>
      </c>
      <c r="V323" s="12">
        <v>13.75</v>
      </c>
      <c r="W323" s="4"/>
      <c r="X323" s="4"/>
      <c r="Y323" s="4"/>
      <c r="Z323" s="12"/>
      <c r="AA323" s="32"/>
      <c r="AB323" s="4"/>
      <c r="AC323" s="4"/>
      <c r="AD323" s="4"/>
      <c r="AE323" s="4"/>
      <c r="AF323" s="4"/>
      <c r="AG323" s="63"/>
      <c r="AH323" s="12">
        <v>3.08</v>
      </c>
      <c r="AI323" s="32">
        <f t="shared" si="159"/>
        <v>0.88876753984442336</v>
      </c>
      <c r="AJ323" s="4">
        <v>3.67</v>
      </c>
      <c r="AK323" s="4">
        <f t="shared" si="186"/>
        <v>1.0590184646847511</v>
      </c>
      <c r="AL323" s="4">
        <v>2.93</v>
      </c>
      <c r="AM323" s="4">
        <f t="shared" si="187"/>
        <v>0.84548340641044173</v>
      </c>
      <c r="AN323" s="4">
        <v>4.5</v>
      </c>
      <c r="AO323" s="4">
        <f t="shared" si="188"/>
        <v>1.2985240030194498</v>
      </c>
      <c r="AP323" s="4">
        <v>3.16</v>
      </c>
      <c r="AQ323" s="4">
        <f t="shared" si="189"/>
        <v>0.91185241100921366</v>
      </c>
      <c r="AR323" s="4"/>
      <c r="AS323" s="4"/>
      <c r="AT323" s="4">
        <v>1.22</v>
      </c>
      <c r="AU323" s="4"/>
      <c r="AW323" s="5">
        <v>2.7210000000000001</v>
      </c>
      <c r="AX323" s="5"/>
      <c r="AY323" s="5"/>
      <c r="AZ323" s="5"/>
      <c r="BA323" s="5"/>
      <c r="BB323" s="5"/>
      <c r="BC323" s="5"/>
      <c r="BD323" s="5"/>
      <c r="BE323" s="5"/>
      <c r="BF323" s="5">
        <v>2.69</v>
      </c>
      <c r="BG323" s="5">
        <v>2.84</v>
      </c>
      <c r="BH323" s="5">
        <v>2.48</v>
      </c>
      <c r="BI323" s="5">
        <v>2.87</v>
      </c>
      <c r="BJ323" s="12"/>
      <c r="BK323" s="63"/>
      <c r="BL323" s="4">
        <v>3.14</v>
      </c>
      <c r="BM323" s="4">
        <f t="shared" si="161"/>
        <v>0.90608119321801606</v>
      </c>
      <c r="BN323" s="4"/>
      <c r="BO323" s="4"/>
      <c r="BP323" s="4"/>
      <c r="BQ323" s="4"/>
      <c r="BR323" s="4"/>
      <c r="BS323" s="4"/>
      <c r="BT323" s="4">
        <v>0.95</v>
      </c>
      <c r="BU323" s="4"/>
      <c r="BV323" s="4"/>
      <c r="BW323" s="4"/>
      <c r="BX323" s="4"/>
      <c r="BY323" s="12"/>
      <c r="BZ323" s="63"/>
      <c r="CA323" s="4">
        <v>2.72</v>
      </c>
      <c r="CB323" s="4">
        <f t="shared" si="162"/>
        <v>0.78488561960286751</v>
      </c>
      <c r="CD323" s="5">
        <v>2.6459999999999999</v>
      </c>
      <c r="CE323" s="6">
        <f t="shared" si="190"/>
        <v>0.76353211377543651</v>
      </c>
      <c r="CF323" s="12"/>
      <c r="CG323" s="32"/>
      <c r="CH323" s="4"/>
      <c r="CI323" s="4"/>
      <c r="CJ323" s="12"/>
      <c r="CK323" s="28"/>
      <c r="CL323" s="53">
        <v>40</v>
      </c>
      <c r="CM323" s="4"/>
      <c r="CN323" s="4"/>
      <c r="CO323" s="5"/>
      <c r="CP323" s="4">
        <v>3.41</v>
      </c>
      <c r="CQ323" s="12"/>
      <c r="CR323" s="12"/>
      <c r="CS323" s="4"/>
      <c r="CT323" s="5"/>
      <c r="CU323" s="12"/>
      <c r="CV323" s="53"/>
      <c r="CW323" s="4"/>
      <c r="CX323" s="5"/>
      <c r="CY323" s="53">
        <v>5.625</v>
      </c>
      <c r="CZ323" s="53">
        <v>0.437</v>
      </c>
      <c r="DA323" s="4"/>
      <c r="DB323" s="4"/>
      <c r="DC323" s="4"/>
      <c r="DD323" s="63"/>
      <c r="DE323" s="11">
        <v>0.53</v>
      </c>
      <c r="DF323" s="11">
        <f t="shared" si="181"/>
        <v>0.17549668874172189</v>
      </c>
      <c r="DG323" s="11"/>
      <c r="DH323" s="53">
        <f t="shared" si="165"/>
        <v>0.90608119321801606</v>
      </c>
      <c r="DI323" s="53">
        <f t="shared" si="172"/>
        <v>1.2715942095519543</v>
      </c>
      <c r="DJ323" s="53">
        <f t="shared" si="173"/>
        <v>0.79956705052914256</v>
      </c>
      <c r="DK323" s="53">
        <f t="shared" si="166"/>
        <v>0.88876753984442336</v>
      </c>
      <c r="DL323" s="53">
        <f t="shared" si="191"/>
        <v>0.76353211377543651</v>
      </c>
      <c r="DM323" s="53">
        <f t="shared" si="193"/>
        <v>11.542435582395109</v>
      </c>
      <c r="DN323" s="53">
        <f t="shared" si="184"/>
        <v>4.091960200184948</v>
      </c>
      <c r="DO323" s="53">
        <f t="shared" si="194"/>
        <v>1.6231550037743121</v>
      </c>
      <c r="DP323" s="60">
        <f>'west Allen-Studer'!EG324</f>
        <v>2.4649844501840206</v>
      </c>
      <c r="DQ323" s="53">
        <f t="shared" si="185"/>
        <v>16.374640791801916</v>
      </c>
      <c r="DR323" s="60">
        <f t="shared" si="182"/>
        <v>1.8918543046357619</v>
      </c>
      <c r="DS323" s="53">
        <f t="shared" si="146"/>
        <v>2.045980100092474</v>
      </c>
      <c r="DT323" s="53">
        <f t="shared" si="147"/>
        <v>4.091960200184948</v>
      </c>
      <c r="DV323" s="33">
        <f t="shared" si="148"/>
        <v>636.92600502972175</v>
      </c>
      <c r="DW323" s="33">
        <f t="shared" si="149"/>
        <v>293.76661083156955</v>
      </c>
      <c r="DX323" s="33">
        <f t="shared" si="150"/>
        <v>210.1951167494986</v>
      </c>
      <c r="DZ323" s="60">
        <f t="shared" si="174"/>
        <v>2.8746666666666667</v>
      </c>
      <c r="EC323" s="218">
        <f t="shared" si="169"/>
        <v>1903</v>
      </c>
      <c r="ED323" s="53">
        <f t="shared" si="175"/>
        <v>0.14354661405967398</v>
      </c>
      <c r="EE323" s="53">
        <f t="shared" si="176"/>
        <v>1.1183481077149955</v>
      </c>
      <c r="EF323" s="53">
        <f t="shared" si="177"/>
        <v>1.5629922255751787</v>
      </c>
      <c r="EH323" s="53">
        <f t="shared" si="178"/>
        <v>0.51581083318776189</v>
      </c>
      <c r="EI323" s="53">
        <f t="shared" si="195"/>
        <v>1.1183481077149957</v>
      </c>
      <c r="EJ323" s="53">
        <f t="shared" si="192"/>
        <v>1.5629922255751791</v>
      </c>
      <c r="EL323" s="5">
        <v>10.78</v>
      </c>
    </row>
    <row r="324" spans="1:142" x14ac:dyDescent="0.15">
      <c r="A324" s="218">
        <f t="shared" si="155"/>
        <v>1904</v>
      </c>
      <c r="B324" s="4"/>
      <c r="C324" s="4"/>
      <c r="D324" s="4"/>
      <c r="E324" s="12">
        <v>8.4</v>
      </c>
      <c r="F324" s="32">
        <f t="shared" si="170"/>
        <v>3.0183999999999997</v>
      </c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36">
        <v>8</v>
      </c>
      <c r="T324" s="36">
        <v>8</v>
      </c>
      <c r="U324" s="28">
        <f t="shared" si="171"/>
        <v>2.8746666666666667</v>
      </c>
      <c r="V324" s="12">
        <v>15</v>
      </c>
      <c r="W324" s="4"/>
      <c r="X324" s="4"/>
      <c r="Y324" s="4"/>
      <c r="Z324" s="12"/>
      <c r="AA324" s="32"/>
      <c r="AB324" s="4"/>
      <c r="AC324" s="4"/>
      <c r="AD324" s="4"/>
      <c r="AE324" s="4"/>
      <c r="AF324" s="4"/>
      <c r="AG324" s="63"/>
      <c r="AH324" s="12">
        <v>2.92</v>
      </c>
      <c r="AI324" s="32">
        <f t="shared" si="159"/>
        <v>0.84259779751484298</v>
      </c>
      <c r="AJ324" s="4">
        <v>3.56</v>
      </c>
      <c r="AK324" s="4">
        <f t="shared" si="186"/>
        <v>1.0272767668331646</v>
      </c>
      <c r="AL324" s="4">
        <v>2.73</v>
      </c>
      <c r="AM324" s="4">
        <f t="shared" si="187"/>
        <v>0.78777122849846615</v>
      </c>
      <c r="AN324" s="4">
        <v>4.28</v>
      </c>
      <c r="AO324" s="4">
        <f t="shared" si="188"/>
        <v>1.2350406073162767</v>
      </c>
      <c r="AP324" s="4">
        <v>3.07</v>
      </c>
      <c r="AQ324" s="4">
        <f t="shared" si="189"/>
        <v>0.88588193094882461</v>
      </c>
      <c r="AR324" s="4"/>
      <c r="AS324" s="4"/>
      <c r="AT324" s="4">
        <v>1.23</v>
      </c>
      <c r="AU324" s="4"/>
      <c r="AW324" s="5">
        <v>2.7989999999999999</v>
      </c>
      <c r="AX324" s="5"/>
      <c r="AY324" s="5"/>
      <c r="AZ324" s="5"/>
      <c r="BA324" s="5"/>
      <c r="BB324" s="5"/>
      <c r="BC324" s="5"/>
      <c r="BD324" s="5"/>
      <c r="BE324" s="5"/>
      <c r="BF324" s="5">
        <v>2.4700000000000002</v>
      </c>
      <c r="BG324" s="5">
        <v>2.62</v>
      </c>
      <c r="BH324" s="5">
        <v>2.23</v>
      </c>
      <c r="BI324" s="5">
        <v>2.7589999999999999</v>
      </c>
      <c r="BJ324" s="12"/>
      <c r="BK324" s="63"/>
      <c r="BL324" s="4">
        <v>3.04</v>
      </c>
      <c r="BM324" s="4">
        <f t="shared" si="161"/>
        <v>0.87722510426202838</v>
      </c>
      <c r="BN324" s="4"/>
      <c r="BO324" s="4"/>
      <c r="BP324" s="4"/>
      <c r="BQ324" s="4"/>
      <c r="BR324" s="4"/>
      <c r="BS324" s="4"/>
      <c r="BT324" s="4">
        <v>1.01</v>
      </c>
      <c r="BU324" s="4"/>
      <c r="BV324" s="4"/>
      <c r="BW324" s="4"/>
      <c r="BX324" s="4"/>
      <c r="BY324" s="12"/>
      <c r="BZ324" s="63"/>
      <c r="CA324" s="4">
        <v>2.66</v>
      </c>
      <c r="CB324" s="4">
        <f t="shared" si="162"/>
        <v>0.76757196622927482</v>
      </c>
      <c r="CD324" s="5">
        <v>2.6160000000000001</v>
      </c>
      <c r="CE324" s="6">
        <f t="shared" si="190"/>
        <v>0.75487528708864016</v>
      </c>
      <c r="CF324" s="12"/>
      <c r="CG324" s="32"/>
      <c r="CH324" s="4"/>
      <c r="CI324" s="4"/>
      <c r="CJ324" s="12"/>
      <c r="CK324" s="28"/>
      <c r="CL324" s="53">
        <v>42.228999999999999</v>
      </c>
      <c r="CM324" s="4"/>
      <c r="CN324" s="4"/>
      <c r="CO324" s="5"/>
      <c r="CP324" s="4">
        <v>3.19</v>
      </c>
      <c r="CQ324" s="12"/>
      <c r="CR324" s="12"/>
      <c r="CS324" s="4"/>
      <c r="CT324" s="5"/>
      <c r="CU324" s="12"/>
      <c r="CV324" s="53"/>
      <c r="CW324" s="4"/>
      <c r="CX324" s="5"/>
      <c r="CY324" s="53">
        <v>6.1479999999999997</v>
      </c>
      <c r="CZ324" s="53">
        <v>0.437</v>
      </c>
      <c r="DA324" s="4"/>
      <c r="DB324" s="4"/>
      <c r="DC324" s="4"/>
      <c r="DD324" s="63"/>
      <c r="DE324" s="11">
        <v>0.59</v>
      </c>
      <c r="DF324" s="11">
        <f t="shared" si="181"/>
        <v>0.19536423841059603</v>
      </c>
      <c r="DG324" s="11"/>
      <c r="DH324" s="53">
        <f t="shared" si="165"/>
        <v>0.87722510426202838</v>
      </c>
      <c r="DI324" s="53">
        <f t="shared" si="172"/>
        <v>1.2362166444919134</v>
      </c>
      <c r="DJ324" s="53">
        <f t="shared" si="173"/>
        <v>0.77468209325114434</v>
      </c>
      <c r="DK324" s="53">
        <f t="shared" si="166"/>
        <v>0.84259779751484298</v>
      </c>
      <c r="DL324" s="53">
        <f t="shared" si="191"/>
        <v>0.75487528708864016</v>
      </c>
      <c r="DM324" s="53">
        <f t="shared" si="193"/>
        <v>12.185637805224077</v>
      </c>
      <c r="DN324" s="53">
        <f t="shared" si="184"/>
        <v>4.3199846823402543</v>
      </c>
      <c r="DO324" s="53">
        <f t="shared" si="194"/>
        <v>1.7740723490141281</v>
      </c>
      <c r="DP324" s="60">
        <f>'west Allen-Studer'!EG325</f>
        <v>2.0443540761159213</v>
      </c>
      <c r="DQ324" s="53">
        <f t="shared" si="185"/>
        <v>16.374640791801916</v>
      </c>
      <c r="DR324" s="60">
        <f t="shared" si="182"/>
        <v>2.1060264900662249</v>
      </c>
      <c r="DS324" s="53">
        <f t="shared" si="146"/>
        <v>2.1599923411701272</v>
      </c>
      <c r="DT324" s="53">
        <f t="shared" si="147"/>
        <v>4.3199846823402543</v>
      </c>
      <c r="DV324" s="33">
        <f t="shared" si="148"/>
        <v>617.0777453553917</v>
      </c>
      <c r="DW324" s="33">
        <f t="shared" si="149"/>
        <v>289.73778815412425</v>
      </c>
      <c r="DX324" s="33">
        <f t="shared" si="150"/>
        <v>204.1545487514243</v>
      </c>
      <c r="DZ324" s="60">
        <f t="shared" si="174"/>
        <v>2.8746666666666667</v>
      </c>
      <c r="EC324" s="218">
        <f t="shared" si="169"/>
        <v>1904</v>
      </c>
      <c r="ED324" s="53">
        <f t="shared" si="175"/>
        <v>0.14816378019906593</v>
      </c>
      <c r="EE324" s="53">
        <f t="shared" si="176"/>
        <v>1.1338988104602081</v>
      </c>
      <c r="EF324" s="53">
        <f t="shared" si="177"/>
        <v>1.6092383703551509</v>
      </c>
      <c r="EH324" s="53">
        <f t="shared" si="178"/>
        <v>0.53240185018197694</v>
      </c>
      <c r="EI324" s="53">
        <f t="shared" si="195"/>
        <v>1.1338988104602084</v>
      </c>
      <c r="EJ324" s="53">
        <f t="shared" si="192"/>
        <v>1.6092383703551514</v>
      </c>
      <c r="EL324" s="5">
        <v>10.78</v>
      </c>
    </row>
    <row r="325" spans="1:142" x14ac:dyDescent="0.15">
      <c r="A325" s="218">
        <f t="shared" si="155"/>
        <v>1905</v>
      </c>
      <c r="B325" s="4"/>
      <c r="C325" s="4"/>
      <c r="D325" s="4"/>
      <c r="E325" s="12">
        <v>8.57</v>
      </c>
      <c r="F325" s="32">
        <f t="shared" si="170"/>
        <v>3.0794866666666665</v>
      </c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36">
        <v>11</v>
      </c>
      <c r="T325" s="36">
        <v>9</v>
      </c>
      <c r="U325" s="28">
        <f t="shared" si="171"/>
        <v>3.234</v>
      </c>
      <c r="V325" s="12">
        <v>15.5</v>
      </c>
      <c r="W325" s="4"/>
      <c r="X325" s="4"/>
      <c r="Y325" s="4"/>
      <c r="Z325" s="12"/>
      <c r="AA325" s="32"/>
      <c r="AB325" s="4"/>
      <c r="AC325" s="4"/>
      <c r="AD325" s="4"/>
      <c r="AE325" s="4"/>
      <c r="AF325" s="4"/>
      <c r="AG325" s="63"/>
      <c r="AH325" s="12">
        <v>3.21</v>
      </c>
      <c r="AI325" s="32">
        <f t="shared" si="159"/>
        <v>0.9262804554872075</v>
      </c>
      <c r="AJ325" s="4">
        <v>3.55</v>
      </c>
      <c r="AK325" s="4">
        <f t="shared" si="186"/>
        <v>1.024391157937566</v>
      </c>
      <c r="AL325" s="4">
        <v>3.13</v>
      </c>
      <c r="AM325" s="4">
        <f t="shared" si="187"/>
        <v>0.90319558432241731</v>
      </c>
      <c r="AN325" s="4">
        <v>4.4400000000000004</v>
      </c>
      <c r="AO325" s="4">
        <f t="shared" si="188"/>
        <v>1.2812103496458571</v>
      </c>
      <c r="AP325" s="4">
        <v>3.48</v>
      </c>
      <c r="AQ325" s="4">
        <f t="shared" si="189"/>
        <v>1.0041918956683744</v>
      </c>
      <c r="AR325" s="4"/>
      <c r="AS325" s="4"/>
      <c r="AT325" s="4">
        <v>1.3580000000000001</v>
      </c>
      <c r="AU325" s="4"/>
      <c r="AW325" s="5">
        <v>3.157</v>
      </c>
      <c r="AX325" s="5"/>
      <c r="AY325" s="5"/>
      <c r="AZ325" s="5"/>
      <c r="BA325" s="5"/>
      <c r="BB325" s="5"/>
      <c r="BC325" s="5"/>
      <c r="BD325" s="5"/>
      <c r="BE325" s="5"/>
      <c r="BF325" s="5">
        <v>2.73</v>
      </c>
      <c r="BG325" s="5">
        <v>3.1320000000000001</v>
      </c>
      <c r="BH325" s="5">
        <v>2.6179999999999999</v>
      </c>
      <c r="BI325" s="5">
        <v>3.3</v>
      </c>
      <c r="BJ325" s="12"/>
      <c r="BK325" s="63"/>
      <c r="BL325" s="4">
        <v>3.38</v>
      </c>
      <c r="BM325" s="4">
        <f t="shared" si="161"/>
        <v>0.97533580671238673</v>
      </c>
      <c r="BN325" s="4"/>
      <c r="BO325" s="4"/>
      <c r="BP325" s="4"/>
      <c r="BQ325" s="4"/>
      <c r="BR325" s="4"/>
      <c r="BS325" s="4"/>
      <c r="BT325" s="4">
        <v>1.0820000000000001</v>
      </c>
      <c r="BU325" s="4"/>
      <c r="BV325" s="4"/>
      <c r="BW325" s="4"/>
      <c r="BX325" s="4"/>
      <c r="BY325" s="12"/>
      <c r="BZ325" s="63"/>
      <c r="CA325" s="4">
        <v>2.93</v>
      </c>
      <c r="CB325" s="4">
        <f t="shared" si="162"/>
        <v>0.84548340641044173</v>
      </c>
      <c r="CD325" s="5">
        <v>2.6629999999999998</v>
      </c>
      <c r="CE325" s="6">
        <f t="shared" si="190"/>
        <v>0.7684376488979543</v>
      </c>
      <c r="CF325" s="12"/>
      <c r="CG325" s="32"/>
      <c r="CH325" s="4"/>
      <c r="CI325" s="4"/>
      <c r="CJ325" s="12"/>
      <c r="CK325" s="28"/>
      <c r="CL325" s="53">
        <v>44.677</v>
      </c>
      <c r="CM325" s="4"/>
      <c r="CN325" s="4"/>
      <c r="CO325" s="5"/>
      <c r="CP325" s="4">
        <v>2.76</v>
      </c>
      <c r="CQ325" s="12"/>
      <c r="CR325" s="12"/>
      <c r="CS325" s="4"/>
      <c r="CT325" s="5"/>
      <c r="CU325" s="12"/>
      <c r="CV325" s="53"/>
      <c r="CW325" s="4"/>
      <c r="CX325" s="5"/>
      <c r="CY325" s="53">
        <v>6.0910000000000002</v>
      </c>
      <c r="CZ325" s="53">
        <v>0.437</v>
      </c>
      <c r="DA325" s="4"/>
      <c r="DB325" s="4"/>
      <c r="DC325" s="4"/>
      <c r="DD325" s="63"/>
      <c r="DE325" s="11">
        <v>0.625</v>
      </c>
      <c r="DF325" s="11">
        <f t="shared" si="181"/>
        <v>0.20695364238410596</v>
      </c>
      <c r="DG325" s="11"/>
      <c r="DH325" s="53">
        <f t="shared" si="165"/>
        <v>0.97533580671238673</v>
      </c>
      <c r="DI325" s="53">
        <f t="shared" si="172"/>
        <v>1.3687176990293859</v>
      </c>
      <c r="DJ325" s="53">
        <f t="shared" si="173"/>
        <v>0.86156337199633815</v>
      </c>
      <c r="DK325" s="53">
        <f t="shared" si="166"/>
        <v>0.9262804554872075</v>
      </c>
      <c r="DL325" s="53">
        <f t="shared" si="191"/>
        <v>0.7684376488979543</v>
      </c>
      <c r="DM325" s="53">
        <f t="shared" si="193"/>
        <v>12.892034862866657</v>
      </c>
      <c r="DN325" s="53">
        <f t="shared" si="184"/>
        <v>4.5704126465915724</v>
      </c>
      <c r="DO325" s="53">
        <f t="shared" si="194"/>
        <v>1.7576243783092151</v>
      </c>
      <c r="DP325" s="60">
        <f>'west Allen-Studer'!EG326</f>
        <v>2.4468928211918444</v>
      </c>
      <c r="DQ325" s="53">
        <f t="shared" si="185"/>
        <v>16.374640791801916</v>
      </c>
      <c r="DR325" s="60">
        <f t="shared" si="182"/>
        <v>2.2309602649006623</v>
      </c>
      <c r="DS325" s="53">
        <f t="shared" si="146"/>
        <v>2.2852063232957862</v>
      </c>
      <c r="DT325" s="53">
        <f t="shared" si="147"/>
        <v>4.5704126465915724</v>
      </c>
      <c r="DV325" s="33">
        <f t="shared" si="148"/>
        <v>677.28215962409388</v>
      </c>
      <c r="DW325" s="33">
        <f t="shared" si="149"/>
        <v>305.48763005477201</v>
      </c>
      <c r="DX325" s="33">
        <f t="shared" si="150"/>
        <v>221.65109937038261</v>
      </c>
      <c r="DZ325" s="60">
        <f t="shared" si="174"/>
        <v>3.234</v>
      </c>
      <c r="EC325" s="218">
        <f t="shared" si="169"/>
        <v>1905</v>
      </c>
      <c r="ED325" s="53">
        <f t="shared" si="175"/>
        <v>0.13499332608925688</v>
      </c>
      <c r="EE325" s="53">
        <f t="shared" si="176"/>
        <v>1.2098689558517739</v>
      </c>
      <c r="EF325" s="53">
        <f t="shared" si="177"/>
        <v>1.6674855259002905</v>
      </c>
      <c r="EH325" s="53">
        <f t="shared" si="178"/>
        <v>0.54571052071582093</v>
      </c>
      <c r="EI325" s="53">
        <f t="shared" si="195"/>
        <v>1.2098689558517739</v>
      </c>
      <c r="EJ325" s="53">
        <f t="shared" si="192"/>
        <v>1.6674855259002905</v>
      </c>
      <c r="EL325" s="5">
        <v>10.78</v>
      </c>
    </row>
    <row r="326" spans="1:142" x14ac:dyDescent="0.15">
      <c r="A326" s="218">
        <f t="shared" si="155"/>
        <v>1906</v>
      </c>
      <c r="B326" s="4"/>
      <c r="C326" s="4"/>
      <c r="D326" s="4"/>
      <c r="E326" s="12"/>
      <c r="F326" s="32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36">
        <v>10</v>
      </c>
      <c r="T326" s="36">
        <v>9</v>
      </c>
      <c r="U326" s="28">
        <f t="shared" si="171"/>
        <v>3.234</v>
      </c>
      <c r="V326" s="12">
        <v>16</v>
      </c>
      <c r="W326" s="4"/>
      <c r="X326" s="4"/>
      <c r="Y326" s="4"/>
      <c r="Z326" s="12"/>
      <c r="AA326" s="32"/>
      <c r="AB326" s="4"/>
      <c r="AC326" s="4"/>
      <c r="AD326" s="4"/>
      <c r="AE326" s="4"/>
      <c r="AF326" s="4"/>
      <c r="AG326" s="63"/>
      <c r="AH326" s="12"/>
      <c r="AI326" s="32"/>
      <c r="AJ326" s="4">
        <v>5.01</v>
      </c>
      <c r="AK326" s="4">
        <f t="shared" si="186"/>
        <v>1.4456900566949873</v>
      </c>
      <c r="AL326" s="4">
        <v>4.55</v>
      </c>
      <c r="AM326" s="4">
        <f t="shared" si="187"/>
        <v>1.3129520474974434</v>
      </c>
      <c r="AN326" s="4">
        <v>5.84</v>
      </c>
      <c r="AO326" s="4">
        <f t="shared" si="188"/>
        <v>1.685195595029686</v>
      </c>
      <c r="AP326" s="4">
        <v>5.01</v>
      </c>
      <c r="AQ326" s="4">
        <f t="shared" si="189"/>
        <v>1.4456900566949873</v>
      </c>
      <c r="AR326" s="4"/>
      <c r="AS326" s="4"/>
      <c r="AT326" s="4">
        <v>1.4630000000000001</v>
      </c>
      <c r="AU326" s="4"/>
      <c r="AW326" s="5">
        <v>5.1609999999999996</v>
      </c>
      <c r="AX326" s="5"/>
      <c r="AY326" s="5"/>
      <c r="AZ326" s="5"/>
      <c r="BA326" s="5"/>
      <c r="BB326" s="5"/>
      <c r="BC326" s="5"/>
      <c r="BD326" s="5"/>
      <c r="BE326" s="5"/>
      <c r="BF326" s="5">
        <v>3.8170000000000002</v>
      </c>
      <c r="BG326" s="5">
        <v>4.9320000000000004</v>
      </c>
      <c r="BH326" s="5">
        <v>3.512</v>
      </c>
      <c r="BI326" s="5">
        <v>4.484</v>
      </c>
      <c r="BJ326" s="12"/>
      <c r="BK326" s="63"/>
      <c r="BL326" s="4"/>
      <c r="BM326" s="4"/>
      <c r="BN326" s="4"/>
      <c r="BO326" s="4"/>
      <c r="BP326" s="4"/>
      <c r="BQ326" s="4"/>
      <c r="BR326" s="4"/>
      <c r="BS326" s="4"/>
      <c r="BT326" s="4">
        <v>1.105</v>
      </c>
      <c r="BU326" s="4"/>
      <c r="BV326" s="4"/>
      <c r="BW326" s="4"/>
      <c r="BX326" s="4"/>
      <c r="BY326" s="12"/>
      <c r="BZ326" s="63"/>
      <c r="CA326" s="4"/>
      <c r="CD326" s="5">
        <v>3.7989999999999999</v>
      </c>
      <c r="CE326" s="6">
        <f t="shared" si="190"/>
        <v>1.0962428194379754</v>
      </c>
      <c r="CF326" s="12"/>
      <c r="CG326" s="32"/>
      <c r="CH326" s="4"/>
      <c r="CI326" s="4"/>
      <c r="CJ326" s="12"/>
      <c r="CK326" s="28"/>
      <c r="CL326" s="53">
        <v>43.082999999999998</v>
      </c>
      <c r="CM326" s="4"/>
      <c r="CN326" s="4"/>
      <c r="CO326" s="5"/>
      <c r="CP326" s="4"/>
      <c r="CQ326" s="12"/>
      <c r="CR326" s="12"/>
      <c r="CS326" s="4"/>
      <c r="CT326" s="5"/>
      <c r="CU326" s="12"/>
      <c r="CV326" s="53"/>
      <c r="CW326" s="4"/>
      <c r="CX326" s="5"/>
      <c r="CY326" s="53">
        <v>6.6459999999999999</v>
      </c>
      <c r="CZ326" s="53">
        <v>0.375</v>
      </c>
      <c r="DA326" s="4"/>
      <c r="DB326" s="4"/>
      <c r="DC326" s="4"/>
      <c r="DD326" s="63"/>
      <c r="DE326" s="11">
        <v>0.625</v>
      </c>
      <c r="DF326" s="11">
        <f t="shared" si="181"/>
        <v>0.20695364238410596</v>
      </c>
      <c r="DG326" s="11"/>
      <c r="DH326" s="53">
        <f t="shared" ref="DH326:DH334" si="196">BT326</f>
        <v>1.105</v>
      </c>
      <c r="DI326" s="53">
        <f t="shared" si="172"/>
        <v>1.5276859999999999</v>
      </c>
      <c r="DJ326" s="53">
        <f t="shared" si="173"/>
        <v>0.97338337349999993</v>
      </c>
      <c r="DK326" s="63">
        <f t="shared" ref="DK326:DK340" si="197">AT326*(AI$325/AT$325)</f>
        <v>0.99790007833415639</v>
      </c>
      <c r="DL326" s="53">
        <f t="shared" si="191"/>
        <v>1.0962428194379754</v>
      </c>
      <c r="DM326" s="53">
        <f t="shared" si="193"/>
        <v>12.432068804908212</v>
      </c>
      <c r="DN326" s="53">
        <f t="shared" si="184"/>
        <v>4.4073480326142018</v>
      </c>
      <c r="DO326" s="53">
        <f t="shared" si="194"/>
        <v>1.9177756720149475</v>
      </c>
      <c r="DP326" s="60">
        <f>'west Allen-Studer'!EG327</f>
        <v>3.4039399948779701</v>
      </c>
      <c r="DQ326" s="53">
        <f t="shared" si="185"/>
        <v>14.051465210356337</v>
      </c>
      <c r="DR326" s="60">
        <f t="shared" si="182"/>
        <v>2.2309602649006623</v>
      </c>
      <c r="DS326" s="53">
        <f t="shared" ref="DS326:DS340" si="198">0.5*DN326</f>
        <v>2.2036740163071009</v>
      </c>
      <c r="DT326" s="53">
        <f t="shared" ref="DT326:DT340" si="199">DN326</f>
        <v>4.4073480326142018</v>
      </c>
      <c r="DV326" s="33">
        <f t="shared" si="148"/>
        <v>761.94507977848798</v>
      </c>
      <c r="DW326" s="33">
        <f t="shared" ref="DW326:DW340" si="200">$DK$14*$DK326+$DL$14*$DL326+$DM$14*$DM326+$DN$14*$DN326+$DO$14*$DO326+$DP$14*$DP326+$DQ$14*$DQ326+$DR$14*$DR326+$DS$14*$DS326+$DT$14*$DT326</f>
        <v>349.87792580027133</v>
      </c>
      <c r="DX326" s="33">
        <f t="shared" ref="DX326:DX340" si="201">$DK$11*$DK326+$DL$11*$DL326+$DM$11*$DM326+$DN$11*$DN326+$DO$11*$DO326+$DP$11*$DP326+$DQ$11*$DQ326+$DR$11*$DR326+$DS$11*$DS326+$DT$11*$DT326</f>
        <v>241.62112761698324</v>
      </c>
      <c r="DZ326" s="60">
        <f t="shared" si="174"/>
        <v>3.234</v>
      </c>
      <c r="EC326" s="218">
        <f t="shared" si="169"/>
        <v>1906</v>
      </c>
      <c r="ED326" s="53">
        <f t="shared" si="175"/>
        <v>0.11999365027089809</v>
      </c>
      <c r="EE326" s="53">
        <f t="shared" si="176"/>
        <v>1.0563684438068468</v>
      </c>
      <c r="EF326" s="53">
        <f t="shared" si="177"/>
        <v>1.5296675569939742</v>
      </c>
      <c r="EH326" s="53">
        <f t="shared" si="178"/>
        <v>0.48507433122010551</v>
      </c>
      <c r="EI326" s="53">
        <f t="shared" si="195"/>
        <v>1.0563684438068468</v>
      </c>
      <c r="EJ326" s="53">
        <f t="shared" si="192"/>
        <v>1.5296675569939742</v>
      </c>
    </row>
    <row r="327" spans="1:142" x14ac:dyDescent="0.15">
      <c r="A327" s="218">
        <f t="shared" ref="A327:A350" si="202">A326+1</f>
        <v>1907</v>
      </c>
      <c r="B327" s="4"/>
      <c r="C327" s="4"/>
      <c r="D327" s="4"/>
      <c r="E327" s="4"/>
      <c r="F327" s="32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36">
        <v>10</v>
      </c>
      <c r="T327" s="36">
        <v>8</v>
      </c>
      <c r="U327" s="28">
        <f t="shared" si="171"/>
        <v>2.8746666666666667</v>
      </c>
      <c r="V327" s="12">
        <v>16.5</v>
      </c>
      <c r="W327" s="4"/>
      <c r="X327" s="4"/>
      <c r="Y327" s="4"/>
      <c r="Z327" s="12"/>
      <c r="AA327" s="32"/>
      <c r="AB327" s="4"/>
      <c r="AC327" s="4"/>
      <c r="AD327" s="4"/>
      <c r="AE327" s="4"/>
      <c r="AF327" s="4"/>
      <c r="AG327" s="63"/>
      <c r="AH327" s="12"/>
      <c r="AI327" s="32"/>
      <c r="AJ327" s="4">
        <v>6.03</v>
      </c>
      <c r="AK327" s="4">
        <f t="shared" si="186"/>
        <v>1.7400221640460627</v>
      </c>
      <c r="AL327" s="4">
        <v>5.14</v>
      </c>
      <c r="AM327" s="4">
        <f t="shared" si="187"/>
        <v>1.4832029723377713</v>
      </c>
      <c r="AN327" s="4">
        <v>6.63</v>
      </c>
      <c r="AO327" s="4">
        <f t="shared" si="188"/>
        <v>1.9131586977819892</v>
      </c>
      <c r="AP327" s="4">
        <v>5.57</v>
      </c>
      <c r="AQ327" s="4">
        <f t="shared" si="189"/>
        <v>1.6072841548485191</v>
      </c>
      <c r="AR327" s="4"/>
      <c r="AS327" s="4"/>
      <c r="AT327" s="4">
        <v>1.76</v>
      </c>
      <c r="AU327" s="4"/>
      <c r="AW327" s="5">
        <v>5.1349999999999998</v>
      </c>
      <c r="AX327" s="5"/>
      <c r="AY327" s="5"/>
      <c r="AZ327" s="5"/>
      <c r="BA327" s="5"/>
      <c r="BB327" s="5"/>
      <c r="BC327" s="5"/>
      <c r="BD327" s="5"/>
      <c r="BE327" s="5"/>
      <c r="BF327" s="5">
        <v>4.6669999999999998</v>
      </c>
      <c r="BG327" s="5">
        <v>4.9569999999999999</v>
      </c>
      <c r="BH327" s="5">
        <v>4.2279999999999998</v>
      </c>
      <c r="BI327" s="5">
        <v>4.6509999999999998</v>
      </c>
      <c r="BJ327" s="12"/>
      <c r="BK327" s="63"/>
      <c r="BL327" s="4"/>
      <c r="BM327" s="4"/>
      <c r="BN327" s="4"/>
      <c r="BO327" s="4"/>
      <c r="BP327" s="4"/>
      <c r="BQ327" s="4"/>
      <c r="BR327" s="4"/>
      <c r="BS327" s="4"/>
      <c r="BT327" s="4">
        <v>1.26</v>
      </c>
      <c r="BU327" s="4"/>
      <c r="BV327" s="4"/>
      <c r="BW327" s="4"/>
      <c r="BX327" s="4"/>
      <c r="BY327" s="12"/>
      <c r="BZ327" s="63"/>
      <c r="CA327" s="4"/>
      <c r="CD327" s="5">
        <v>3.7240000000000002</v>
      </c>
      <c r="CE327" s="6">
        <f t="shared" si="190"/>
        <v>1.0746007527209847</v>
      </c>
      <c r="CF327" s="12"/>
      <c r="CG327" s="32"/>
      <c r="CH327" s="4"/>
      <c r="CI327" s="4"/>
      <c r="CJ327" s="12"/>
      <c r="CK327" s="28"/>
      <c r="CL327" s="53">
        <v>46.103999999999999</v>
      </c>
      <c r="CM327" s="4"/>
      <c r="CN327" s="4"/>
      <c r="CO327" s="5"/>
      <c r="CP327" s="4"/>
      <c r="CQ327" s="12"/>
      <c r="CR327" s="12"/>
      <c r="CS327" s="4"/>
      <c r="CT327" s="5"/>
      <c r="CU327" s="12"/>
      <c r="CV327" s="53"/>
      <c r="CW327" s="4"/>
      <c r="CX327" s="5"/>
      <c r="CY327" s="53">
        <v>6.0671999999999997</v>
      </c>
      <c r="CZ327" s="53">
        <v>0.47</v>
      </c>
      <c r="DA327" s="4"/>
      <c r="DB327" s="4"/>
      <c r="DC327" s="4"/>
      <c r="DD327" s="63"/>
      <c r="DE327" s="11">
        <v>0.56000000000000005</v>
      </c>
      <c r="DF327" s="11">
        <f t="shared" si="181"/>
        <v>0.18543046357615897</v>
      </c>
      <c r="DG327" s="11"/>
      <c r="DH327" s="53">
        <f t="shared" si="196"/>
        <v>1.26</v>
      </c>
      <c r="DI327" s="53">
        <f t="shared" si="172"/>
        <v>1.7054986666666665</v>
      </c>
      <c r="DJ327" s="53">
        <f t="shared" si="173"/>
        <v>1.104780082</v>
      </c>
      <c r="DK327" s="63">
        <f t="shared" si="197"/>
        <v>1.2004812972440979</v>
      </c>
      <c r="DL327" s="53">
        <f t="shared" si="191"/>
        <v>1.0746007527209847</v>
      </c>
      <c r="DM327" s="53">
        <f t="shared" si="193"/>
        <v>13.303811252268602</v>
      </c>
      <c r="DN327" s="53">
        <f t="shared" si="184"/>
        <v>4.7163933267331704</v>
      </c>
      <c r="DO327" s="53">
        <f t="shared" si="194"/>
        <v>1.7507566291376901</v>
      </c>
      <c r="DP327" s="60">
        <f>'west Allen-Studer'!EG328</f>
        <v>3.2537794742429065</v>
      </c>
      <c r="DQ327" s="53">
        <f t="shared" si="185"/>
        <v>17.611169730313275</v>
      </c>
      <c r="DR327" s="60">
        <f t="shared" si="182"/>
        <v>1.9989403973509936</v>
      </c>
      <c r="DS327" s="53">
        <f t="shared" si="198"/>
        <v>2.3581966633665852</v>
      </c>
      <c r="DT327" s="53">
        <f t="shared" si="199"/>
        <v>4.7163933267331704</v>
      </c>
      <c r="DV327" s="33">
        <f t="shared" si="148"/>
        <v>828.27325187414033</v>
      </c>
      <c r="DW327" s="33">
        <f t="shared" si="200"/>
        <v>371.55103290501557</v>
      </c>
      <c r="DX327" s="33">
        <f t="shared" si="201"/>
        <v>275.14109183782648</v>
      </c>
      <c r="DZ327" s="60">
        <f t="shared" si="174"/>
        <v>2.8746666666666667</v>
      </c>
      <c r="EC327" s="218">
        <f t="shared" si="169"/>
        <v>1907</v>
      </c>
      <c r="ED327" s="53">
        <f t="shared" si="175"/>
        <v>0.11038455150120483</v>
      </c>
      <c r="EE327" s="53">
        <f t="shared" si="176"/>
        <v>0.88422128923894172</v>
      </c>
      <c r="EF327" s="53">
        <f t="shared" si="177"/>
        <v>1.1940540438320906</v>
      </c>
      <c r="EH327" s="53">
        <f t="shared" si="178"/>
        <v>0.39664848839432937</v>
      </c>
      <c r="EI327" s="53">
        <f t="shared" si="195"/>
        <v>0.88422128923894194</v>
      </c>
      <c r="EJ327" s="53">
        <f t="shared" si="192"/>
        <v>1.1940540438320908</v>
      </c>
    </row>
    <row r="328" spans="1:142" x14ac:dyDescent="0.15">
      <c r="A328" s="218">
        <f t="shared" si="202"/>
        <v>1908</v>
      </c>
      <c r="B328" s="4"/>
      <c r="C328" s="4"/>
      <c r="D328" s="4"/>
      <c r="E328" s="4"/>
      <c r="F328" s="32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36">
        <v>10</v>
      </c>
      <c r="T328" s="36">
        <v>12</v>
      </c>
      <c r="U328" s="28">
        <f t="shared" si="171"/>
        <v>4.3119999999999994</v>
      </c>
      <c r="V328" s="12">
        <v>21</v>
      </c>
      <c r="W328" s="4"/>
      <c r="X328" s="4"/>
      <c r="Y328" s="4"/>
      <c r="Z328" s="12"/>
      <c r="AA328" s="32"/>
      <c r="AB328" s="4"/>
      <c r="AC328" s="4"/>
      <c r="AD328" s="4"/>
      <c r="AE328" s="4"/>
      <c r="AF328" s="4"/>
      <c r="AG328" s="63"/>
      <c r="AH328" s="12"/>
      <c r="AI328" s="32"/>
      <c r="AJ328" s="4">
        <v>6.05</v>
      </c>
      <c r="AK328" s="4">
        <f t="shared" si="186"/>
        <v>1.7457933818372602</v>
      </c>
      <c r="AL328" s="4">
        <v>5.16</v>
      </c>
      <c r="AM328" s="4">
        <f t="shared" si="187"/>
        <v>1.4889741901289693</v>
      </c>
      <c r="AN328" s="4">
        <v>6.69</v>
      </c>
      <c r="AO328" s="4">
        <f t="shared" si="188"/>
        <v>1.9304723511555821</v>
      </c>
      <c r="AP328" s="4">
        <v>5.63</v>
      </c>
      <c r="AQ328" s="4">
        <f t="shared" si="189"/>
        <v>1.6245978082221115</v>
      </c>
      <c r="AR328" s="4"/>
      <c r="AS328" s="4"/>
      <c r="AT328" s="4">
        <v>1.821</v>
      </c>
      <c r="AU328" s="4"/>
      <c r="AW328" s="5">
        <v>5.141</v>
      </c>
      <c r="AX328" s="5"/>
      <c r="AY328" s="5"/>
      <c r="AZ328" s="5"/>
      <c r="BA328" s="5"/>
      <c r="BB328" s="5"/>
      <c r="BC328" s="5"/>
      <c r="BD328" s="5"/>
      <c r="BE328" s="5"/>
      <c r="BF328" s="5">
        <v>5.3689999999999998</v>
      </c>
      <c r="BG328" s="5">
        <v>4.8719999999999999</v>
      </c>
      <c r="BH328" s="5">
        <v>4.9939999999999998</v>
      </c>
      <c r="BI328" s="5">
        <v>6.4</v>
      </c>
      <c r="BJ328" s="12"/>
      <c r="BK328" s="63"/>
      <c r="BL328" s="4"/>
      <c r="BM328" s="4"/>
      <c r="BN328" s="4"/>
      <c r="BO328" s="4"/>
      <c r="BP328" s="4"/>
      <c r="BQ328" s="4"/>
      <c r="BR328" s="4"/>
      <c r="BS328" s="4"/>
      <c r="BT328" s="4">
        <v>1.617</v>
      </c>
      <c r="BU328" s="4"/>
      <c r="BV328" s="4"/>
      <c r="BW328" s="4"/>
      <c r="BX328" s="4"/>
      <c r="BY328" s="12"/>
      <c r="BZ328" s="63"/>
      <c r="CA328" s="4"/>
      <c r="CD328" s="5">
        <v>4.843</v>
      </c>
      <c r="CE328" s="6">
        <f t="shared" si="190"/>
        <v>1.3975003881384878</v>
      </c>
      <c r="CF328" s="12"/>
      <c r="CG328" s="32"/>
      <c r="CH328" s="4"/>
      <c r="CI328" s="4"/>
      <c r="CJ328" s="12"/>
      <c r="CK328" s="28"/>
      <c r="CL328" s="53">
        <v>43.542999999999999</v>
      </c>
      <c r="CM328" s="4"/>
      <c r="CN328" s="4"/>
      <c r="CO328" s="5"/>
      <c r="CP328" s="4"/>
      <c r="CQ328" s="12"/>
      <c r="CR328" s="12"/>
      <c r="CS328" s="4"/>
      <c r="CT328" s="5"/>
      <c r="CU328" s="12"/>
      <c r="CV328" s="53"/>
      <c r="CW328" s="4"/>
      <c r="CX328" s="5"/>
      <c r="CY328" s="53">
        <v>5.7290000000000001</v>
      </c>
      <c r="CZ328" s="53">
        <v>0.65</v>
      </c>
      <c r="DA328" s="4"/>
      <c r="DB328" s="4"/>
      <c r="DC328" s="4"/>
      <c r="DD328" s="63"/>
      <c r="DE328" s="11">
        <v>0.56999999999999995</v>
      </c>
      <c r="DF328" s="11">
        <f t="shared" si="181"/>
        <v>0.18874172185430463</v>
      </c>
      <c r="DG328" s="11"/>
      <c r="DH328" s="53">
        <f t="shared" si="196"/>
        <v>1.617</v>
      </c>
      <c r="DI328" s="53">
        <f t="shared" si="172"/>
        <v>2.1920500000000001</v>
      </c>
      <c r="DJ328" s="53">
        <f t="shared" si="173"/>
        <v>1.4217399735</v>
      </c>
      <c r="DK328" s="63">
        <f t="shared" si="197"/>
        <v>1.2420888876599445</v>
      </c>
      <c r="DL328" s="53">
        <f t="shared" si="191"/>
        <v>1.3975003881384878</v>
      </c>
      <c r="DM328" s="53">
        <f t="shared" si="193"/>
        <v>12.564806814105756</v>
      </c>
      <c r="DN328" s="53">
        <f t="shared" si="184"/>
        <v>4.4544055749163292</v>
      </c>
      <c r="DO328" s="53">
        <f t="shared" si="194"/>
        <v>1.6531653362885397</v>
      </c>
      <c r="DP328" s="60">
        <f>'west Allen-Studer'!EG329</f>
        <v>4.4840102457108957</v>
      </c>
      <c r="DQ328" s="53">
        <f t="shared" si="185"/>
        <v>24.355873031284318</v>
      </c>
      <c r="DR328" s="60">
        <f t="shared" si="182"/>
        <v>2.0346357615894037</v>
      </c>
      <c r="DS328" s="53">
        <f t="shared" si="198"/>
        <v>2.2272027874581646</v>
      </c>
      <c r="DT328" s="53">
        <f t="shared" si="199"/>
        <v>4.4544055749163292</v>
      </c>
      <c r="DV328" s="33">
        <f t="shared" si="148"/>
        <v>1044.3616517211372</v>
      </c>
      <c r="DW328" s="33">
        <f t="shared" si="200"/>
        <v>442.24118609770397</v>
      </c>
      <c r="DX328" s="33">
        <f t="shared" si="201"/>
        <v>289.725096700476</v>
      </c>
      <c r="DZ328" s="60">
        <f t="shared" si="174"/>
        <v>4.3119999999999994</v>
      </c>
      <c r="EC328" s="218">
        <f t="shared" si="169"/>
        <v>1908</v>
      </c>
      <c r="ED328" s="53">
        <f t="shared" si="175"/>
        <v>8.7544933575351591E-2</v>
      </c>
      <c r="EE328" s="53">
        <f t="shared" si="176"/>
        <v>1.1143240735862312</v>
      </c>
      <c r="EF328" s="53">
        <f t="shared" si="177"/>
        <v>1.7009227216151979</v>
      </c>
      <c r="EH328" s="53">
        <f t="shared" si="178"/>
        <v>0.47186719197114502</v>
      </c>
      <c r="EI328" s="53">
        <f t="shared" si="195"/>
        <v>1.114324073586231</v>
      </c>
      <c r="EJ328" s="53">
        <f t="shared" si="192"/>
        <v>1.7009227216151974</v>
      </c>
    </row>
    <row r="329" spans="1:142" x14ac:dyDescent="0.15">
      <c r="A329" s="218">
        <f t="shared" si="202"/>
        <v>1909</v>
      </c>
      <c r="B329" s="4"/>
      <c r="C329" s="4"/>
      <c r="D329" s="4"/>
      <c r="E329" s="4"/>
      <c r="F329" s="32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36">
        <v>10</v>
      </c>
      <c r="T329" s="36">
        <v>12</v>
      </c>
      <c r="U329" s="28">
        <f t="shared" si="171"/>
        <v>4.3119999999999994</v>
      </c>
      <c r="V329" s="12">
        <v>20</v>
      </c>
      <c r="W329" s="4"/>
      <c r="X329" s="4"/>
      <c r="Y329" s="4"/>
      <c r="Z329" s="12"/>
      <c r="AA329" s="32"/>
      <c r="AB329" s="4"/>
      <c r="AC329" s="4"/>
      <c r="AD329" s="4"/>
      <c r="AE329" s="4"/>
      <c r="AF329" s="4"/>
      <c r="AG329" s="63"/>
      <c r="AH329" s="12"/>
      <c r="AI329" s="32"/>
      <c r="AJ329" s="4">
        <v>4.95</v>
      </c>
      <c r="AK329" s="4">
        <f t="shared" si="186"/>
        <v>1.4283764033213948</v>
      </c>
      <c r="AL329" s="4">
        <v>4.1900000000000004</v>
      </c>
      <c r="AM329" s="4">
        <f t="shared" si="187"/>
        <v>1.2090701272558877</v>
      </c>
      <c r="AN329" s="4">
        <v>5.5</v>
      </c>
      <c r="AO329" s="4">
        <f t="shared" si="188"/>
        <v>1.5870848925793275</v>
      </c>
      <c r="AP329" s="4">
        <v>4.71</v>
      </c>
      <c r="AQ329" s="4">
        <f t="shared" si="189"/>
        <v>1.359121789827024</v>
      </c>
      <c r="AR329" s="4"/>
      <c r="AS329" s="4"/>
      <c r="AT329" s="4">
        <v>1.488</v>
      </c>
      <c r="AU329" s="4"/>
      <c r="AW329" s="5">
        <v>4.8840000000000003</v>
      </c>
      <c r="AX329" s="5"/>
      <c r="AY329" s="5"/>
      <c r="AZ329" s="5"/>
      <c r="BA329" s="5"/>
      <c r="BB329" s="5"/>
      <c r="BC329" s="5"/>
      <c r="BD329" s="5"/>
      <c r="BE329" s="5"/>
      <c r="BF329" s="5">
        <v>4.1840000000000002</v>
      </c>
      <c r="BG329" s="5">
        <v>4.2149999999999999</v>
      </c>
      <c r="BH329" s="5">
        <v>3.67</v>
      </c>
      <c r="BI329" s="5">
        <v>5.944</v>
      </c>
      <c r="BJ329" s="12"/>
      <c r="BK329" s="63"/>
      <c r="BL329" s="4"/>
      <c r="BM329" s="4"/>
      <c r="BN329" s="4"/>
      <c r="BO329" s="4"/>
      <c r="BP329" s="4"/>
      <c r="BQ329" s="4"/>
      <c r="BR329" s="4"/>
      <c r="BS329" s="4"/>
      <c r="BT329" s="4">
        <v>1.425</v>
      </c>
      <c r="BU329" s="4"/>
      <c r="BV329" s="4"/>
      <c r="BW329" s="4"/>
      <c r="BX329" s="4"/>
      <c r="BY329" s="12"/>
      <c r="BZ329" s="63"/>
      <c r="CA329" s="4"/>
      <c r="CD329" s="5">
        <v>3.77</v>
      </c>
      <c r="CE329" s="6">
        <f t="shared" si="190"/>
        <v>1.087874553640739</v>
      </c>
      <c r="CF329" s="12"/>
      <c r="CG329" s="32"/>
      <c r="CH329" s="4"/>
      <c r="CI329" s="4"/>
      <c r="CJ329" s="12"/>
      <c r="CK329" s="28"/>
      <c r="CL329" s="53">
        <v>39.25</v>
      </c>
      <c r="CM329" s="4"/>
      <c r="CN329" s="4"/>
      <c r="CO329" s="5"/>
      <c r="CP329" s="4"/>
      <c r="CQ329" s="12"/>
      <c r="CR329" s="12"/>
      <c r="CS329" s="4"/>
      <c r="CT329" s="5"/>
      <c r="CU329" s="12"/>
      <c r="CV329" s="53"/>
      <c r="CW329" s="4"/>
      <c r="CX329" s="5"/>
      <c r="CY329" s="53">
        <v>6.7809999999999997</v>
      </c>
      <c r="CZ329" s="53">
        <v>0.56000000000000005</v>
      </c>
      <c r="DA329" s="4"/>
      <c r="DB329" s="4"/>
      <c r="DC329" s="4"/>
      <c r="DD329" s="63"/>
      <c r="DE329" s="11">
        <v>0.64</v>
      </c>
      <c r="DF329" s="11">
        <f t="shared" si="181"/>
        <v>0.21192052980132453</v>
      </c>
      <c r="DG329" s="11"/>
      <c r="DH329" s="53">
        <f t="shared" si="196"/>
        <v>1.425</v>
      </c>
      <c r="DI329" s="53">
        <f t="shared" si="172"/>
        <v>1.956658</v>
      </c>
      <c r="DJ329" s="53">
        <f t="shared" si="173"/>
        <v>1.2561627255000001</v>
      </c>
      <c r="DK329" s="63">
        <f t="shared" si="197"/>
        <v>1.0149523694881919</v>
      </c>
      <c r="DL329" s="53">
        <f t="shared" si="191"/>
        <v>1.087874553640739</v>
      </c>
      <c r="DM329" s="53">
        <f t="shared" si="193"/>
        <v>11.326014915225199</v>
      </c>
      <c r="DN329" s="53">
        <f t="shared" si="184"/>
        <v>4.0152359464314786</v>
      </c>
      <c r="DO329" s="53">
        <f t="shared" si="194"/>
        <v>1.9567313921055307</v>
      </c>
      <c r="DP329" s="60">
        <f>'west Allen-Studer'!EG330</f>
        <v>3.406653739226797</v>
      </c>
      <c r="DQ329" s="53">
        <f t="shared" si="185"/>
        <v>20.983521380798798</v>
      </c>
      <c r="DR329" s="60">
        <f t="shared" si="182"/>
        <v>2.2845033112582782</v>
      </c>
      <c r="DS329" s="53">
        <f t="shared" si="198"/>
        <v>2.0076179732157393</v>
      </c>
      <c r="DT329" s="53">
        <f t="shared" si="199"/>
        <v>4.0152359464314786</v>
      </c>
      <c r="DV329" s="33">
        <f t="shared" si="148"/>
        <v>904.00992264080924</v>
      </c>
      <c r="DW329" s="33">
        <f t="shared" si="200"/>
        <v>365.24618258907708</v>
      </c>
      <c r="DX329" s="33">
        <f t="shared" si="201"/>
        <v>241.14475361124371</v>
      </c>
      <c r="DZ329" s="60">
        <f t="shared" si="174"/>
        <v>4.3119999999999994</v>
      </c>
      <c r="EC329" s="218">
        <f t="shared" si="169"/>
        <v>1909</v>
      </c>
      <c r="ED329" s="53">
        <f t="shared" si="175"/>
        <v>0.10113669013885239</v>
      </c>
      <c r="EE329" s="53">
        <f t="shared" si="176"/>
        <v>1.3492269693463936</v>
      </c>
      <c r="EF329" s="53">
        <f t="shared" si="177"/>
        <v>2.0435858239506084</v>
      </c>
      <c r="EH329" s="53">
        <f t="shared" si="178"/>
        <v>0.54512675984841419</v>
      </c>
      <c r="EI329" s="53">
        <f t="shared" si="195"/>
        <v>1.3492269693463934</v>
      </c>
      <c r="EJ329" s="53">
        <f t="shared" si="192"/>
        <v>2.0435858239506084</v>
      </c>
    </row>
    <row r="330" spans="1:142" x14ac:dyDescent="0.15">
      <c r="A330" s="218">
        <f t="shared" si="202"/>
        <v>1910</v>
      </c>
      <c r="B330" s="4"/>
      <c r="C330" s="4"/>
      <c r="D330" s="4"/>
      <c r="E330" s="4"/>
      <c r="F330" s="32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36"/>
      <c r="T330" s="36"/>
      <c r="U330" s="28"/>
      <c r="V330" s="12"/>
      <c r="W330" s="4"/>
      <c r="X330" s="4"/>
      <c r="Y330" s="4"/>
      <c r="Z330" s="12"/>
      <c r="AA330" s="32"/>
      <c r="AB330" s="4"/>
      <c r="AC330" s="4"/>
      <c r="AD330" s="4"/>
      <c r="AE330" s="4"/>
      <c r="AF330" s="4"/>
      <c r="AG330" s="63"/>
      <c r="AH330" s="12"/>
      <c r="AI330" s="32"/>
      <c r="AJ330" s="4">
        <v>4.03</v>
      </c>
      <c r="AK330" s="4">
        <f t="shared" si="186"/>
        <v>1.1629003849263073</v>
      </c>
      <c r="AL330" s="4">
        <v>3.48</v>
      </c>
      <c r="AM330" s="4">
        <f t="shared" si="187"/>
        <v>1.0041918956683744</v>
      </c>
      <c r="AN330" s="4">
        <v>4.9400000000000004</v>
      </c>
      <c r="AO330" s="4">
        <f t="shared" si="188"/>
        <v>1.425490794425796</v>
      </c>
      <c r="AP330" s="4">
        <v>3.85</v>
      </c>
      <c r="AQ330" s="4">
        <f t="shared" si="189"/>
        <v>1.1109594248055292</v>
      </c>
      <c r="AR330" s="4"/>
      <c r="AS330" s="4"/>
      <c r="AT330" s="4">
        <v>1.411</v>
      </c>
      <c r="AU330" s="4"/>
      <c r="AW330" s="5">
        <v>3.77</v>
      </c>
      <c r="AX330" s="5"/>
      <c r="AY330" s="5"/>
      <c r="AZ330" s="5"/>
      <c r="BA330" s="5"/>
      <c r="BB330" s="5"/>
      <c r="BC330" s="5"/>
      <c r="BD330" s="5"/>
      <c r="BE330" s="5"/>
      <c r="BF330" s="5">
        <v>3.15</v>
      </c>
      <c r="BG330" s="5">
        <v>3.77</v>
      </c>
      <c r="BH330" s="5">
        <v>3.3330000000000002</v>
      </c>
      <c r="BI330" s="5">
        <v>4.484</v>
      </c>
      <c r="BJ330" s="12"/>
      <c r="BK330" s="63"/>
      <c r="BL330" s="4"/>
      <c r="BM330" s="4"/>
      <c r="BN330" s="4"/>
      <c r="BO330" s="4"/>
      <c r="BP330" s="4"/>
      <c r="BQ330" s="4"/>
      <c r="BR330" s="4"/>
      <c r="BS330" s="4"/>
      <c r="BT330" s="4">
        <v>1.141</v>
      </c>
      <c r="BU330" s="4"/>
      <c r="BV330" s="4"/>
      <c r="BW330" s="4"/>
      <c r="BX330" s="4"/>
      <c r="BY330" s="12"/>
      <c r="BZ330" s="63"/>
      <c r="CA330" s="4"/>
      <c r="CD330" s="5">
        <v>2.9260000000000002</v>
      </c>
      <c r="CE330" s="6">
        <f t="shared" si="190"/>
        <v>0.84432916285220228</v>
      </c>
      <c r="CF330" s="12"/>
      <c r="CG330" s="32"/>
      <c r="CH330" s="4"/>
      <c r="CI330" s="4"/>
      <c r="CJ330" s="12"/>
      <c r="CK330" s="28"/>
      <c r="CL330" s="53">
        <v>46.875</v>
      </c>
      <c r="CM330" s="4"/>
      <c r="CN330" s="4"/>
      <c r="CO330" s="5"/>
      <c r="CP330" s="4"/>
      <c r="CQ330" s="12"/>
      <c r="CR330" s="12"/>
      <c r="CS330" s="4"/>
      <c r="CT330" s="5"/>
      <c r="CU330" s="12"/>
      <c r="CV330" s="53"/>
      <c r="CW330" s="4"/>
      <c r="CX330" s="5"/>
      <c r="CY330" s="53">
        <v>7.51</v>
      </c>
      <c r="CZ330" s="53">
        <v>0.59</v>
      </c>
      <c r="DA330" s="4"/>
      <c r="DB330" s="4"/>
      <c r="DC330" s="4"/>
      <c r="DD330" s="63"/>
      <c r="DE330" s="11">
        <v>0.56000000000000005</v>
      </c>
      <c r="DF330" s="11">
        <f t="shared" si="181"/>
        <v>0.18543046357615897</v>
      </c>
      <c r="DG330" s="11"/>
      <c r="DH330" s="53">
        <f t="shared" si="196"/>
        <v>1.141</v>
      </c>
      <c r="DI330" s="53"/>
      <c r="DJ330" s="60"/>
      <c r="DK330" s="63">
        <f t="shared" si="197"/>
        <v>0.96243131273376259</v>
      </c>
      <c r="DL330" s="53">
        <f t="shared" si="191"/>
        <v>0.84432916285220228</v>
      </c>
      <c r="DM330" s="53">
        <f t="shared" si="193"/>
        <v>13.526291698119268</v>
      </c>
      <c r="DN330" s="53">
        <f t="shared" ref="DN330:DN340" si="203">DM330*AVERAGE(DN$229:DN$233)/AVERAGE(DM$229:DM$233)</f>
        <v>4.7952658595917352</v>
      </c>
      <c r="DO330" s="53">
        <f t="shared" si="194"/>
        <v>2.1670922805946815</v>
      </c>
      <c r="DP330" s="60">
        <f>'west Allen-Studer'!EG331</f>
        <v>2.8222941227795024</v>
      </c>
      <c r="DQ330" s="53">
        <f t="shared" si="185"/>
        <v>22.1076385976273</v>
      </c>
      <c r="DR330" s="60">
        <f t="shared" si="182"/>
        <v>1.9989403973509936</v>
      </c>
      <c r="DS330" s="53">
        <f t="shared" si="198"/>
        <v>2.3976329297958676</v>
      </c>
      <c r="DT330" s="53">
        <f t="shared" si="199"/>
        <v>4.7952658595917352</v>
      </c>
      <c r="DW330" s="33">
        <f t="shared" si="200"/>
        <v>341.11116748791341</v>
      </c>
      <c r="DX330" s="33">
        <f t="shared" si="201"/>
        <v>232.17721913585225</v>
      </c>
      <c r="EC330" s="218">
        <f t="shared" si="169"/>
        <v>1910</v>
      </c>
    </row>
    <row r="331" spans="1:142" x14ac:dyDescent="0.15">
      <c r="A331" s="218">
        <f t="shared" si="202"/>
        <v>1911</v>
      </c>
      <c r="B331" s="4"/>
      <c r="C331" s="4"/>
      <c r="D331" s="4"/>
      <c r="E331" s="4"/>
      <c r="F331" s="32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36"/>
      <c r="T331" s="36"/>
      <c r="U331" s="28"/>
      <c r="V331" s="12"/>
      <c r="W331" s="4">
        <v>0.44</v>
      </c>
      <c r="X331" s="4">
        <v>0.67</v>
      </c>
      <c r="Y331" s="4"/>
      <c r="Z331" s="12"/>
      <c r="AA331" s="32"/>
      <c r="AB331" s="4"/>
      <c r="AC331" s="4"/>
      <c r="AD331" s="4"/>
      <c r="AE331" s="4"/>
      <c r="AF331" s="4"/>
      <c r="AG331" s="63"/>
      <c r="AH331" s="12"/>
      <c r="AI331" s="32"/>
      <c r="AJ331" s="4">
        <v>4.2300000000000004</v>
      </c>
      <c r="AK331" s="4">
        <f t="shared" si="186"/>
        <v>1.2206125628382829</v>
      </c>
      <c r="AL331" s="4">
        <v>3.59</v>
      </c>
      <c r="AM331" s="4">
        <f t="shared" si="187"/>
        <v>1.0359335935199609</v>
      </c>
      <c r="AN331" s="4">
        <v>5.03</v>
      </c>
      <c r="AO331" s="4">
        <f t="shared" si="188"/>
        <v>1.451461274486185</v>
      </c>
      <c r="AP331" s="4">
        <v>3.95</v>
      </c>
      <c r="AQ331" s="4">
        <f t="shared" si="189"/>
        <v>1.1398155137615169</v>
      </c>
      <c r="AR331" s="4"/>
      <c r="AS331" s="4"/>
      <c r="AT331" s="4">
        <v>1.353</v>
      </c>
      <c r="AU331" s="4"/>
      <c r="AW331" s="5">
        <v>3.984</v>
      </c>
      <c r="AX331" s="5"/>
      <c r="AY331" s="5"/>
      <c r="AZ331" s="5"/>
      <c r="BA331" s="5"/>
      <c r="BB331" s="5"/>
      <c r="BC331" s="5"/>
      <c r="BD331" s="5"/>
      <c r="BE331" s="5"/>
      <c r="BF331" s="5">
        <v>2.9129999999999998</v>
      </c>
      <c r="BG331" s="5">
        <v>3.984</v>
      </c>
      <c r="BH331" s="5">
        <v>3.2280000000000002</v>
      </c>
      <c r="BI331" s="5">
        <v>4.069</v>
      </c>
      <c r="BJ331" s="12"/>
      <c r="BK331" s="63"/>
      <c r="BL331" s="4"/>
      <c r="BM331" s="4"/>
      <c r="BN331" s="4"/>
      <c r="BO331" s="4"/>
      <c r="BP331" s="4"/>
      <c r="BQ331" s="4"/>
      <c r="BR331" s="4"/>
      <c r="BS331" s="4"/>
      <c r="BT331" s="4">
        <v>1.129</v>
      </c>
      <c r="BU331" s="4"/>
      <c r="BV331" s="4"/>
      <c r="BW331" s="4"/>
      <c r="BX331" s="4"/>
      <c r="BY331" s="12"/>
      <c r="BZ331" s="63"/>
      <c r="CA331" s="4"/>
      <c r="CD331" s="5">
        <v>3.2709999999999999</v>
      </c>
      <c r="CE331" s="6">
        <f t="shared" si="190"/>
        <v>0.94388266975035995</v>
      </c>
      <c r="CF331" s="12"/>
      <c r="CG331" s="32"/>
      <c r="CH331" s="4"/>
      <c r="CI331" s="4"/>
      <c r="CJ331" s="12"/>
      <c r="CK331" s="28"/>
      <c r="CL331" s="53">
        <v>47.728999999999999</v>
      </c>
      <c r="CM331" s="4"/>
      <c r="CN331" s="4"/>
      <c r="CO331" s="5"/>
      <c r="CP331" s="4"/>
      <c r="CQ331" s="12"/>
      <c r="CR331" s="12"/>
      <c r="CS331" s="4"/>
      <c r="CT331" s="5"/>
      <c r="CU331" s="12"/>
      <c r="CV331" s="53"/>
      <c r="CW331" s="4"/>
      <c r="CX331" s="5"/>
      <c r="CY331" s="53">
        <v>7.2080000000000002</v>
      </c>
      <c r="CZ331" s="53">
        <v>0.56000000000000005</v>
      </c>
      <c r="DA331" s="4"/>
      <c r="DB331" s="4"/>
      <c r="DC331" s="4"/>
      <c r="DD331" s="63"/>
      <c r="DE331" s="11">
        <v>0.72</v>
      </c>
      <c r="DF331" s="11">
        <f t="shared" si="181"/>
        <v>0.23841059602649006</v>
      </c>
      <c r="DG331" s="11"/>
      <c r="DH331" s="53">
        <f t="shared" si="196"/>
        <v>1.129</v>
      </c>
      <c r="DI331" s="53"/>
      <c r="DJ331" s="60"/>
      <c r="DK331" s="63">
        <f t="shared" si="197"/>
        <v>0.92286999725640029</v>
      </c>
      <c r="DL331" s="53">
        <f t="shared" si="191"/>
        <v>0.94388266975035995</v>
      </c>
      <c r="DM331" s="53">
        <f t="shared" si="193"/>
        <v>13.772722697803403</v>
      </c>
      <c r="DN331" s="53">
        <f t="shared" si="203"/>
        <v>4.8826292098656836</v>
      </c>
      <c r="DO331" s="53">
        <f t="shared" si="194"/>
        <v>2.079946891947599</v>
      </c>
      <c r="DP331" s="60">
        <f>'west Allen-Studer'!EG332</f>
        <v>2.3356293028899597</v>
      </c>
      <c r="DQ331" s="53">
        <f t="shared" si="185"/>
        <v>20.983521380798798</v>
      </c>
      <c r="DR331" s="60">
        <f t="shared" si="182"/>
        <v>2.5700662251655628</v>
      </c>
      <c r="DS331" s="53">
        <f t="shared" si="198"/>
        <v>2.4413146049328418</v>
      </c>
      <c r="DT331" s="53">
        <f t="shared" si="199"/>
        <v>4.8826292098656836</v>
      </c>
      <c r="DW331" s="33">
        <f t="shared" si="200"/>
        <v>344.96230550101149</v>
      </c>
      <c r="DX331" s="33">
        <f t="shared" si="201"/>
        <v>228.57774141201602</v>
      </c>
      <c r="EC331" s="218">
        <f t="shared" si="169"/>
        <v>1911</v>
      </c>
    </row>
    <row r="332" spans="1:142" x14ac:dyDescent="0.15">
      <c r="A332" s="218">
        <f t="shared" si="202"/>
        <v>1912</v>
      </c>
      <c r="B332" s="4"/>
      <c r="C332" s="4"/>
      <c r="D332" s="4"/>
      <c r="E332" s="4"/>
      <c r="F332" s="32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36"/>
      <c r="T332" s="36"/>
      <c r="U332" s="28"/>
      <c r="V332" s="12"/>
      <c r="W332" s="4"/>
      <c r="X332" s="4"/>
      <c r="Y332" s="4"/>
      <c r="Z332" s="12"/>
      <c r="AA332" s="32"/>
      <c r="AB332" s="4"/>
      <c r="AC332" s="4"/>
      <c r="AD332" s="4"/>
      <c r="AE332" s="4"/>
      <c r="AF332" s="4"/>
      <c r="AG332" s="63"/>
      <c r="AH332" s="12"/>
      <c r="AI332" s="32"/>
      <c r="AJ332" s="4">
        <v>4.41</v>
      </c>
      <c r="AK332" s="4">
        <f t="shared" si="186"/>
        <v>1.2725535229590608</v>
      </c>
      <c r="AL332" s="4">
        <v>3.98</v>
      </c>
      <c r="AM332" s="4">
        <f t="shared" si="187"/>
        <v>1.1484723404483133</v>
      </c>
      <c r="AN332" s="4">
        <v>5.03</v>
      </c>
      <c r="AO332" s="4">
        <f t="shared" si="188"/>
        <v>1.451461274486185</v>
      </c>
      <c r="AP332" s="4">
        <v>4.3099999999999996</v>
      </c>
      <c r="AQ332" s="4">
        <f t="shared" si="189"/>
        <v>1.2436974340030729</v>
      </c>
      <c r="AR332" s="4"/>
      <c r="AS332" s="4"/>
      <c r="AT332" s="4">
        <v>1.5449999999999999</v>
      </c>
      <c r="AU332" s="4"/>
      <c r="AW332" s="5">
        <v>4.391</v>
      </c>
      <c r="AX332" s="5"/>
      <c r="AY332" s="5"/>
      <c r="AZ332" s="5"/>
      <c r="BA332" s="5"/>
      <c r="BB332" s="5"/>
      <c r="BC332" s="5"/>
      <c r="BD332" s="5"/>
      <c r="BE332" s="5"/>
      <c r="BF332" s="5">
        <v>3.3559999999999999</v>
      </c>
      <c r="BG332" s="5">
        <v>4.391</v>
      </c>
      <c r="BH332" s="5">
        <v>3.8420000000000001</v>
      </c>
      <c r="BI332" s="5">
        <v>4.3860000000000001</v>
      </c>
      <c r="BJ332" s="12"/>
      <c r="BK332" s="63"/>
      <c r="BL332" s="4"/>
      <c r="BM332" s="4"/>
      <c r="BN332" s="4"/>
      <c r="BO332" s="4"/>
      <c r="BP332" s="4"/>
      <c r="BQ332" s="4"/>
      <c r="BR332" s="4"/>
      <c r="BS332" s="4"/>
      <c r="BT332" s="4">
        <v>1.179</v>
      </c>
      <c r="BU332" s="4"/>
      <c r="BV332" s="4"/>
      <c r="BW332" s="4"/>
      <c r="BX332" s="4"/>
      <c r="BY332" s="12"/>
      <c r="BZ332" s="63"/>
      <c r="CA332" s="4"/>
      <c r="CD332" s="5">
        <v>3.4929999999999999</v>
      </c>
      <c r="CE332" s="6">
        <f t="shared" si="190"/>
        <v>1.007943187232653</v>
      </c>
      <c r="CF332" s="12"/>
      <c r="CG332" s="32"/>
      <c r="CH332" s="4"/>
      <c r="CI332" s="4"/>
      <c r="CJ332" s="12"/>
      <c r="CK332" s="28"/>
      <c r="CL332" s="53">
        <v>49.383000000000003</v>
      </c>
      <c r="CM332" s="4"/>
      <c r="CN332" s="4"/>
      <c r="CO332" s="5"/>
      <c r="CP332" s="4"/>
      <c r="CQ332" s="12"/>
      <c r="CR332" s="12"/>
      <c r="CS332" s="4"/>
      <c r="CT332" s="5"/>
      <c r="CU332" s="12"/>
      <c r="CV332" s="53"/>
      <c r="CW332" s="4"/>
      <c r="CX332" s="5"/>
      <c r="CY332" s="53">
        <v>7.1509999999999998</v>
      </c>
      <c r="CZ332" s="53">
        <v>0.5</v>
      </c>
      <c r="DA332" s="4"/>
      <c r="DB332" s="4"/>
      <c r="DC332" s="4"/>
      <c r="DD332" s="63"/>
      <c r="DE332" s="11">
        <v>0.67</v>
      </c>
      <c r="DF332" s="11">
        <f t="shared" si="181"/>
        <v>0.22185430463576161</v>
      </c>
      <c r="DG332" s="11"/>
      <c r="DH332" s="53">
        <f t="shared" si="196"/>
        <v>1.179</v>
      </c>
      <c r="DI332" s="53"/>
      <c r="DJ332" s="60"/>
      <c r="DK332" s="63">
        <f t="shared" si="197"/>
        <v>1.0538315933193927</v>
      </c>
      <c r="DL332" s="53">
        <f t="shared" si="191"/>
        <v>1.007943187232653</v>
      </c>
      <c r="DM332" s="53">
        <f t="shared" si="193"/>
        <v>14.250002409135442</v>
      </c>
      <c r="DN332" s="53">
        <f t="shared" si="203"/>
        <v>5.0518317641433308</v>
      </c>
      <c r="DO332" s="53">
        <f t="shared" si="194"/>
        <v>2.0634989212426857</v>
      </c>
      <c r="DP332" s="60">
        <f>'west Allen-Studer'!EG333</f>
        <v>2.9706454805153477</v>
      </c>
      <c r="DQ332" s="53">
        <f t="shared" si="185"/>
        <v>18.735286947141784</v>
      </c>
      <c r="DR332" s="60">
        <f t="shared" si="182"/>
        <v>2.3915894039735099</v>
      </c>
      <c r="DS332" s="53">
        <f t="shared" si="198"/>
        <v>2.5259158820716654</v>
      </c>
      <c r="DT332" s="53">
        <f t="shared" si="199"/>
        <v>5.0518317641433308</v>
      </c>
      <c r="DW332" s="33">
        <f t="shared" si="200"/>
        <v>362.6688272952191</v>
      </c>
      <c r="DX332" s="33">
        <f t="shared" si="201"/>
        <v>253.84329158575295</v>
      </c>
      <c r="EC332" s="218">
        <f t="shared" si="169"/>
        <v>1912</v>
      </c>
    </row>
    <row r="333" spans="1:142" x14ac:dyDescent="0.15">
      <c r="A333" s="218">
        <f t="shared" si="202"/>
        <v>1913</v>
      </c>
      <c r="B333" s="4"/>
      <c r="C333" s="4"/>
      <c r="D333" s="4"/>
      <c r="E333" s="4"/>
      <c r="F333" s="32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36"/>
      <c r="T333" s="36"/>
      <c r="U333" s="28"/>
      <c r="V333" s="12"/>
      <c r="W333" s="4"/>
      <c r="X333" s="4"/>
      <c r="Y333" s="4"/>
      <c r="Z333" s="12"/>
      <c r="AA333" s="32"/>
      <c r="AB333" s="4"/>
      <c r="AC333" s="4"/>
      <c r="AD333" s="4"/>
      <c r="AE333" s="4"/>
      <c r="AF333" s="4"/>
      <c r="AG333" s="63"/>
      <c r="AH333" s="12"/>
      <c r="AI333" s="32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>
        <v>1.786</v>
      </c>
      <c r="AU333" s="4"/>
      <c r="AW333" s="5">
        <v>5.4420000000000002</v>
      </c>
      <c r="AX333" s="5"/>
      <c r="AY333" s="5"/>
      <c r="AZ333" s="5"/>
      <c r="BA333" s="5"/>
      <c r="BB333" s="5"/>
      <c r="BC333" s="5"/>
      <c r="BD333" s="5"/>
      <c r="BE333" s="5"/>
      <c r="BF333" s="5">
        <v>4.4539999999999997</v>
      </c>
      <c r="BG333" s="5">
        <v>5.4420000000000002</v>
      </c>
      <c r="BH333" s="5">
        <v>4.2729999999999997</v>
      </c>
      <c r="BI333" s="5">
        <v>5.7140000000000004</v>
      </c>
      <c r="BJ333" s="12"/>
      <c r="BK333" s="63"/>
      <c r="BL333" s="4"/>
      <c r="BM333" s="4"/>
      <c r="BN333" s="4"/>
      <c r="BO333" s="4"/>
      <c r="BP333" s="4"/>
      <c r="BQ333" s="4"/>
      <c r="BR333" s="4"/>
      <c r="BS333" s="4"/>
      <c r="BT333" s="4">
        <v>1.216</v>
      </c>
      <c r="BU333" s="4"/>
      <c r="BV333" s="4"/>
      <c r="BW333" s="4"/>
      <c r="BX333" s="4"/>
      <c r="BY333" s="12"/>
      <c r="BZ333" s="63"/>
      <c r="CA333" s="4"/>
      <c r="CD333" s="5">
        <v>3.742</v>
      </c>
      <c r="CE333" s="6">
        <f t="shared" si="190"/>
        <v>1.0797948487330626</v>
      </c>
      <c r="CF333" s="12"/>
      <c r="CG333" s="32"/>
      <c r="CH333" s="4"/>
      <c r="CI333" s="4"/>
      <c r="CJ333" s="12"/>
      <c r="CK333" s="28"/>
      <c r="CL333" s="53">
        <v>55.853999999999999</v>
      </c>
      <c r="CM333" s="4"/>
      <c r="CN333" s="4"/>
      <c r="CO333" s="5"/>
      <c r="CP333" s="4"/>
      <c r="CQ333" s="12"/>
      <c r="CR333" s="12"/>
      <c r="CS333" s="4"/>
      <c r="CT333" s="5"/>
      <c r="CU333" s="12"/>
      <c r="CV333" s="53"/>
      <c r="CW333" s="4"/>
      <c r="CX333" s="5"/>
      <c r="CY333" s="53">
        <v>7.5449999999999999</v>
      </c>
      <c r="CZ333" s="53">
        <v>0.56000000000000005</v>
      </c>
      <c r="DA333" s="4"/>
      <c r="DB333" s="4"/>
      <c r="DC333" s="4"/>
      <c r="DD333" s="63"/>
      <c r="DE333" s="11">
        <v>0.76</v>
      </c>
      <c r="DF333" s="11">
        <f t="shared" si="181"/>
        <v>0.25165562913907286</v>
      </c>
      <c r="DG333" s="11"/>
      <c r="DH333" s="53">
        <f t="shared" si="196"/>
        <v>1.216</v>
      </c>
      <c r="DI333" s="53"/>
      <c r="DJ333" s="60"/>
      <c r="DK333" s="63">
        <f t="shared" si="197"/>
        <v>1.2182156800442949</v>
      </c>
      <c r="DL333" s="53">
        <f t="shared" si="191"/>
        <v>1.0797948487330626</v>
      </c>
      <c r="DM333" s="53">
        <f t="shared" si="193"/>
        <v>16.117279925477408</v>
      </c>
      <c r="DN333" s="53">
        <f t="shared" si="203"/>
        <v>5.7138086255282508</v>
      </c>
      <c r="DO333" s="53">
        <f t="shared" si="194"/>
        <v>2.1771919117292775</v>
      </c>
      <c r="DP333" s="60">
        <f>'west Allen-Studer'!EG334</f>
        <v>3.1135693495535404</v>
      </c>
      <c r="DQ333" s="53">
        <f t="shared" si="185"/>
        <v>20.983521380798798</v>
      </c>
      <c r="DR333" s="60">
        <f t="shared" si="182"/>
        <v>2.7128476821192051</v>
      </c>
      <c r="DS333" s="53">
        <f t="shared" si="198"/>
        <v>2.8569043127641254</v>
      </c>
      <c r="DT333" s="53">
        <f t="shared" si="199"/>
        <v>5.7138086255282508</v>
      </c>
      <c r="DW333" s="33">
        <f t="shared" si="200"/>
        <v>400.99296282041917</v>
      </c>
      <c r="DX333" s="33">
        <f t="shared" si="201"/>
        <v>289.13231183674606</v>
      </c>
      <c r="EC333" s="218">
        <f t="shared" si="169"/>
        <v>1913</v>
      </c>
    </row>
    <row r="334" spans="1:142" x14ac:dyDescent="0.15">
      <c r="A334" s="218">
        <f t="shared" si="202"/>
        <v>1914</v>
      </c>
      <c r="B334" s="4"/>
      <c r="C334" s="4"/>
      <c r="D334" s="4"/>
      <c r="E334" s="4"/>
      <c r="F334" s="32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36"/>
      <c r="T334" s="36"/>
      <c r="U334" s="28"/>
      <c r="V334" s="12"/>
      <c r="W334" s="4"/>
      <c r="X334" s="4"/>
      <c r="Y334" s="4"/>
      <c r="Z334" s="12"/>
      <c r="AA334" s="32"/>
      <c r="AB334" s="4"/>
      <c r="AC334" s="4"/>
      <c r="AD334" s="4"/>
      <c r="AE334" s="4"/>
      <c r="AF334" s="4"/>
      <c r="AG334" s="63"/>
      <c r="AH334" s="12"/>
      <c r="AI334" s="32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>
        <v>1.871</v>
      </c>
      <c r="AU334" s="4"/>
      <c r="AW334" s="5">
        <v>6.024</v>
      </c>
      <c r="AX334" s="5"/>
      <c r="AY334" s="5"/>
      <c r="AZ334" s="5"/>
      <c r="BA334" s="5"/>
      <c r="BB334" s="5"/>
      <c r="BC334" s="5"/>
      <c r="BD334" s="5"/>
      <c r="BE334" s="5"/>
      <c r="BF334" s="5">
        <v>4.657</v>
      </c>
      <c r="BG334" s="5">
        <v>6.024</v>
      </c>
      <c r="BH334" s="5">
        <v>4.5199999999999996</v>
      </c>
      <c r="BI334" s="5">
        <v>6.2889999999999997</v>
      </c>
      <c r="BJ334" s="12"/>
      <c r="BK334" s="63"/>
      <c r="BL334" s="4"/>
      <c r="BM334" s="4"/>
      <c r="BN334" s="4"/>
      <c r="BO334" s="4"/>
      <c r="BP334" s="4"/>
      <c r="BQ334" s="4"/>
      <c r="BR334" s="4"/>
      <c r="BS334" s="4"/>
      <c r="BT334" s="4">
        <v>1.3660000000000001</v>
      </c>
      <c r="BU334" s="4"/>
      <c r="BV334" s="4"/>
      <c r="BW334" s="4"/>
      <c r="BX334" s="4"/>
      <c r="BY334" s="12"/>
      <c r="BZ334" s="63"/>
      <c r="CA334" s="4"/>
      <c r="CD334" s="5">
        <v>4.6189999999999998</v>
      </c>
      <c r="CE334" s="6">
        <f t="shared" si="190"/>
        <v>1.332862748877075</v>
      </c>
      <c r="CF334" s="12"/>
      <c r="CG334" s="32"/>
      <c r="CH334" s="4"/>
      <c r="CI334" s="4"/>
      <c r="CJ334" s="12"/>
      <c r="CK334" s="28"/>
      <c r="CL334" s="53">
        <v>53</v>
      </c>
      <c r="CM334" s="4"/>
      <c r="CN334" s="4"/>
      <c r="CO334" s="5"/>
      <c r="CP334" s="4"/>
      <c r="CQ334" s="12"/>
      <c r="CR334" s="12"/>
      <c r="CS334" s="4"/>
      <c r="CT334" s="5"/>
      <c r="CU334" s="12"/>
      <c r="CV334" s="53"/>
      <c r="CW334" s="4"/>
      <c r="CX334" s="5"/>
      <c r="CY334" s="53">
        <v>8.6739999999999995</v>
      </c>
      <c r="CZ334" s="53">
        <v>0.53</v>
      </c>
      <c r="DA334" s="4"/>
      <c r="DB334" s="4"/>
      <c r="DC334" s="4"/>
      <c r="DD334" s="63"/>
      <c r="DE334" s="11">
        <v>0.70299999999999996</v>
      </c>
      <c r="DF334" s="11">
        <f t="shared" si="181"/>
        <v>0.23278145695364238</v>
      </c>
      <c r="DG334" s="11"/>
      <c r="DH334" s="53">
        <f t="shared" si="196"/>
        <v>1.3660000000000001</v>
      </c>
      <c r="DI334" s="53"/>
      <c r="DJ334" s="60"/>
      <c r="DK334" s="63">
        <f t="shared" si="197"/>
        <v>1.2761934699680155</v>
      </c>
      <c r="DL334" s="53">
        <f t="shared" si="191"/>
        <v>1.332862748877075</v>
      </c>
      <c r="DM334" s="53">
        <f t="shared" si="193"/>
        <v>15.293727146673518</v>
      </c>
      <c r="DN334" s="53">
        <f t="shared" si="203"/>
        <v>5.4218472652450549</v>
      </c>
      <c r="DO334" s="53">
        <f t="shared" si="194"/>
        <v>2.502977156042379</v>
      </c>
      <c r="DP334" s="60">
        <f>'west Allen-Studer'!EG335</f>
        <v>4.1637884125493736</v>
      </c>
      <c r="DQ334" s="53">
        <f t="shared" si="185"/>
        <v>19.859404163970289</v>
      </c>
      <c r="DR334" s="60">
        <f t="shared" si="182"/>
        <v>2.5093841059602648</v>
      </c>
      <c r="DS334" s="53">
        <f t="shared" si="198"/>
        <v>2.7109236326225274</v>
      </c>
      <c r="DT334" s="53">
        <f t="shared" si="199"/>
        <v>5.4218472652450549</v>
      </c>
      <c r="DW334" s="33">
        <f t="shared" si="200"/>
        <v>438.07056126744743</v>
      </c>
      <c r="DX334" s="33">
        <f t="shared" si="201"/>
        <v>304.3072504199942</v>
      </c>
      <c r="EC334" s="218">
        <f t="shared" si="169"/>
        <v>1914</v>
      </c>
    </row>
    <row r="335" spans="1:142" x14ac:dyDescent="0.15">
      <c r="A335" s="218">
        <f t="shared" si="202"/>
        <v>1915</v>
      </c>
      <c r="B335" s="4"/>
      <c r="C335" s="4"/>
      <c r="D335" s="4"/>
      <c r="E335" s="4"/>
      <c r="F335" s="32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36"/>
      <c r="T335" s="36"/>
      <c r="U335" s="28"/>
      <c r="V335" s="12"/>
      <c r="W335" s="4"/>
      <c r="X335" s="4"/>
      <c r="Y335" s="4"/>
      <c r="Z335" s="12"/>
      <c r="AA335" s="32"/>
      <c r="AB335" s="4"/>
      <c r="AC335" s="4"/>
      <c r="AD335" s="4"/>
      <c r="AE335" s="4"/>
      <c r="AF335" s="4"/>
      <c r="AG335" s="63"/>
      <c r="AH335" s="12"/>
      <c r="AI335" s="32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>
        <v>1.8740000000000001</v>
      </c>
      <c r="AU335" s="4"/>
      <c r="AW335" s="5">
        <v>6.0060000000000002</v>
      </c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12"/>
      <c r="BK335" s="63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12"/>
      <c r="BZ335" s="63"/>
      <c r="CA335" s="4"/>
      <c r="CF335" s="12"/>
      <c r="CG335" s="32"/>
      <c r="CH335" s="4"/>
      <c r="CI335" s="4"/>
      <c r="CJ335" s="12"/>
      <c r="CK335" s="28"/>
      <c r="CL335" s="53">
        <v>56.896000000000001</v>
      </c>
      <c r="CM335" s="4"/>
      <c r="CN335" s="4"/>
      <c r="CO335" s="5"/>
      <c r="CP335" s="4"/>
      <c r="CQ335" s="12"/>
      <c r="CR335" s="12"/>
      <c r="CS335" s="4"/>
      <c r="CT335" s="5"/>
      <c r="CU335" s="12"/>
      <c r="CV335" s="53"/>
      <c r="CW335" s="4"/>
      <c r="CX335" s="5"/>
      <c r="CY335" s="53">
        <v>10.01</v>
      </c>
      <c r="CZ335" s="53">
        <v>0.625</v>
      </c>
      <c r="DA335" s="4"/>
      <c r="DB335" s="4"/>
      <c r="DC335" s="4"/>
      <c r="DD335" s="63"/>
      <c r="DE335" s="11">
        <v>0.5</v>
      </c>
      <c r="DF335" s="11">
        <f t="shared" si="181"/>
        <v>0.16556291390728478</v>
      </c>
      <c r="DG335" s="11"/>
      <c r="DH335" s="53"/>
      <c r="DI335" s="53"/>
      <c r="DJ335" s="53"/>
      <c r="DK335" s="63">
        <f t="shared" si="197"/>
        <v>1.2782397449064997</v>
      </c>
      <c r="DL335" s="53">
        <f t="shared" ref="DL335:DL340" si="204">DK335</f>
        <v>1.2782397449064997</v>
      </c>
      <c r="DM335" s="53">
        <f t="shared" si="193"/>
        <v>16.417960372398806</v>
      </c>
      <c r="DN335" s="53">
        <f t="shared" si="203"/>
        <v>5.82040418874307</v>
      </c>
      <c r="DO335" s="53">
        <f t="shared" si="194"/>
        <v>2.8884945044943762</v>
      </c>
      <c r="DP335" s="60">
        <f>'west Allen-Studer'!EG336</f>
        <v>3.9937271000229178</v>
      </c>
      <c r="DQ335" s="53">
        <f t="shared" si="185"/>
        <v>23.419108683927231</v>
      </c>
      <c r="DR335" s="60">
        <f t="shared" si="182"/>
        <v>1.7847682119205299</v>
      </c>
      <c r="DS335" s="53">
        <f t="shared" si="198"/>
        <v>2.910202094371535</v>
      </c>
      <c r="DT335" s="53">
        <f t="shared" si="199"/>
        <v>5.82040418874307</v>
      </c>
      <c r="DW335" s="33">
        <f t="shared" si="200"/>
        <v>443.66134502331192</v>
      </c>
      <c r="DX335" s="33">
        <f t="shared" si="201"/>
        <v>305.00598963499846</v>
      </c>
      <c r="EC335" s="218">
        <f t="shared" si="169"/>
        <v>1915</v>
      </c>
    </row>
    <row r="336" spans="1:142" x14ac:dyDescent="0.15">
      <c r="A336" s="218">
        <f t="shared" si="202"/>
        <v>1916</v>
      </c>
      <c r="B336" s="4"/>
      <c r="C336" s="4"/>
      <c r="D336" s="4"/>
      <c r="E336" s="4"/>
      <c r="F336" s="32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36"/>
      <c r="T336" s="36"/>
      <c r="U336" s="28"/>
      <c r="V336" s="12"/>
      <c r="W336" s="4">
        <v>0.31</v>
      </c>
      <c r="X336" s="4">
        <v>0.66</v>
      </c>
      <c r="Y336" s="4"/>
      <c r="Z336" s="12"/>
      <c r="AA336" s="32"/>
      <c r="AB336" s="4"/>
      <c r="AC336" s="4"/>
      <c r="AD336" s="4"/>
      <c r="AE336" s="4"/>
      <c r="AF336" s="4"/>
      <c r="AG336" s="63"/>
      <c r="AH336" s="12"/>
      <c r="AI336" s="32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>
        <v>1.9330000000000001</v>
      </c>
      <c r="AU336" s="4"/>
      <c r="AW336" s="5">
        <v>5.3120000000000003</v>
      </c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12"/>
      <c r="BK336" s="63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12"/>
      <c r="BZ336" s="63"/>
      <c r="CA336" s="4"/>
      <c r="CF336" s="12"/>
      <c r="CG336" s="32"/>
      <c r="CH336" s="4"/>
      <c r="CI336" s="4"/>
      <c r="CJ336" s="12"/>
      <c r="CK336" s="28"/>
      <c r="CL336" s="53">
        <v>55.667000000000002</v>
      </c>
      <c r="CM336" s="4"/>
      <c r="CN336" s="4"/>
      <c r="CO336" s="5"/>
      <c r="CP336" s="4"/>
      <c r="CQ336" s="12"/>
      <c r="CR336" s="12"/>
      <c r="CS336" s="4"/>
      <c r="CT336" s="5"/>
      <c r="CU336" s="12"/>
      <c r="CV336" s="53"/>
      <c r="CW336" s="4"/>
      <c r="CX336" s="5"/>
      <c r="CY336" s="53">
        <v>9.9369999999999994</v>
      </c>
      <c r="CZ336" s="53">
        <v>0.5</v>
      </c>
      <c r="DA336" s="4"/>
      <c r="DB336" s="4"/>
      <c r="DC336" s="4"/>
      <c r="DD336" s="63"/>
      <c r="DE336" s="11">
        <v>0.7</v>
      </c>
      <c r="DF336" s="11">
        <f t="shared" si="181"/>
        <v>0.23178807947019867</v>
      </c>
      <c r="DG336" s="11"/>
      <c r="DH336" s="53"/>
      <c r="DI336" s="53"/>
      <c r="DJ336" s="53"/>
      <c r="DK336" s="63">
        <f t="shared" si="197"/>
        <v>1.3184831520300235</v>
      </c>
      <c r="DL336" s="53">
        <f t="shared" si="204"/>
        <v>1.3184831520300235</v>
      </c>
      <c r="DM336" s="53">
        <f t="shared" si="193"/>
        <v>16.063319039129713</v>
      </c>
      <c r="DN336" s="53">
        <f t="shared" si="203"/>
        <v>5.6946787115923865</v>
      </c>
      <c r="DO336" s="53">
        <f t="shared" si="194"/>
        <v>2.8674295595565051</v>
      </c>
      <c r="DP336" s="60">
        <f>'west Allen-Studer'!EG337</f>
        <v>3.1741763066773316</v>
      </c>
      <c r="DQ336" s="53">
        <f t="shared" si="185"/>
        <v>18.735286947141784</v>
      </c>
      <c r="DR336" s="60">
        <f t="shared" si="182"/>
        <v>2.4986754966887417</v>
      </c>
      <c r="DS336" s="53">
        <f t="shared" si="198"/>
        <v>2.8473393557961932</v>
      </c>
      <c r="DT336" s="53">
        <f t="shared" si="199"/>
        <v>5.6946787115923865</v>
      </c>
      <c r="DW336" s="33">
        <f t="shared" si="200"/>
        <v>428.46413347210381</v>
      </c>
      <c r="DX336" s="33">
        <f t="shared" si="201"/>
        <v>310.90730531606471</v>
      </c>
      <c r="EC336" s="218">
        <f t="shared" si="169"/>
        <v>1916</v>
      </c>
    </row>
    <row r="337" spans="1:133" x14ac:dyDescent="0.15">
      <c r="A337" s="218">
        <f t="shared" si="202"/>
        <v>1917</v>
      </c>
      <c r="B337" s="4"/>
      <c r="C337" s="4"/>
      <c r="D337" s="4"/>
      <c r="E337" s="4"/>
      <c r="F337" s="32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36"/>
      <c r="T337" s="36"/>
      <c r="U337" s="28"/>
      <c r="V337" s="12"/>
      <c r="W337" s="4"/>
      <c r="X337" s="4"/>
      <c r="Y337" s="4"/>
      <c r="Z337" s="12"/>
      <c r="AA337" s="32"/>
      <c r="AB337" s="4"/>
      <c r="AC337" s="4"/>
      <c r="AD337" s="4"/>
      <c r="AE337" s="4"/>
      <c r="AF337" s="4"/>
      <c r="AG337" s="63"/>
      <c r="AH337" s="12"/>
      <c r="AI337" s="32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>
        <v>1.67</v>
      </c>
      <c r="AU337" s="4"/>
      <c r="AW337" s="5">
        <v>5.1879999999999997</v>
      </c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12"/>
      <c r="BK337" s="63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12"/>
      <c r="BZ337" s="63"/>
      <c r="CA337" s="4"/>
      <c r="CF337" s="12"/>
      <c r="CG337" s="32"/>
      <c r="CH337" s="4"/>
      <c r="CI337" s="4"/>
      <c r="CJ337" s="12"/>
      <c r="CK337" s="28"/>
      <c r="CL337" s="53">
        <v>58.106000000000002</v>
      </c>
      <c r="CM337" s="4"/>
      <c r="CN337" s="4"/>
      <c r="CO337" s="5"/>
      <c r="CP337" s="4"/>
      <c r="CQ337" s="12"/>
      <c r="CR337" s="12"/>
      <c r="CS337" s="4"/>
      <c r="CT337" s="5"/>
      <c r="CU337" s="12"/>
      <c r="CV337" s="53"/>
      <c r="CW337" s="4"/>
      <c r="CX337" s="5"/>
      <c r="CY337" s="53">
        <v>11</v>
      </c>
      <c r="CZ337" s="53">
        <v>0.78</v>
      </c>
      <c r="DA337" s="4"/>
      <c r="DB337" s="4"/>
      <c r="DC337" s="4"/>
      <c r="DD337" s="63"/>
      <c r="DE337" s="11">
        <v>0.91</v>
      </c>
      <c r="DF337" s="11">
        <f t="shared" si="181"/>
        <v>0.30132450331125832</v>
      </c>
      <c r="DG337" s="11"/>
      <c r="DH337" s="53"/>
      <c r="DI337" s="53"/>
      <c r="DJ337" s="53"/>
      <c r="DK337" s="63">
        <f t="shared" si="197"/>
        <v>1.1390930490895701</v>
      </c>
      <c r="DL337" s="53">
        <f t="shared" si="204"/>
        <v>1.1390930490895701</v>
      </c>
      <c r="DM337" s="53">
        <f t="shared" si="193"/>
        <v>16.767119048766254</v>
      </c>
      <c r="DN337" s="53">
        <f t="shared" si="203"/>
        <v>5.9441859847986631</v>
      </c>
      <c r="DO337" s="53">
        <f t="shared" si="194"/>
        <v>3.174169785158655</v>
      </c>
      <c r="DP337" s="60">
        <f>'west Allen-Studer'!EG338</f>
        <v>3.3749933884904881</v>
      </c>
      <c r="DQ337" s="53">
        <f t="shared" si="185"/>
        <v>29.227047637541183</v>
      </c>
      <c r="DR337" s="60">
        <f t="shared" si="182"/>
        <v>3.2482781456953647</v>
      </c>
      <c r="DS337" s="53">
        <f t="shared" si="198"/>
        <v>2.9720929923993316</v>
      </c>
      <c r="DT337" s="53">
        <f t="shared" si="199"/>
        <v>5.9441859847986631</v>
      </c>
      <c r="DW337" s="33">
        <f t="shared" si="200"/>
        <v>439.05064351146837</v>
      </c>
      <c r="DX337" s="33">
        <f t="shared" si="201"/>
        <v>283.83444625347539</v>
      </c>
      <c r="EC337" s="218">
        <f t="shared" si="169"/>
        <v>1917</v>
      </c>
    </row>
    <row r="338" spans="1:133" x14ac:dyDescent="0.15">
      <c r="A338" s="218">
        <f t="shared" si="202"/>
        <v>1918</v>
      </c>
      <c r="B338" s="4"/>
      <c r="C338" s="4"/>
      <c r="D338" s="4"/>
      <c r="E338" s="4"/>
      <c r="F338" s="32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36"/>
      <c r="T338" s="36"/>
      <c r="U338" s="28"/>
      <c r="V338" s="12"/>
      <c r="W338" s="4"/>
      <c r="X338" s="4"/>
      <c r="Y338" s="4"/>
      <c r="Z338" s="12"/>
      <c r="AA338" s="32"/>
      <c r="AB338" s="4"/>
      <c r="AC338" s="4"/>
      <c r="AD338" s="4"/>
      <c r="AE338" s="4"/>
      <c r="AF338" s="4"/>
      <c r="AG338" s="63"/>
      <c r="AH338" s="12"/>
      <c r="AI338" s="32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>
        <v>1.4950000000000001</v>
      </c>
      <c r="AU338" s="4"/>
      <c r="AW338" s="5">
        <v>4.5250000000000004</v>
      </c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12"/>
      <c r="BK338" s="63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12"/>
      <c r="BZ338" s="63"/>
      <c r="CA338" s="4"/>
      <c r="CF338" s="12"/>
      <c r="CG338" s="32"/>
      <c r="CH338" s="4"/>
      <c r="CI338" s="4"/>
      <c r="CJ338" s="12"/>
      <c r="CK338" s="28"/>
      <c r="CL338" s="53">
        <v>62.31</v>
      </c>
      <c r="CM338" s="4"/>
      <c r="CN338" s="4"/>
      <c r="CO338" s="5"/>
      <c r="CP338" s="4"/>
      <c r="CQ338" s="12"/>
      <c r="CR338" s="12"/>
      <c r="CS338" s="4"/>
      <c r="CT338" s="5"/>
      <c r="CU338" s="12"/>
      <c r="CV338" s="53"/>
      <c r="CW338" s="4"/>
      <c r="CX338" s="5"/>
      <c r="CY338" s="53">
        <v>9.6460000000000008</v>
      </c>
      <c r="CZ338" s="53">
        <v>0.72</v>
      </c>
      <c r="DA338" s="4"/>
      <c r="DB338" s="4"/>
      <c r="DC338" s="4"/>
      <c r="DD338" s="63"/>
      <c r="DE338" s="11">
        <v>1.43</v>
      </c>
      <c r="DF338" s="11">
        <f t="shared" si="181"/>
        <v>0.47350993377483447</v>
      </c>
      <c r="DG338" s="11"/>
      <c r="DH338" s="53"/>
      <c r="DI338" s="53"/>
      <c r="DJ338" s="53"/>
      <c r="DK338" s="63">
        <f t="shared" si="197"/>
        <v>1.0197270110113219</v>
      </c>
      <c r="DL338" s="53">
        <f t="shared" si="204"/>
        <v>1.0197270110113219</v>
      </c>
      <c r="DM338" s="53">
        <f t="shared" si="193"/>
        <v>17.980229028475982</v>
      </c>
      <c r="DN338" s="53">
        <f t="shared" si="203"/>
        <v>6.3742510018381013</v>
      </c>
      <c r="DO338" s="53">
        <f t="shared" si="194"/>
        <v>2.7834583406945805</v>
      </c>
      <c r="DP338" s="60">
        <f>'west Allen-Studer'!EG339</f>
        <v>4.9227322487711707</v>
      </c>
      <c r="DQ338" s="53">
        <f t="shared" si="185"/>
        <v>26.978813203884169</v>
      </c>
      <c r="DR338" s="60">
        <f t="shared" si="182"/>
        <v>5.1044370860927151</v>
      </c>
      <c r="DS338" s="53">
        <f t="shared" si="198"/>
        <v>3.1871255009190507</v>
      </c>
      <c r="DT338" s="53">
        <f t="shared" si="199"/>
        <v>6.3742510018381013</v>
      </c>
      <c r="DW338" s="33">
        <f t="shared" si="200"/>
        <v>444.92387423311618</v>
      </c>
      <c r="DX338" s="33">
        <f t="shared" si="201"/>
        <v>275.17942777546932</v>
      </c>
      <c r="EC338" s="218">
        <f t="shared" si="169"/>
        <v>1918</v>
      </c>
    </row>
    <row r="339" spans="1:133" x14ac:dyDescent="0.15">
      <c r="A339" s="218">
        <f t="shared" si="202"/>
        <v>1919</v>
      </c>
      <c r="B339" s="4"/>
      <c r="C339" s="4"/>
      <c r="D339" s="4"/>
      <c r="E339" s="4"/>
      <c r="F339" s="32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36"/>
      <c r="T339" s="36"/>
      <c r="U339" s="28"/>
      <c r="V339" s="12"/>
      <c r="W339" s="4"/>
      <c r="X339" s="4"/>
      <c r="Y339" s="4"/>
      <c r="Z339" s="12"/>
      <c r="AA339" s="32"/>
      <c r="AB339" s="4"/>
      <c r="AC339" s="4"/>
      <c r="AD339" s="4"/>
      <c r="AE339" s="4"/>
      <c r="AF339" s="4"/>
      <c r="AG339" s="63"/>
      <c r="AH339" s="12"/>
      <c r="AI339" s="32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>
        <v>2.17</v>
      </c>
      <c r="AU339" s="4"/>
      <c r="AW339" s="5">
        <v>8.016</v>
      </c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12"/>
      <c r="BK339" s="63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12"/>
      <c r="BZ339" s="63"/>
      <c r="CA339" s="4"/>
      <c r="CF339" s="12"/>
      <c r="CG339" s="32"/>
      <c r="CH339" s="4"/>
      <c r="CI339" s="4"/>
      <c r="CJ339" s="12"/>
      <c r="CK339" s="28"/>
      <c r="CL339" s="53">
        <v>76.587000000000003</v>
      </c>
      <c r="CM339" s="4"/>
      <c r="CN339" s="4"/>
      <c r="CO339" s="5"/>
      <c r="CP339" s="4"/>
      <c r="CQ339" s="12"/>
      <c r="CR339" s="12"/>
      <c r="CS339" s="4"/>
      <c r="CT339" s="5"/>
      <c r="CU339" s="12"/>
      <c r="CV339" s="53"/>
      <c r="CW339" s="4"/>
      <c r="CX339" s="5"/>
      <c r="CY339" s="53">
        <v>12.359</v>
      </c>
      <c r="CZ339" s="53">
        <v>0.75</v>
      </c>
      <c r="DA339" s="4"/>
      <c r="DB339" s="4"/>
      <c r="DC339" s="4"/>
      <c r="DD339" s="63"/>
      <c r="DE339" s="11">
        <v>1.56</v>
      </c>
      <c r="DF339" s="11">
        <f t="shared" si="181"/>
        <v>0.51655629139072856</v>
      </c>
      <c r="DG339" s="11"/>
      <c r="DH339" s="53"/>
      <c r="DI339" s="53"/>
      <c r="DJ339" s="53"/>
      <c r="DK339" s="63">
        <f t="shared" si="197"/>
        <v>1.4801388721702797</v>
      </c>
      <c r="DL339" s="53">
        <f t="shared" si="204"/>
        <v>1.4801388721702797</v>
      </c>
      <c r="DM339" s="53">
        <f t="shared" si="193"/>
        <v>22.100012848722354</v>
      </c>
      <c r="DN339" s="53">
        <f t="shared" si="203"/>
        <v>7.8347738962891134</v>
      </c>
      <c r="DO339" s="53">
        <f t="shared" si="194"/>
        <v>3.5663240340705289</v>
      </c>
      <c r="DP339" s="60">
        <f>'west Allen-Studer'!EG340</f>
        <v>7.384098373156756</v>
      </c>
      <c r="DQ339" s="53">
        <f t="shared" si="185"/>
        <v>28.102930420712674</v>
      </c>
      <c r="DR339" s="60">
        <f t="shared" si="182"/>
        <v>5.5684768211920534</v>
      </c>
      <c r="DS339" s="53">
        <f t="shared" si="198"/>
        <v>3.9173869481445567</v>
      </c>
      <c r="DT339" s="53">
        <f t="shared" si="199"/>
        <v>7.8347738962891134</v>
      </c>
      <c r="DW339" s="33">
        <f t="shared" si="200"/>
        <v>584.14337541596569</v>
      </c>
      <c r="DX339" s="33">
        <f t="shared" si="201"/>
        <v>381.67568693234546</v>
      </c>
      <c r="EC339" s="218">
        <f t="shared" si="169"/>
        <v>1919</v>
      </c>
    </row>
    <row r="340" spans="1:133" x14ac:dyDescent="0.15">
      <c r="A340" s="218">
        <f t="shared" si="202"/>
        <v>1920</v>
      </c>
      <c r="B340" s="4"/>
      <c r="C340" s="4"/>
      <c r="D340" s="4"/>
      <c r="E340" s="4"/>
      <c r="F340" s="32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36"/>
      <c r="T340" s="36"/>
      <c r="U340" s="28"/>
      <c r="V340" s="12"/>
      <c r="W340" s="4"/>
      <c r="X340" s="4"/>
      <c r="Y340" s="4"/>
      <c r="Z340" s="12"/>
      <c r="AA340" s="32"/>
      <c r="AB340" s="4"/>
      <c r="AC340" s="4"/>
      <c r="AD340" s="4"/>
      <c r="AE340" s="4"/>
      <c r="AF340" s="4"/>
      <c r="AG340" s="63"/>
      <c r="AH340" s="12"/>
      <c r="AI340" s="32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>
        <v>2.4820000000000002</v>
      </c>
      <c r="AU340" s="4"/>
      <c r="AW340" s="5">
        <v>7.8739999999999997</v>
      </c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12"/>
      <c r="BK340" s="63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12"/>
      <c r="BZ340" s="63"/>
      <c r="CA340" s="4"/>
      <c r="CF340" s="12"/>
      <c r="CG340" s="32"/>
      <c r="CH340" s="4"/>
      <c r="CI340" s="4"/>
      <c r="CJ340" s="12"/>
      <c r="CK340" s="28"/>
      <c r="CL340" s="53">
        <v>98.103999999999999</v>
      </c>
      <c r="CM340" s="4"/>
      <c r="CN340" s="4"/>
      <c r="CO340" s="5"/>
      <c r="CP340" s="4"/>
      <c r="CQ340" s="12"/>
      <c r="CR340" s="12"/>
      <c r="CS340" s="4"/>
      <c r="CT340" s="5"/>
      <c r="CU340" s="12"/>
      <c r="CV340" s="53"/>
      <c r="CW340" s="4"/>
      <c r="CX340" s="5"/>
      <c r="CY340" s="53">
        <v>14.802</v>
      </c>
      <c r="CZ340" s="53">
        <v>0.9</v>
      </c>
      <c r="DA340" s="4"/>
      <c r="DB340" s="4"/>
      <c r="DC340" s="4"/>
      <c r="DD340" s="63"/>
      <c r="DE340" s="11">
        <v>1.81</v>
      </c>
      <c r="DF340" s="11">
        <f t="shared" si="181"/>
        <v>0.59933774834437092</v>
      </c>
      <c r="DG340" s="11"/>
      <c r="DH340" s="53"/>
      <c r="DI340" s="53"/>
      <c r="DJ340" s="53"/>
      <c r="DK340" s="63">
        <f t="shared" si="197"/>
        <v>1.6929514657726428</v>
      </c>
      <c r="DL340" s="53">
        <f t="shared" si="204"/>
        <v>1.6929514657726428</v>
      </c>
      <c r="DM340" s="53">
        <f t="shared" si="193"/>
        <v>28.308977509382242</v>
      </c>
      <c r="DN340" s="53">
        <f t="shared" si="203"/>
        <v>10.0359415869736</v>
      </c>
      <c r="DO340" s="53">
        <f t="shared" si="194"/>
        <v>4.2712782872653099</v>
      </c>
      <c r="DP340" s="60">
        <f>'west Allen-Studer'!EG341</f>
        <v>6.5428376250205575</v>
      </c>
      <c r="DQ340" s="53">
        <f t="shared" si="185"/>
        <v>33.723516504855212</v>
      </c>
      <c r="DR340" s="60">
        <f t="shared" si="182"/>
        <v>6.4608609271523179</v>
      </c>
      <c r="DS340" s="53">
        <f t="shared" si="198"/>
        <v>5.0179707934867999</v>
      </c>
      <c r="DT340" s="53">
        <f t="shared" si="199"/>
        <v>10.0359415869736</v>
      </c>
      <c r="DW340" s="33">
        <f t="shared" si="200"/>
        <v>666.9585215787921</v>
      </c>
      <c r="DX340" s="33">
        <f t="shared" si="201"/>
        <v>440.597751529817</v>
      </c>
      <c r="EC340" s="218">
        <f t="shared" si="169"/>
        <v>1920</v>
      </c>
    </row>
    <row r="341" spans="1:133" x14ac:dyDescent="0.15">
      <c r="A341" s="218">
        <f t="shared" si="202"/>
        <v>1921</v>
      </c>
      <c r="B341" s="4"/>
      <c r="C341" s="4"/>
      <c r="D341" s="4"/>
      <c r="E341" s="4"/>
      <c r="F341" s="32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36"/>
      <c r="T341" s="36"/>
      <c r="U341" s="28"/>
      <c r="V341" s="12"/>
      <c r="W341" s="4"/>
      <c r="X341" s="4"/>
      <c r="Y341" s="4"/>
      <c r="Z341" s="12"/>
      <c r="AA341" s="32"/>
      <c r="AB341" s="4"/>
      <c r="AC341" s="4"/>
      <c r="AD341" s="4"/>
      <c r="AE341" s="4"/>
      <c r="AF341" s="4"/>
      <c r="AG341" s="63"/>
      <c r="AH341" s="12"/>
      <c r="AI341" s="32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W341" s="5">
        <v>6.26</v>
      </c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12"/>
      <c r="BK341" s="63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12"/>
      <c r="BZ341" s="63"/>
      <c r="CA341" s="4"/>
      <c r="CB341" s="4"/>
      <c r="CC341" s="5"/>
      <c r="CD341" s="5"/>
      <c r="CF341" s="12"/>
      <c r="CG341" s="32"/>
      <c r="CH341" s="4"/>
      <c r="CI341" s="4"/>
      <c r="CJ341" s="12"/>
      <c r="CK341" s="28"/>
      <c r="CM341" s="4"/>
      <c r="CN341" s="4"/>
      <c r="CO341" s="5"/>
      <c r="CP341" s="4"/>
      <c r="CQ341" s="12"/>
      <c r="CR341" s="12"/>
      <c r="CS341" s="4"/>
      <c r="CT341" s="5"/>
      <c r="CU341" s="12"/>
      <c r="CV341" s="53"/>
      <c r="CW341" s="4"/>
      <c r="CX341" s="5"/>
      <c r="CY341" s="53">
        <v>12.349</v>
      </c>
      <c r="CZ341" s="53">
        <v>1.06</v>
      </c>
      <c r="DA341" s="4"/>
      <c r="DB341" s="4"/>
      <c r="DC341" s="4"/>
      <c r="DD341" s="63"/>
      <c r="DE341" s="11"/>
      <c r="DF341" s="11"/>
      <c r="DH341" s="53"/>
      <c r="DI341" s="53"/>
      <c r="DJ341" s="53"/>
      <c r="DK341" s="53"/>
      <c r="DL341" s="53"/>
      <c r="DM341" s="53"/>
      <c r="DN341" s="53"/>
      <c r="DO341" s="53"/>
      <c r="DP341" s="60">
        <f>'west Allen-Studer'!EG342</f>
        <v>7.0394528408557981</v>
      </c>
      <c r="DQ341" s="53"/>
      <c r="DR341" s="60"/>
      <c r="DS341" s="53"/>
      <c r="DT341" s="53"/>
      <c r="EC341" s="218">
        <f t="shared" si="169"/>
        <v>1921</v>
      </c>
    </row>
    <row r="342" spans="1:133" x14ac:dyDescent="0.15">
      <c r="A342" s="218">
        <f t="shared" si="202"/>
        <v>1922</v>
      </c>
      <c r="B342" s="4"/>
      <c r="C342" s="4"/>
      <c r="D342" s="4"/>
      <c r="E342" s="4"/>
      <c r="F342" s="32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36"/>
      <c r="T342" s="36"/>
      <c r="U342" s="28"/>
      <c r="V342" s="12"/>
      <c r="W342" s="4"/>
      <c r="X342" s="4"/>
      <c r="Y342" s="4"/>
      <c r="Z342" s="12"/>
      <c r="AA342" s="32"/>
      <c r="AB342" s="4"/>
      <c r="AC342" s="4"/>
      <c r="AD342" s="4"/>
      <c r="AE342" s="4"/>
      <c r="AF342" s="4"/>
      <c r="AG342" s="63"/>
      <c r="AH342" s="12"/>
      <c r="AI342" s="32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12"/>
      <c r="BK342" s="63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12"/>
      <c r="BZ342" s="63"/>
      <c r="CA342" s="4"/>
      <c r="CB342" s="4"/>
      <c r="CC342" s="5"/>
      <c r="CD342" s="5"/>
      <c r="CF342" s="12"/>
      <c r="CG342" s="32"/>
      <c r="CH342" s="4"/>
      <c r="CI342" s="4"/>
      <c r="CJ342" s="12"/>
      <c r="CK342" s="28"/>
      <c r="CM342" s="4"/>
      <c r="CN342" s="4"/>
      <c r="CO342" s="5"/>
      <c r="CP342" s="4"/>
      <c r="CQ342" s="12"/>
      <c r="CR342" s="12"/>
      <c r="CS342" s="4"/>
      <c r="CT342" s="5"/>
      <c r="CU342" s="12"/>
      <c r="CV342" s="53"/>
      <c r="CW342" s="4"/>
      <c r="CX342" s="5"/>
      <c r="CZ342" s="53">
        <v>0.75</v>
      </c>
      <c r="DA342" s="4"/>
      <c r="DB342" s="4"/>
      <c r="DC342" s="4"/>
      <c r="DD342" s="63"/>
      <c r="DE342" s="11"/>
      <c r="DF342" s="11"/>
      <c r="EC342" s="218">
        <f t="shared" si="169"/>
        <v>1922</v>
      </c>
    </row>
    <row r="343" spans="1:133" x14ac:dyDescent="0.15">
      <c r="A343" s="218">
        <f t="shared" si="202"/>
        <v>1923</v>
      </c>
      <c r="B343" s="4"/>
      <c r="C343" s="4"/>
      <c r="D343" s="4"/>
      <c r="E343" s="4"/>
      <c r="F343" s="32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36"/>
      <c r="T343" s="36"/>
      <c r="U343" s="28"/>
      <c r="V343" s="12"/>
      <c r="W343" s="4"/>
      <c r="X343" s="4"/>
      <c r="Y343" s="4"/>
      <c r="Z343" s="12"/>
      <c r="AA343" s="32"/>
      <c r="AB343" s="4"/>
      <c r="AC343" s="4"/>
      <c r="AD343" s="4"/>
      <c r="AE343" s="4"/>
      <c r="AF343" s="4"/>
      <c r="AG343" s="63"/>
      <c r="AH343" s="12"/>
      <c r="AI343" s="32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12"/>
      <c r="BK343" s="63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12"/>
      <c r="BZ343" s="63"/>
      <c r="CA343" s="4"/>
      <c r="CB343" s="4"/>
      <c r="CC343" s="5"/>
      <c r="CD343" s="5"/>
      <c r="CF343" s="12"/>
      <c r="CG343" s="32"/>
      <c r="CH343" s="4"/>
      <c r="CI343" s="4"/>
      <c r="CJ343" s="12"/>
      <c r="CK343" s="28"/>
      <c r="CM343" s="4"/>
      <c r="CN343" s="4"/>
      <c r="CO343" s="5"/>
      <c r="CP343" s="4"/>
      <c r="CQ343" s="12"/>
      <c r="CR343" s="12"/>
      <c r="CS343" s="4"/>
      <c r="CT343" s="5"/>
      <c r="CU343" s="12"/>
      <c r="CV343" s="53"/>
      <c r="CW343" s="4"/>
      <c r="CX343" s="5"/>
      <c r="CY343" s="63"/>
      <c r="CZ343" s="53"/>
      <c r="DA343" s="4"/>
      <c r="DB343" s="4"/>
      <c r="DC343" s="4"/>
      <c r="DD343" s="63"/>
      <c r="DE343" s="11"/>
      <c r="DF343" s="11"/>
      <c r="EC343" s="218">
        <f t="shared" si="169"/>
        <v>1923</v>
      </c>
    </row>
    <row r="344" spans="1:133" x14ac:dyDescent="0.15">
      <c r="A344" s="218">
        <f t="shared" si="202"/>
        <v>1924</v>
      </c>
      <c r="B344" s="4"/>
      <c r="C344" s="4"/>
      <c r="D344" s="4"/>
      <c r="E344" s="4"/>
      <c r="F344" s="32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36"/>
      <c r="T344" s="36"/>
      <c r="U344" s="28"/>
      <c r="V344" s="12"/>
      <c r="W344" s="4"/>
      <c r="X344" s="4"/>
      <c r="Y344" s="4"/>
      <c r="Z344" s="12"/>
      <c r="AA344" s="32"/>
      <c r="AB344" s="4"/>
      <c r="AC344" s="4"/>
      <c r="AD344" s="4"/>
      <c r="AE344" s="4"/>
      <c r="AF344" s="4"/>
      <c r="AG344" s="63"/>
      <c r="AH344" s="12"/>
      <c r="AI344" s="32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12"/>
      <c r="BK344" s="63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12"/>
      <c r="BZ344" s="63"/>
      <c r="CA344" s="4"/>
      <c r="CB344" s="4"/>
      <c r="CC344" s="5"/>
      <c r="CD344" s="5"/>
      <c r="CF344" s="12"/>
      <c r="CG344" s="32"/>
      <c r="CH344" s="4"/>
      <c r="CI344" s="4"/>
      <c r="CJ344" s="12"/>
      <c r="CK344" s="28"/>
      <c r="CM344" s="4"/>
      <c r="CN344" s="4"/>
      <c r="CO344" s="5"/>
      <c r="CP344" s="4"/>
      <c r="CQ344" s="12"/>
      <c r="CR344" s="12"/>
      <c r="CS344" s="4"/>
      <c r="CT344" s="5"/>
      <c r="CU344" s="12"/>
      <c r="CV344" s="53"/>
      <c r="CW344" s="4"/>
      <c r="CX344" s="5"/>
      <c r="CY344" s="63"/>
      <c r="CZ344" s="53"/>
      <c r="DA344" s="4"/>
      <c r="DB344" s="4"/>
      <c r="DC344" s="4"/>
      <c r="DD344" s="63"/>
      <c r="DE344" s="11"/>
      <c r="DF344" s="11"/>
      <c r="EC344" s="218">
        <f t="shared" si="169"/>
        <v>1924</v>
      </c>
    </row>
    <row r="345" spans="1:133" x14ac:dyDescent="0.15">
      <c r="A345" s="218">
        <f t="shared" si="202"/>
        <v>1925</v>
      </c>
      <c r="B345" s="4"/>
      <c r="C345" s="4"/>
      <c r="D345" s="4"/>
      <c r="E345" s="4"/>
      <c r="F345" s="32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36"/>
      <c r="T345" s="36"/>
      <c r="U345" s="28"/>
      <c r="V345" s="12"/>
      <c r="W345" s="4"/>
      <c r="X345" s="4"/>
      <c r="Y345" s="4"/>
      <c r="Z345" s="12"/>
      <c r="AA345" s="32"/>
      <c r="AB345" s="4"/>
      <c r="AC345" s="4"/>
      <c r="AD345" s="4"/>
      <c r="AE345" s="4"/>
      <c r="AF345" s="4"/>
      <c r="AG345" s="63"/>
      <c r="AH345" s="12"/>
      <c r="AI345" s="32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12"/>
      <c r="BK345" s="63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12"/>
      <c r="BZ345" s="63"/>
      <c r="CA345" s="4"/>
      <c r="CB345" s="4"/>
      <c r="CC345" s="5"/>
      <c r="CD345" s="5"/>
      <c r="CF345" s="12"/>
      <c r="CG345" s="32"/>
      <c r="CH345" s="4"/>
      <c r="CI345" s="4"/>
      <c r="CJ345" s="12"/>
      <c r="CK345" s="28"/>
      <c r="CM345" s="4"/>
      <c r="CN345" s="4"/>
      <c r="CO345" s="5"/>
      <c r="CP345" s="4"/>
      <c r="CQ345" s="12"/>
      <c r="CR345" s="12"/>
      <c r="CS345" s="4"/>
      <c r="CT345" s="5"/>
      <c r="CU345" s="12"/>
      <c r="CV345" s="53"/>
      <c r="CW345" s="4"/>
      <c r="CX345" s="5"/>
      <c r="CY345" s="63"/>
      <c r="CZ345" s="53"/>
      <c r="DA345" s="4"/>
      <c r="DB345" s="4"/>
      <c r="DC345" s="4"/>
      <c r="DD345" s="63"/>
      <c r="DE345" s="11"/>
      <c r="DF345" s="11"/>
      <c r="EC345" s="218">
        <f t="shared" si="169"/>
        <v>1925</v>
      </c>
    </row>
    <row r="346" spans="1:133" x14ac:dyDescent="0.15">
      <c r="A346" s="218">
        <f t="shared" si="202"/>
        <v>1926</v>
      </c>
      <c r="B346" s="4"/>
      <c r="C346" s="4"/>
      <c r="D346" s="4"/>
      <c r="E346" s="4"/>
      <c r="F346" s="32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36"/>
      <c r="T346" s="36"/>
      <c r="U346" s="28"/>
      <c r="V346" s="12"/>
      <c r="W346" s="4"/>
      <c r="X346" s="4"/>
      <c r="Y346" s="4"/>
      <c r="Z346" s="12"/>
      <c r="AA346" s="32"/>
      <c r="AB346" s="4"/>
      <c r="AC346" s="4"/>
      <c r="AD346" s="4"/>
      <c r="AE346" s="4"/>
      <c r="AF346" s="4"/>
      <c r="AG346" s="63"/>
      <c r="AH346" s="12"/>
      <c r="AI346" s="32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12"/>
      <c r="BK346" s="63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12"/>
      <c r="BZ346" s="63"/>
      <c r="CA346" s="4"/>
      <c r="CB346" s="4"/>
      <c r="CC346" s="5"/>
      <c r="CD346" s="5"/>
      <c r="CF346" s="12"/>
      <c r="CG346" s="32"/>
      <c r="CH346" s="4"/>
      <c r="CI346" s="4"/>
      <c r="CJ346" s="12"/>
      <c r="CK346" s="28"/>
      <c r="CM346" s="4"/>
      <c r="CN346" s="4"/>
      <c r="CO346" s="5"/>
      <c r="CP346" s="4"/>
      <c r="CQ346" s="12"/>
      <c r="CR346" s="12"/>
      <c r="CS346" s="4"/>
      <c r="CT346" s="5"/>
      <c r="CU346" s="12"/>
      <c r="CV346" s="53"/>
      <c r="CW346" s="4"/>
      <c r="CX346" s="5"/>
      <c r="CY346" s="63"/>
      <c r="CZ346" s="53"/>
      <c r="DA346" s="4"/>
      <c r="DB346" s="4"/>
      <c r="DC346" s="4"/>
      <c r="DD346" s="63"/>
      <c r="DE346" s="11"/>
      <c r="DF346" s="11"/>
      <c r="EC346" s="218">
        <f t="shared" si="169"/>
        <v>1926</v>
      </c>
    </row>
    <row r="347" spans="1:133" x14ac:dyDescent="0.15">
      <c r="A347" s="218">
        <f t="shared" si="202"/>
        <v>1927</v>
      </c>
      <c r="B347" s="4"/>
      <c r="C347" s="4"/>
      <c r="D347" s="4"/>
      <c r="E347" s="4"/>
      <c r="F347" s="32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36"/>
      <c r="T347" s="36"/>
      <c r="U347" s="28"/>
      <c r="V347" s="12"/>
      <c r="W347" s="4"/>
      <c r="X347" s="4"/>
      <c r="Y347" s="4"/>
      <c r="Z347" s="12"/>
      <c r="AA347" s="32"/>
      <c r="AB347" s="4"/>
      <c r="AC347" s="4"/>
      <c r="AD347" s="4"/>
      <c r="AE347" s="4"/>
      <c r="AF347" s="4"/>
      <c r="AG347" s="63"/>
      <c r="AH347" s="12"/>
      <c r="AI347" s="32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12"/>
      <c r="BK347" s="63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12"/>
      <c r="BZ347" s="63"/>
      <c r="CA347" s="4"/>
      <c r="CB347" s="4"/>
      <c r="CC347" s="5"/>
      <c r="CD347" s="5"/>
      <c r="CF347" s="12"/>
      <c r="CG347" s="32"/>
      <c r="CH347" s="4"/>
      <c r="CI347" s="4"/>
      <c r="CJ347" s="12"/>
      <c r="CK347" s="28"/>
      <c r="CM347" s="4"/>
      <c r="CN347" s="4"/>
      <c r="CO347" s="5"/>
      <c r="CP347" s="4"/>
      <c r="CQ347" s="12"/>
      <c r="CR347" s="12"/>
      <c r="CS347" s="4"/>
      <c r="CT347" s="5"/>
      <c r="CU347" s="12"/>
      <c r="CV347" s="53"/>
      <c r="CW347" s="4"/>
      <c r="CX347" s="5"/>
      <c r="CY347" s="63"/>
      <c r="CZ347" s="53"/>
      <c r="DA347" s="4"/>
      <c r="DB347" s="4"/>
      <c r="DC347" s="4"/>
      <c r="DD347" s="63"/>
      <c r="DE347" s="11"/>
      <c r="DF347" s="11"/>
      <c r="EC347" s="218">
        <f t="shared" si="169"/>
        <v>1927</v>
      </c>
    </row>
    <row r="348" spans="1:133" x14ac:dyDescent="0.15">
      <c r="A348" s="218">
        <f t="shared" si="202"/>
        <v>1928</v>
      </c>
      <c r="B348" s="4"/>
      <c r="C348" s="4"/>
      <c r="D348" s="4"/>
      <c r="E348" s="4"/>
      <c r="F348" s="32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36"/>
      <c r="T348" s="36"/>
      <c r="U348" s="28"/>
      <c r="V348" s="12"/>
      <c r="W348" s="4"/>
      <c r="X348" s="4"/>
      <c r="Y348" s="4"/>
      <c r="Z348" s="12"/>
      <c r="AA348" s="32"/>
      <c r="AB348" s="4"/>
      <c r="AC348" s="4"/>
      <c r="AD348" s="4"/>
      <c r="AE348" s="4"/>
      <c r="AF348" s="4"/>
      <c r="AG348" s="63"/>
      <c r="AH348" s="12"/>
      <c r="AI348" s="32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12"/>
      <c r="BK348" s="63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12"/>
      <c r="BZ348" s="63"/>
      <c r="CA348" s="4"/>
      <c r="CB348" s="4"/>
      <c r="CC348" s="5"/>
      <c r="CD348" s="5"/>
      <c r="CF348" s="12"/>
      <c r="CG348" s="32"/>
      <c r="CH348" s="4"/>
      <c r="CI348" s="4"/>
      <c r="CJ348" s="12"/>
      <c r="CK348" s="28"/>
      <c r="CM348" s="4"/>
      <c r="CN348" s="4"/>
      <c r="CO348" s="5"/>
      <c r="CP348" s="4"/>
      <c r="CQ348" s="12"/>
      <c r="CR348" s="12"/>
      <c r="CS348" s="4"/>
      <c r="CT348" s="5"/>
      <c r="CU348" s="12"/>
      <c r="CV348" s="53"/>
      <c r="CW348" s="4"/>
      <c r="CX348" s="5"/>
      <c r="CY348" s="63"/>
      <c r="CZ348" s="53"/>
      <c r="DA348" s="4"/>
      <c r="DB348" s="4"/>
      <c r="DC348" s="4"/>
      <c r="DD348" s="63"/>
      <c r="DE348" s="11"/>
      <c r="DF348" s="11"/>
      <c r="EC348" s="218">
        <f>EC347+1</f>
        <v>1928</v>
      </c>
    </row>
    <row r="349" spans="1:133" x14ac:dyDescent="0.15">
      <c r="A349" s="218">
        <f t="shared" si="202"/>
        <v>1929</v>
      </c>
      <c r="B349" s="4"/>
      <c r="C349" s="4"/>
      <c r="D349" s="4"/>
      <c r="E349" s="4"/>
      <c r="F349" s="32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36"/>
      <c r="T349" s="36"/>
      <c r="U349" s="28"/>
      <c r="V349" s="12"/>
      <c r="W349" s="4"/>
      <c r="X349" s="4"/>
      <c r="Y349" s="4"/>
      <c r="Z349" s="12"/>
      <c r="AA349" s="32"/>
      <c r="AB349" s="4"/>
      <c r="AC349" s="4"/>
      <c r="AD349" s="4"/>
      <c r="AE349" s="4"/>
      <c r="AF349" s="4"/>
      <c r="AG349" s="63"/>
      <c r="AH349" s="12"/>
      <c r="AI349" s="32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12"/>
      <c r="BK349" s="63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12"/>
      <c r="BZ349" s="63"/>
      <c r="CA349" s="4"/>
      <c r="CB349" s="4"/>
      <c r="CC349" s="5"/>
      <c r="CD349" s="5"/>
      <c r="CF349" s="12"/>
      <c r="CG349" s="32"/>
      <c r="CH349" s="4"/>
      <c r="CI349" s="4"/>
      <c r="CJ349" s="12"/>
      <c r="CK349" s="28"/>
      <c r="CM349" s="4"/>
      <c r="CN349" s="4"/>
      <c r="CO349" s="5"/>
      <c r="CP349" s="4"/>
      <c r="CQ349" s="12"/>
      <c r="CR349" s="12"/>
      <c r="CS349" s="4"/>
      <c r="CT349" s="5"/>
      <c r="CU349" s="12"/>
      <c r="CV349" s="53"/>
      <c r="CW349" s="4"/>
      <c r="CX349" s="5"/>
      <c r="CY349" s="63"/>
      <c r="CZ349" s="53"/>
      <c r="DA349" s="4"/>
      <c r="DB349" s="4"/>
      <c r="DC349" s="4"/>
      <c r="DD349" s="63"/>
      <c r="DE349" s="11"/>
      <c r="DF349" s="11"/>
      <c r="EC349" s="218">
        <f>EC348+1</f>
        <v>1929</v>
      </c>
    </row>
    <row r="350" spans="1:133" x14ac:dyDescent="0.15">
      <c r="A350" s="219">
        <f t="shared" si="202"/>
        <v>1930</v>
      </c>
      <c r="B350" s="4"/>
      <c r="C350" s="4"/>
      <c r="D350" s="4"/>
      <c r="E350" s="4"/>
      <c r="F350" s="32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36"/>
      <c r="T350" s="36"/>
      <c r="U350" s="28"/>
      <c r="V350" s="12"/>
      <c r="W350" s="4"/>
      <c r="X350" s="4"/>
      <c r="Y350" s="4"/>
      <c r="Z350" s="12"/>
      <c r="AA350" s="32"/>
      <c r="AB350" s="4"/>
      <c r="AC350" s="4"/>
      <c r="AD350" s="4"/>
      <c r="AE350" s="4"/>
      <c r="AF350" s="4"/>
      <c r="AG350" s="63"/>
      <c r="AH350" s="12"/>
      <c r="AI350" s="32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12"/>
      <c r="BK350" s="63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12"/>
      <c r="BZ350" s="63"/>
      <c r="CA350" s="4"/>
      <c r="CB350" s="4"/>
      <c r="CC350" s="5"/>
      <c r="CD350" s="5"/>
      <c r="CF350" s="12"/>
      <c r="CG350" s="32"/>
      <c r="CH350" s="4"/>
      <c r="CI350" s="4"/>
      <c r="CJ350" s="12"/>
      <c r="CK350" s="28"/>
      <c r="CM350" s="4"/>
      <c r="CN350" s="4"/>
      <c r="CO350" s="5"/>
      <c r="CP350" s="4"/>
      <c r="CQ350" s="12"/>
      <c r="CR350" s="12"/>
      <c r="CS350" s="4"/>
      <c r="CT350" s="5"/>
      <c r="CU350" s="12"/>
      <c r="CV350" s="53"/>
      <c r="CW350" s="4"/>
      <c r="CX350" s="5"/>
      <c r="CY350" s="63"/>
      <c r="CZ350" s="53"/>
      <c r="DA350" s="4"/>
      <c r="DB350" s="4"/>
      <c r="DC350" s="4"/>
      <c r="DD350" s="63"/>
      <c r="DE350" s="11"/>
      <c r="DF350" s="11"/>
      <c r="EC350" s="219">
        <f>EC349+1</f>
        <v>1930</v>
      </c>
    </row>
    <row r="351" spans="1:133" x14ac:dyDescent="0.15">
      <c r="B351" s="4"/>
      <c r="C351" s="4"/>
      <c r="D351" s="4"/>
      <c r="E351" s="4"/>
      <c r="F351" s="32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36"/>
      <c r="T351" s="36"/>
      <c r="U351" s="28"/>
      <c r="V351" s="12"/>
      <c r="W351" s="4"/>
      <c r="X351" s="4"/>
      <c r="Y351" s="4"/>
      <c r="Z351" s="12"/>
      <c r="AA351" s="32"/>
      <c r="AB351" s="4"/>
      <c r="AC351" s="4"/>
      <c r="AD351" s="4"/>
      <c r="AE351" s="4"/>
      <c r="AF351" s="4"/>
      <c r="AG351" s="63"/>
      <c r="AH351" s="12"/>
      <c r="AI351" s="32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12"/>
      <c r="BK351" s="63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12"/>
      <c r="BZ351" s="63"/>
      <c r="CA351" s="4"/>
      <c r="CB351" s="4"/>
      <c r="CC351" s="5"/>
      <c r="CD351" s="5"/>
      <c r="CF351" s="12"/>
      <c r="CG351" s="32"/>
      <c r="CH351" s="4"/>
      <c r="CI351" s="4"/>
      <c r="CJ351" s="12"/>
      <c r="CK351" s="28"/>
      <c r="CM351" s="4"/>
      <c r="CN351" s="4"/>
      <c r="CO351" s="5"/>
      <c r="CP351" s="4"/>
      <c r="CQ351" s="12"/>
      <c r="CR351" s="12"/>
      <c r="CS351" s="4"/>
      <c r="CT351" s="5"/>
      <c r="CU351" s="12"/>
      <c r="CV351" s="53"/>
      <c r="CW351" s="4"/>
      <c r="CX351" s="5"/>
      <c r="CY351" s="63"/>
      <c r="CZ351" s="53"/>
      <c r="DA351" s="4"/>
      <c r="DB351" s="4"/>
      <c r="DC351" s="4"/>
      <c r="DD351" s="63"/>
      <c r="DE351" s="5"/>
      <c r="DF351" s="5"/>
    </row>
    <row r="352" spans="1:133" x14ac:dyDescent="0.15">
      <c r="B352" s="4"/>
      <c r="C352" s="4"/>
      <c r="D352" s="4"/>
      <c r="E352" s="4"/>
      <c r="F352" s="32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36"/>
      <c r="T352" s="36"/>
      <c r="U352" s="28"/>
      <c r="V352" s="12"/>
      <c r="W352" s="4"/>
      <c r="X352" s="4"/>
      <c r="Y352" s="4"/>
      <c r="Z352" s="12"/>
      <c r="AA352" s="32"/>
      <c r="AB352" s="4"/>
      <c r="AC352" s="4"/>
      <c r="AD352" s="4"/>
      <c r="AE352" s="4"/>
      <c r="AF352" s="4"/>
      <c r="AG352" s="63"/>
      <c r="AH352" s="12"/>
      <c r="AI352" s="32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12"/>
      <c r="BK352" s="63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12"/>
      <c r="BZ352" s="63"/>
      <c r="CA352" s="4"/>
      <c r="CB352" s="4"/>
      <c r="CC352" s="5"/>
      <c r="CD352" s="5"/>
      <c r="CF352" s="12"/>
      <c r="CG352" s="32"/>
      <c r="CH352" s="4"/>
      <c r="CI352" s="4"/>
      <c r="CJ352" s="12"/>
      <c r="CK352" s="28"/>
      <c r="CM352" s="4"/>
      <c r="CN352" s="4"/>
      <c r="CO352" s="5"/>
      <c r="CP352" s="4"/>
      <c r="CQ352" s="12"/>
      <c r="CR352" s="12"/>
      <c r="CS352" s="4"/>
      <c r="CT352" s="5"/>
      <c r="CU352" s="12"/>
      <c r="CV352" s="53"/>
      <c r="CW352" s="4"/>
      <c r="CX352" s="5"/>
      <c r="CY352" s="63"/>
      <c r="CZ352" s="53"/>
      <c r="DA352" s="4"/>
      <c r="DB352" s="4"/>
      <c r="DC352" s="4"/>
      <c r="DD352" s="63"/>
      <c r="DE352" s="5"/>
      <c r="DF352" s="5"/>
    </row>
    <row r="353" spans="2:110" x14ac:dyDescent="0.15">
      <c r="B353" s="4"/>
      <c r="C353" s="4" t="s">
        <v>286</v>
      </c>
      <c r="D353" s="4"/>
      <c r="E353" s="4"/>
      <c r="F353" s="32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36"/>
      <c r="T353" s="36"/>
      <c r="U353" s="28"/>
      <c r="V353" s="12"/>
      <c r="W353" s="4"/>
      <c r="X353" s="4"/>
      <c r="Y353" s="4"/>
      <c r="Z353" s="12"/>
      <c r="AA353" s="32"/>
      <c r="AB353" s="4"/>
      <c r="AC353" s="4"/>
      <c r="AD353" s="4"/>
      <c r="AE353" s="4"/>
      <c r="AF353" s="4"/>
      <c r="AG353" s="63"/>
      <c r="AH353" s="12"/>
      <c r="AI353" s="32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12"/>
      <c r="BK353" s="63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12"/>
      <c r="BZ353" s="63"/>
      <c r="CA353" s="4"/>
      <c r="CB353" s="4"/>
      <c r="CC353" s="5"/>
      <c r="CD353" s="5"/>
      <c r="CF353" s="12"/>
      <c r="CG353" s="32"/>
      <c r="CH353" s="4"/>
      <c r="CI353" s="4"/>
      <c r="CJ353" s="12"/>
      <c r="CK353" s="28"/>
      <c r="CM353" s="4"/>
      <c r="CN353" s="4"/>
      <c r="CO353" s="5"/>
      <c r="CP353" s="4"/>
      <c r="CQ353" s="12"/>
      <c r="CR353" s="12"/>
      <c r="CS353" s="4"/>
      <c r="CT353" s="5"/>
      <c r="CU353" s="12"/>
      <c r="CV353" s="53"/>
      <c r="CW353" s="4"/>
      <c r="CX353" s="5"/>
      <c r="CY353" s="63"/>
      <c r="CZ353" s="53"/>
      <c r="DA353" s="4"/>
      <c r="DB353" s="4"/>
      <c r="DC353" s="4"/>
      <c r="DD353" s="63"/>
      <c r="DE353" s="5"/>
      <c r="DF353" s="5"/>
    </row>
    <row r="354" spans="2:110" x14ac:dyDescent="0.15">
      <c r="B354" s="4"/>
      <c r="C354" s="5" t="s">
        <v>268</v>
      </c>
      <c r="D354" s="4"/>
      <c r="E354" s="4"/>
      <c r="F354" s="32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36"/>
      <c r="T354" s="36"/>
      <c r="U354" s="28"/>
      <c r="V354" s="12"/>
      <c r="W354" s="4"/>
      <c r="X354" s="4"/>
      <c r="Y354" s="4"/>
      <c r="Z354" s="12"/>
      <c r="AA354" s="32"/>
      <c r="AB354" s="4"/>
      <c r="AC354" s="4"/>
      <c r="AD354" s="4"/>
      <c r="AE354" s="4"/>
      <c r="AF354" s="4"/>
      <c r="AG354" s="63"/>
      <c r="AH354" s="12"/>
      <c r="AI354" s="32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12"/>
      <c r="BK354" s="63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12"/>
      <c r="BZ354" s="63"/>
      <c r="CA354" s="4"/>
      <c r="CB354" s="4"/>
      <c r="CC354" s="5"/>
      <c r="CD354" s="5"/>
      <c r="CF354" s="12"/>
      <c r="CG354" s="32"/>
      <c r="CH354" s="4"/>
      <c r="CI354" s="4"/>
      <c r="CJ354" s="12"/>
      <c r="CK354" s="28"/>
      <c r="CM354" s="4"/>
      <c r="CN354" s="4"/>
      <c r="CO354" s="5"/>
      <c r="CP354" s="4"/>
      <c r="CQ354" s="12"/>
      <c r="CR354" s="12"/>
      <c r="CS354" s="4"/>
      <c r="CT354" s="5"/>
      <c r="CU354" s="12"/>
      <c r="CV354" s="53"/>
      <c r="CW354" s="4"/>
      <c r="CX354" s="5"/>
      <c r="CY354" s="63"/>
      <c r="CZ354" s="53"/>
      <c r="DA354" s="4"/>
      <c r="DB354" s="4"/>
      <c r="DC354" s="4"/>
      <c r="DD354" s="63"/>
      <c r="DE354" s="5"/>
      <c r="DF354" s="5"/>
    </row>
    <row r="355" spans="2:110" x14ac:dyDescent="0.15">
      <c r="B355" s="4"/>
      <c r="C355" s="5" t="s">
        <v>282</v>
      </c>
      <c r="D355" s="4"/>
      <c r="E355" s="4"/>
      <c r="F355" s="32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36"/>
      <c r="T355" s="36"/>
      <c r="U355" s="28"/>
      <c r="V355" s="12"/>
      <c r="W355" s="4"/>
      <c r="X355" s="4"/>
      <c r="Y355" s="4"/>
      <c r="Z355" s="12"/>
      <c r="AA355" s="32"/>
      <c r="AB355" s="4"/>
      <c r="AC355" s="4"/>
      <c r="AD355" s="4"/>
      <c r="AE355" s="4"/>
      <c r="AF355" s="4"/>
      <c r="AG355" s="63"/>
      <c r="AH355" s="12"/>
      <c r="AI355" s="32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12"/>
      <c r="BK355" s="63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12"/>
      <c r="BZ355" s="63"/>
      <c r="CA355" s="4"/>
      <c r="CB355" s="4"/>
      <c r="CC355" s="5"/>
      <c r="CD355" s="5"/>
      <c r="CF355" s="12"/>
      <c r="CG355" s="32"/>
      <c r="CH355" s="4"/>
      <c r="CI355" s="4"/>
      <c r="CJ355" s="12"/>
      <c r="CK355" s="28"/>
      <c r="CM355" s="4"/>
      <c r="CN355" s="4"/>
      <c r="CO355" s="5"/>
      <c r="CP355" s="4"/>
      <c r="CQ355" s="12"/>
      <c r="CR355" s="12"/>
      <c r="CS355" s="4"/>
      <c r="CT355" s="5"/>
      <c r="CU355" s="12"/>
      <c r="CV355" s="53"/>
      <c r="CW355" s="4"/>
      <c r="CX355" s="5"/>
      <c r="CY355" s="63"/>
      <c r="CZ355" s="53"/>
      <c r="DA355" s="4"/>
      <c r="DB355" s="4"/>
      <c r="DC355" s="4"/>
      <c r="DD355" s="63"/>
      <c r="DE355" s="5"/>
      <c r="DF355" s="5"/>
    </row>
    <row r="356" spans="2:110" x14ac:dyDescent="0.15">
      <c r="B356" s="4"/>
      <c r="C356" s="5" t="s">
        <v>396</v>
      </c>
      <c r="D356" s="4"/>
      <c r="E356" s="4"/>
      <c r="F356" s="32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36"/>
      <c r="T356" s="36"/>
      <c r="U356" s="28"/>
      <c r="V356" s="12"/>
      <c r="W356" s="4"/>
      <c r="X356" s="4"/>
      <c r="Y356" s="4"/>
      <c r="Z356" s="12"/>
      <c r="AA356" s="32"/>
      <c r="AB356" s="4"/>
      <c r="AC356" s="4"/>
      <c r="AD356" s="4"/>
      <c r="AE356" s="4"/>
      <c r="AF356" s="4"/>
      <c r="AG356" s="63"/>
      <c r="AH356" s="12"/>
      <c r="AI356" s="32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12"/>
      <c r="BK356" s="63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12"/>
      <c r="BZ356" s="63"/>
      <c r="CA356" s="4"/>
      <c r="CB356" s="4"/>
      <c r="CC356" s="5"/>
      <c r="CD356" s="5"/>
      <c r="CF356" s="12"/>
      <c r="CG356" s="32"/>
      <c r="CH356" s="4"/>
      <c r="CI356" s="4"/>
      <c r="CJ356" s="12"/>
      <c r="CK356" s="28"/>
      <c r="CM356" s="4"/>
      <c r="CN356" s="4"/>
      <c r="CO356" s="5"/>
      <c r="CP356" s="4"/>
      <c r="CQ356" s="12"/>
      <c r="CR356" s="12"/>
      <c r="CS356" s="4"/>
      <c r="CT356" s="5"/>
      <c r="CU356" s="12"/>
      <c r="CV356" s="53"/>
      <c r="CW356" s="4"/>
      <c r="CX356" s="5"/>
      <c r="CY356" s="63"/>
      <c r="CZ356" s="53"/>
      <c r="DA356" s="4"/>
      <c r="DB356" s="4"/>
      <c r="DC356" s="4"/>
      <c r="DD356" s="63"/>
      <c r="DE356" s="5"/>
      <c r="DF356" s="5"/>
    </row>
    <row r="357" spans="2:110" x14ac:dyDescent="0.15">
      <c r="C357" s="5" t="s">
        <v>281</v>
      </c>
    </row>
    <row r="358" spans="2:110" x14ac:dyDescent="0.15">
      <c r="C358" s="5" t="s">
        <v>496</v>
      </c>
    </row>
    <row r="359" spans="2:110" x14ac:dyDescent="0.15">
      <c r="C359" s="5" t="s">
        <v>633</v>
      </c>
    </row>
    <row r="360" spans="2:110" x14ac:dyDescent="0.15">
      <c r="C360" s="5" t="s">
        <v>500</v>
      </c>
    </row>
    <row r="361" spans="2:110" x14ac:dyDescent="0.15">
      <c r="E361" s="5" t="s">
        <v>299</v>
      </c>
    </row>
    <row r="362" spans="2:110" x14ac:dyDescent="0.15">
      <c r="E362" s="5" t="s">
        <v>300</v>
      </c>
    </row>
    <row r="363" spans="2:110" x14ac:dyDescent="0.15">
      <c r="E363" s="5" t="s">
        <v>365</v>
      </c>
    </row>
    <row r="364" spans="2:110" x14ac:dyDescent="0.15">
      <c r="E364" s="5" t="s">
        <v>59</v>
      </c>
    </row>
    <row r="365" spans="2:110" x14ac:dyDescent="0.15">
      <c r="C365" s="5" t="s">
        <v>309</v>
      </c>
    </row>
    <row r="366" spans="2:110" x14ac:dyDescent="0.15">
      <c r="C366" s="5" t="s">
        <v>404</v>
      </c>
    </row>
    <row r="367" spans="2:110" x14ac:dyDescent="0.15">
      <c r="C367" s="5" t="s">
        <v>279</v>
      </c>
    </row>
    <row r="368" spans="2:110" x14ac:dyDescent="0.15">
      <c r="C368" s="5" t="s">
        <v>287</v>
      </c>
    </row>
    <row r="369" spans="1:6" x14ac:dyDescent="0.15">
      <c r="C369" s="5" t="s">
        <v>723</v>
      </c>
    </row>
    <row r="370" spans="1:6" x14ac:dyDescent="0.15">
      <c r="C370" s="5" t="s">
        <v>669</v>
      </c>
    </row>
    <row r="371" spans="1:6" x14ac:dyDescent="0.15">
      <c r="C371" s="5" t="s">
        <v>303</v>
      </c>
    </row>
    <row r="374" spans="1:6" ht="16" x14ac:dyDescent="0.2">
      <c r="A374" s="13" t="s">
        <v>517</v>
      </c>
    </row>
    <row r="375" spans="1:6" x14ac:dyDescent="0.15">
      <c r="C375" s="5" t="s">
        <v>285</v>
      </c>
      <c r="D375" s="5" t="s">
        <v>285</v>
      </c>
    </row>
    <row r="376" spans="1:6" x14ac:dyDescent="0.15">
      <c r="A376" s="16" t="s">
        <v>288</v>
      </c>
      <c r="C376" s="5" t="s">
        <v>171</v>
      </c>
      <c r="D376" s="5" t="s">
        <v>172</v>
      </c>
      <c r="E376" s="5" t="s">
        <v>173</v>
      </c>
      <c r="F376" s="28" t="s">
        <v>298</v>
      </c>
    </row>
    <row r="377" spans="1:6" x14ac:dyDescent="0.15">
      <c r="A377" s="5">
        <v>1750</v>
      </c>
      <c r="C377" s="5">
        <v>1.25</v>
      </c>
      <c r="D377" s="53">
        <f>C377*10.78/30</f>
        <v>0.44916666666666666</v>
      </c>
      <c r="E377" s="5" t="s">
        <v>175</v>
      </c>
      <c r="F377" s="28" t="s">
        <v>176</v>
      </c>
    </row>
    <row r="378" spans="1:6" x14ac:dyDescent="0.15">
      <c r="A378" s="5">
        <v>1800</v>
      </c>
      <c r="C378" s="5">
        <v>3</v>
      </c>
      <c r="D378" s="53">
        <f t="shared" ref="D378:D390" si="205">C378*10.78/30</f>
        <v>1.0779999999999998</v>
      </c>
      <c r="E378" s="5" t="s">
        <v>175</v>
      </c>
      <c r="F378" s="28" t="s">
        <v>177</v>
      </c>
    </row>
    <row r="379" spans="1:6" x14ac:dyDescent="0.15">
      <c r="A379" s="5">
        <v>1800</v>
      </c>
      <c r="C379" s="5">
        <v>1.5</v>
      </c>
      <c r="D379" s="53">
        <f t="shared" si="205"/>
        <v>0.53899999999999992</v>
      </c>
      <c r="E379" s="5" t="s">
        <v>178</v>
      </c>
      <c r="F379" s="28" t="s">
        <v>177</v>
      </c>
    </row>
    <row r="380" spans="1:6" x14ac:dyDescent="0.15">
      <c r="A380" s="5">
        <v>1789</v>
      </c>
      <c r="C380" s="5">
        <v>3</v>
      </c>
      <c r="D380" s="53">
        <f t="shared" si="205"/>
        <v>1.0779999999999998</v>
      </c>
      <c r="E380" s="5" t="s">
        <v>175</v>
      </c>
      <c r="F380" s="28" t="s">
        <v>301</v>
      </c>
    </row>
    <row r="381" spans="1:6" x14ac:dyDescent="0.15">
      <c r="A381" s="5">
        <v>1787</v>
      </c>
      <c r="C381" s="5">
        <v>3</v>
      </c>
      <c r="D381" s="53">
        <f t="shared" si="205"/>
        <v>1.0779999999999998</v>
      </c>
      <c r="E381" s="5" t="s">
        <v>302</v>
      </c>
      <c r="F381" s="28" t="s">
        <v>85</v>
      </c>
    </row>
    <row r="382" spans="1:6" x14ac:dyDescent="0.15">
      <c r="A382" s="5">
        <v>1790</v>
      </c>
      <c r="C382" s="5">
        <f>13/16</f>
        <v>0.8125</v>
      </c>
      <c r="D382" s="53">
        <f t="shared" si="205"/>
        <v>0.29195833333333332</v>
      </c>
      <c r="E382" s="5" t="s">
        <v>314</v>
      </c>
      <c r="F382" s="28" t="s">
        <v>426</v>
      </c>
    </row>
    <row r="383" spans="1:6" x14ac:dyDescent="0.15">
      <c r="A383" s="5">
        <v>1790</v>
      </c>
      <c r="C383" s="5">
        <v>3</v>
      </c>
      <c r="D383" s="53">
        <f t="shared" si="205"/>
        <v>1.0779999999999998</v>
      </c>
      <c r="E383" s="5" t="s">
        <v>427</v>
      </c>
      <c r="F383" s="28" t="s">
        <v>426</v>
      </c>
    </row>
    <row r="384" spans="1:6" x14ac:dyDescent="0.15">
      <c r="A384" s="5">
        <v>1737</v>
      </c>
      <c r="C384" s="5">
        <v>3</v>
      </c>
      <c r="D384" s="53">
        <f t="shared" si="205"/>
        <v>1.0779999999999998</v>
      </c>
      <c r="E384" s="5" t="s">
        <v>428</v>
      </c>
      <c r="F384" s="28" t="s">
        <v>690</v>
      </c>
    </row>
    <row r="385" spans="1:6" x14ac:dyDescent="0.15">
      <c r="A385" s="5">
        <v>1737</v>
      </c>
      <c r="C385" s="5">
        <v>2.5</v>
      </c>
      <c r="D385" s="53">
        <f t="shared" si="205"/>
        <v>0.89833333333333332</v>
      </c>
      <c r="E385" s="5" t="s">
        <v>429</v>
      </c>
      <c r="F385" s="28" t="s">
        <v>491</v>
      </c>
    </row>
    <row r="386" spans="1:6" x14ac:dyDescent="0.15">
      <c r="A386" s="5">
        <v>1858</v>
      </c>
      <c r="C386" s="5">
        <v>3</v>
      </c>
      <c r="D386" s="53">
        <f t="shared" si="205"/>
        <v>1.0779999999999998</v>
      </c>
      <c r="E386" s="5" t="s">
        <v>384</v>
      </c>
      <c r="F386" s="28" t="s">
        <v>492</v>
      </c>
    </row>
    <row r="387" spans="1:6" x14ac:dyDescent="0.15">
      <c r="A387" s="5">
        <v>1858</v>
      </c>
      <c r="C387" s="5">
        <v>6</v>
      </c>
      <c r="D387" s="53">
        <f t="shared" si="205"/>
        <v>2.1559999999999997</v>
      </c>
      <c r="E387" s="5" t="s">
        <v>428</v>
      </c>
      <c r="F387" s="28" t="s">
        <v>492</v>
      </c>
    </row>
    <row r="388" spans="1:6" x14ac:dyDescent="0.15">
      <c r="A388" s="5">
        <v>1870</v>
      </c>
      <c r="C388" s="5">
        <v>4</v>
      </c>
      <c r="D388" s="53">
        <f t="shared" si="205"/>
        <v>1.4373333333333334</v>
      </c>
      <c r="E388" s="5" t="s">
        <v>384</v>
      </c>
      <c r="F388" s="28" t="s">
        <v>492</v>
      </c>
    </row>
    <row r="389" spans="1:6" x14ac:dyDescent="0.15">
      <c r="A389" s="5">
        <v>1870</v>
      </c>
      <c r="C389" s="5">
        <v>10</v>
      </c>
      <c r="D389" s="53">
        <f t="shared" si="205"/>
        <v>3.5933333333333333</v>
      </c>
      <c r="E389" s="5" t="s">
        <v>428</v>
      </c>
      <c r="F389" s="28" t="s">
        <v>492</v>
      </c>
    </row>
    <row r="390" spans="1:6" x14ac:dyDescent="0.15">
      <c r="A390" s="5">
        <v>1714</v>
      </c>
      <c r="C390" s="5">
        <f>12.5/5</f>
        <v>2.5</v>
      </c>
      <c r="D390" s="53">
        <f t="shared" si="205"/>
        <v>0.89833333333333332</v>
      </c>
      <c r="E390" s="5" t="s">
        <v>429</v>
      </c>
      <c r="F390" s="28" t="s">
        <v>493</v>
      </c>
    </row>
  </sheetData>
  <mergeCells count="1">
    <mergeCell ref="AX8:BE8"/>
  </mergeCells>
  <phoneticPr fontId="32" type="noConversion"/>
  <pageMargins left="0.75" right="0.75" top="1" bottom="1" header="0.5" footer="0.5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W430"/>
  <sheetViews>
    <sheetView zoomScale="125" workbookViewId="0">
      <pane xSplit="1" ySplit="15" topLeftCell="CT23" activePane="bottomRight" state="frozen"/>
      <selection pane="topRight" activeCell="B1" sqref="B1"/>
      <selection pane="bottomLeft" activeCell="A15" sqref="A15"/>
      <selection pane="bottomRight" activeCell="BD32" sqref="BD32:BE32"/>
    </sheetView>
  </sheetViews>
  <sheetFormatPr baseColWidth="10" defaultColWidth="8.83203125" defaultRowHeight="13" x14ac:dyDescent="0.15"/>
  <cols>
    <col min="1" max="1" width="15.1640625" style="5" customWidth="1"/>
    <col min="2" max="2" width="13.5" style="5" customWidth="1"/>
    <col min="3" max="3" width="12.5" style="5" customWidth="1"/>
    <col min="4" max="4" width="14.5" style="5" customWidth="1"/>
    <col min="5" max="5" width="13.33203125" style="5" customWidth="1"/>
    <col min="6" max="6" width="14.1640625" style="5" customWidth="1"/>
    <col min="7" max="7" width="14.5" style="5" customWidth="1"/>
    <col min="8" max="8" width="14.6640625" style="5" customWidth="1"/>
    <col min="9" max="9" width="10" style="5" customWidth="1"/>
    <col min="10" max="10" width="9.1640625" style="5" customWidth="1"/>
    <col min="11" max="11" width="10" style="5" customWidth="1"/>
    <col min="12" max="12" width="8.1640625" style="5" customWidth="1"/>
    <col min="13" max="13" width="10.6640625" style="11" customWidth="1"/>
    <col min="14" max="14" width="11" style="11" customWidth="1"/>
    <col min="15" max="15" width="11" style="60" customWidth="1"/>
    <col min="16" max="16" width="14.6640625" style="11" customWidth="1"/>
    <col min="17" max="17" width="11.33203125" style="11" customWidth="1"/>
    <col min="18" max="18" width="9.5" style="11" customWidth="1"/>
    <col min="19" max="19" width="3.83203125" style="5" customWidth="1"/>
    <col min="20" max="20" width="12.6640625" style="5" customWidth="1"/>
    <col min="21" max="21" width="8.83203125" style="5"/>
    <col min="22" max="22" width="15.1640625" style="5" customWidth="1"/>
    <col min="23" max="24" width="8.83203125" style="5"/>
    <col min="25" max="25" width="12" style="5" customWidth="1"/>
    <col min="26" max="30" width="8.83203125" style="5"/>
    <col min="31" max="31" width="13" style="5" customWidth="1"/>
    <col min="32" max="32" width="12.5" style="5" customWidth="1"/>
    <col min="33" max="33" width="8.83203125" style="5"/>
    <col min="34" max="34" width="11.83203125" style="5" customWidth="1"/>
    <col min="35" max="35" width="8" style="5" customWidth="1"/>
    <col min="36" max="36" width="14.5" style="5" customWidth="1"/>
    <col min="37" max="37" width="11.33203125" style="5" customWidth="1"/>
    <col min="38" max="38" width="11.5" style="5" customWidth="1"/>
    <col min="39" max="39" width="11.1640625" style="5" customWidth="1"/>
    <col min="40" max="40" width="15" style="5" customWidth="1"/>
    <col min="41" max="41" width="8.83203125" style="5"/>
    <col min="42" max="42" width="11.1640625" style="5" customWidth="1"/>
    <col min="43" max="43" width="8.83203125" style="5"/>
    <col min="44" max="44" width="12.5" style="5" customWidth="1"/>
    <col min="45" max="76" width="8.83203125" style="5"/>
    <col min="77" max="77" width="11.5" style="5" customWidth="1"/>
    <col min="78" max="80" width="8.83203125" style="5"/>
    <col min="81" max="81" width="12.1640625" style="11" customWidth="1"/>
    <col min="82" max="82" width="7" style="53" customWidth="1"/>
    <col min="83" max="83" width="8.83203125" style="28"/>
    <col min="84" max="84" width="12" style="5" customWidth="1"/>
    <col min="85" max="85" width="11.1640625" style="5" customWidth="1"/>
    <col min="86" max="86" width="14.33203125" style="11" customWidth="1"/>
    <col min="87" max="87" width="14.5" style="28" customWidth="1"/>
    <col min="88" max="88" width="12" style="5" customWidth="1"/>
    <col min="89" max="89" width="8.83203125" style="5"/>
    <col min="90" max="90" width="14.1640625" style="5" customWidth="1"/>
    <col min="91" max="91" width="13.83203125" style="28" customWidth="1"/>
    <col min="92" max="92" width="12.6640625" style="5" customWidth="1"/>
    <col min="93" max="93" width="14.33203125" style="5" customWidth="1"/>
    <col min="94" max="94" width="10.33203125" style="5" customWidth="1"/>
    <col min="95" max="95" width="12.33203125" style="5" customWidth="1"/>
    <col min="96" max="96" width="8.83203125" style="5"/>
    <col min="97" max="97" width="12.33203125" style="5" customWidth="1"/>
    <col min="98" max="98" width="8.83203125" style="53"/>
    <col min="99" max="99" width="14.6640625" style="5" customWidth="1"/>
    <col min="100" max="100" width="12.5" style="5" customWidth="1"/>
    <col min="101" max="101" width="8.83203125" style="5"/>
    <col min="102" max="102" width="12" style="5" customWidth="1"/>
    <col min="103" max="103" width="8.83203125" style="5"/>
    <col min="104" max="104" width="8.83203125" style="53"/>
    <col min="105" max="105" width="12.1640625" style="5" customWidth="1"/>
    <col min="106" max="106" width="12.6640625" style="5" customWidth="1"/>
    <col min="107" max="107" width="12.6640625" style="53" customWidth="1"/>
    <col min="108" max="108" width="9.83203125" style="5" customWidth="1"/>
    <col min="109" max="109" width="8.83203125" style="5"/>
    <col min="110" max="111" width="8.83203125" style="28"/>
    <col min="112" max="112" width="9.1640625" style="28" customWidth="1"/>
    <col min="113" max="113" width="12.1640625" style="5" customWidth="1"/>
    <col min="114" max="114" width="8.83203125" style="5"/>
    <col min="115" max="115" width="12.6640625" style="5" customWidth="1"/>
    <col min="116" max="116" width="10" style="5" customWidth="1"/>
    <col min="117" max="117" width="12.5" style="5" customWidth="1"/>
    <col min="118" max="118" width="10.1640625" style="5" customWidth="1"/>
    <col min="119" max="119" width="13.33203125" style="5" customWidth="1"/>
    <col min="120" max="120" width="9.1640625" style="5" customWidth="1"/>
    <col min="121" max="121" width="13" style="5" customWidth="1"/>
    <col min="122" max="122" width="9.83203125" style="5" customWidth="1"/>
    <col min="123" max="123" width="12.6640625" style="5" customWidth="1"/>
    <col min="124" max="124" width="7.1640625" style="53" customWidth="1"/>
    <col min="125" max="125" width="8.83203125" style="53"/>
    <col min="126" max="126" width="4.33203125" style="5" customWidth="1"/>
    <col min="127" max="141" width="8.83203125" style="5"/>
    <col min="142" max="142" width="3.83203125" style="5" customWidth="1"/>
    <col min="143" max="145" width="10.33203125" style="11" customWidth="1"/>
    <col min="146" max="146" width="3.83203125" style="5" customWidth="1"/>
    <col min="147" max="147" width="10" style="5" customWidth="1"/>
    <col min="148" max="148" width="8.83203125" style="5"/>
    <col min="149" max="149" width="5" style="5" customWidth="1"/>
    <col min="150" max="150" width="8.83203125" style="53"/>
    <col min="151" max="151" width="9.83203125" style="53" customWidth="1"/>
    <col min="152" max="152" width="10.5" style="53" customWidth="1"/>
    <col min="153" max="16384" width="8.83203125" style="5"/>
  </cols>
  <sheetData>
    <row r="1" spans="1:153" x14ac:dyDescent="0.15">
      <c r="O1" s="350"/>
      <c r="DR1" s="360" t="s">
        <v>758</v>
      </c>
    </row>
    <row r="2" spans="1:153" x14ac:dyDescent="0.15">
      <c r="A2" s="18">
        <v>38595</v>
      </c>
      <c r="C2" s="5" t="s">
        <v>321</v>
      </c>
      <c r="F2" t="s">
        <v>63</v>
      </c>
      <c r="DR2" s="361" t="s">
        <v>759</v>
      </c>
    </row>
    <row r="3" spans="1:153" ht="19" thickBot="1" x14ac:dyDescent="0.25">
      <c r="A3" s="17" t="s">
        <v>385</v>
      </c>
      <c r="F3" s="5" t="s">
        <v>440</v>
      </c>
      <c r="G3" s="5">
        <v>30</v>
      </c>
      <c r="AF3" s="86"/>
      <c r="AG3" s="86"/>
      <c r="DR3" s="360" t="s">
        <v>699</v>
      </c>
    </row>
    <row r="4" spans="1:153" ht="16" x14ac:dyDescent="0.2">
      <c r="C4" s="262" t="s">
        <v>668</v>
      </c>
      <c r="D4" s="263"/>
      <c r="E4" s="263"/>
      <c r="F4" s="263"/>
      <c r="G4" s="263"/>
      <c r="H4" s="265"/>
      <c r="AF4" s="86"/>
      <c r="AG4" s="86"/>
      <c r="DR4" s="360" t="s">
        <v>635</v>
      </c>
    </row>
    <row r="5" spans="1:153" ht="16" x14ac:dyDescent="0.2">
      <c r="C5" s="266" t="s">
        <v>583</v>
      </c>
      <c r="H5" s="267"/>
      <c r="AF5" s="86"/>
      <c r="AG5" s="86"/>
      <c r="DR5" s="362" t="s">
        <v>636</v>
      </c>
    </row>
    <row r="6" spans="1:153" ht="17" thickBot="1" x14ac:dyDescent="0.25">
      <c r="C6" s="268" t="s">
        <v>663</v>
      </c>
      <c r="D6" s="269"/>
      <c r="E6" s="269"/>
      <c r="F6" s="269"/>
      <c r="G6" s="269"/>
      <c r="H6" s="271"/>
      <c r="AF6" s="86"/>
      <c r="AG6" s="86"/>
      <c r="DR6" s="362" t="s">
        <v>637</v>
      </c>
    </row>
    <row r="7" spans="1:153" x14ac:dyDescent="0.15">
      <c r="B7" s="141" t="s">
        <v>585</v>
      </c>
      <c r="C7" s="141"/>
      <c r="D7" s="141"/>
      <c r="E7" s="141"/>
      <c r="F7" s="141"/>
      <c r="G7" s="141"/>
      <c r="H7" s="141"/>
      <c r="I7" s="141"/>
      <c r="J7" s="141"/>
      <c r="K7" s="141"/>
      <c r="L7" s="240" t="s">
        <v>505</v>
      </c>
      <c r="M7" s="142"/>
      <c r="N7" s="142"/>
      <c r="O7" s="143"/>
      <c r="P7" s="240" t="s">
        <v>505</v>
      </c>
      <c r="Q7" s="142"/>
      <c r="R7" s="142"/>
      <c r="T7" s="93" t="s">
        <v>584</v>
      </c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4"/>
      <c r="AG7" s="94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210" t="s">
        <v>218</v>
      </c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157"/>
      <c r="CD7" s="114"/>
      <c r="CE7" s="210" t="s">
        <v>218</v>
      </c>
      <c r="CF7" s="93"/>
      <c r="CG7" s="93"/>
      <c r="CH7" s="157"/>
      <c r="CI7" s="150"/>
      <c r="CJ7" s="93"/>
      <c r="CK7" s="93"/>
      <c r="CL7" s="210" t="s">
        <v>218</v>
      </c>
      <c r="CM7" s="150"/>
      <c r="CN7" s="93"/>
      <c r="CO7" s="93"/>
      <c r="CP7" s="93"/>
      <c r="CQ7" s="93"/>
      <c r="CR7" s="93"/>
      <c r="CS7" s="93"/>
      <c r="CT7" s="114"/>
      <c r="CU7" s="93"/>
      <c r="CV7" s="93"/>
      <c r="CW7" s="93"/>
      <c r="CX7" s="210" t="s">
        <v>218</v>
      </c>
      <c r="CY7" s="93"/>
      <c r="CZ7" s="114"/>
      <c r="DA7" s="93"/>
      <c r="DB7" s="93"/>
      <c r="DC7" s="114"/>
      <c r="DD7" s="93"/>
      <c r="DE7" s="93"/>
      <c r="DF7" s="150"/>
      <c r="DG7" s="150"/>
      <c r="DH7" s="210" t="s">
        <v>218</v>
      </c>
      <c r="DI7" s="93"/>
      <c r="DJ7" s="93"/>
      <c r="DK7" s="93"/>
      <c r="DL7" s="93"/>
      <c r="DM7" s="93"/>
      <c r="DN7" s="93"/>
      <c r="DO7" s="93"/>
      <c r="DP7" s="93"/>
      <c r="DQ7" s="210" t="s">
        <v>218</v>
      </c>
      <c r="DR7" s="93"/>
      <c r="DS7" s="93"/>
      <c r="DT7" s="114"/>
      <c r="DU7" s="114"/>
      <c r="DW7" s="137" t="s">
        <v>718</v>
      </c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M7" s="92" t="s">
        <v>719</v>
      </c>
      <c r="EN7" s="92"/>
      <c r="EO7" s="92"/>
      <c r="EQ7" s="175" t="s">
        <v>664</v>
      </c>
      <c r="ER7" s="176"/>
      <c r="ET7" s="179" t="s">
        <v>661</v>
      </c>
      <c r="EU7" s="179"/>
      <c r="EV7" s="179"/>
    </row>
    <row r="8" spans="1:153" x14ac:dyDescent="0.15">
      <c r="EB8" s="6"/>
      <c r="EG8" s="6"/>
      <c r="EI8" s="138" t="s">
        <v>441</v>
      </c>
      <c r="EQ8" s="177" t="s">
        <v>468</v>
      </c>
      <c r="ER8" s="178"/>
    </row>
    <row r="9" spans="1:153" s="19" customFormat="1" x14ac:dyDescent="0.15">
      <c r="A9" s="27" t="s">
        <v>442</v>
      </c>
      <c r="B9" s="19" t="s">
        <v>386</v>
      </c>
      <c r="D9" s="19" t="s">
        <v>386</v>
      </c>
      <c r="F9" s="19" t="s">
        <v>444</v>
      </c>
      <c r="H9" s="19" t="s">
        <v>387</v>
      </c>
      <c r="I9" s="19" t="s">
        <v>388</v>
      </c>
      <c r="K9" s="19" t="s">
        <v>388</v>
      </c>
      <c r="M9" s="42" t="s">
        <v>248</v>
      </c>
      <c r="N9" s="42" t="s">
        <v>248</v>
      </c>
      <c r="O9" s="62"/>
      <c r="P9" s="42" t="s">
        <v>248</v>
      </c>
      <c r="Q9" s="42" t="s">
        <v>397</v>
      </c>
      <c r="R9" s="42" t="s">
        <v>398</v>
      </c>
      <c r="T9" s="19" t="s">
        <v>399</v>
      </c>
      <c r="V9" s="19" t="s">
        <v>400</v>
      </c>
      <c r="X9" s="19" t="s">
        <v>249</v>
      </c>
      <c r="Y9" s="19" t="s">
        <v>249</v>
      </c>
      <c r="Z9" s="19" t="s">
        <v>249</v>
      </c>
      <c r="AA9" s="19" t="s">
        <v>249</v>
      </c>
      <c r="AB9" s="506" t="s">
        <v>594</v>
      </c>
      <c r="AC9" s="506"/>
      <c r="AD9" s="506"/>
      <c r="AE9" s="506"/>
      <c r="AF9" s="22" t="s">
        <v>248</v>
      </c>
      <c r="AG9" s="22" t="s">
        <v>248</v>
      </c>
      <c r="AH9" s="21"/>
      <c r="AI9" s="21" t="s">
        <v>248</v>
      </c>
      <c r="AJ9" s="21" t="s">
        <v>597</v>
      </c>
      <c r="AK9" s="21" t="s">
        <v>110</v>
      </c>
      <c r="AL9" s="21" t="s">
        <v>110</v>
      </c>
      <c r="AM9" s="21" t="s">
        <v>110</v>
      </c>
      <c r="AN9" s="19" t="s">
        <v>523</v>
      </c>
      <c r="AP9" s="19" t="s">
        <v>400</v>
      </c>
      <c r="AR9" s="506" t="s">
        <v>577</v>
      </c>
      <c r="AS9" s="506"/>
      <c r="AT9" s="506"/>
      <c r="AU9" s="506"/>
      <c r="AV9" s="506" t="s">
        <v>578</v>
      </c>
      <c r="AW9" s="506"/>
      <c r="AX9" s="506"/>
      <c r="AY9" s="506"/>
      <c r="AZ9" s="506"/>
      <c r="BA9" s="506"/>
      <c r="BB9" s="19" t="s">
        <v>524</v>
      </c>
      <c r="BD9" s="19" t="s">
        <v>525</v>
      </c>
      <c r="BF9" s="19" t="s">
        <v>525</v>
      </c>
      <c r="BH9" s="19" t="s">
        <v>249</v>
      </c>
      <c r="BI9" s="19" t="s">
        <v>594</v>
      </c>
      <c r="BJ9" s="19" t="s">
        <v>594</v>
      </c>
      <c r="BK9" s="19" t="s">
        <v>594</v>
      </c>
      <c r="BL9" s="19" t="s">
        <v>594</v>
      </c>
      <c r="BM9" s="19" t="s">
        <v>597</v>
      </c>
      <c r="BN9" s="19" t="s">
        <v>597</v>
      </c>
      <c r="BO9" s="19" t="s">
        <v>597</v>
      </c>
      <c r="BP9" s="19" t="s">
        <v>248</v>
      </c>
      <c r="BQ9" s="19" t="s">
        <v>597</v>
      </c>
      <c r="BR9" s="5" t="s">
        <v>249</v>
      </c>
      <c r="BS9" s="5" t="s">
        <v>110</v>
      </c>
      <c r="BT9" s="5" t="s">
        <v>110</v>
      </c>
      <c r="BU9" s="5" t="s">
        <v>110</v>
      </c>
      <c r="BV9" s="5" t="s">
        <v>110</v>
      </c>
      <c r="BW9" s="5" t="s">
        <v>110</v>
      </c>
      <c r="BX9" s="5" t="s">
        <v>110</v>
      </c>
      <c r="BY9" s="19" t="s">
        <v>400</v>
      </c>
      <c r="CA9" s="19" t="s">
        <v>524</v>
      </c>
      <c r="CC9" s="158" t="s">
        <v>248</v>
      </c>
      <c r="CD9" s="144" t="s">
        <v>248</v>
      </c>
      <c r="CE9" s="151"/>
      <c r="CF9" s="19" t="s">
        <v>400</v>
      </c>
      <c r="CH9" s="158" t="s">
        <v>248</v>
      </c>
      <c r="CI9" s="169" t="s">
        <v>248</v>
      </c>
      <c r="CJ9" s="19" t="s">
        <v>400</v>
      </c>
      <c r="CL9" s="22" t="s">
        <v>248</v>
      </c>
      <c r="CM9" s="169" t="s">
        <v>248</v>
      </c>
      <c r="CN9" s="19" t="s">
        <v>400</v>
      </c>
      <c r="CO9" s="19" t="s">
        <v>526</v>
      </c>
      <c r="CQ9" s="19" t="s">
        <v>400</v>
      </c>
      <c r="CS9" s="20" t="s">
        <v>527</v>
      </c>
      <c r="CT9" s="55"/>
      <c r="CU9" s="22" t="s">
        <v>248</v>
      </c>
      <c r="CV9" s="19" t="s">
        <v>400</v>
      </c>
      <c r="CX9" s="19" t="s">
        <v>400</v>
      </c>
      <c r="CZ9" s="55"/>
      <c r="DA9" s="19" t="s">
        <v>528</v>
      </c>
      <c r="DB9" s="19" t="s">
        <v>529</v>
      </c>
      <c r="DC9" s="55" t="s">
        <v>530</v>
      </c>
      <c r="DD9" s="19" t="s">
        <v>530</v>
      </c>
      <c r="DE9" s="19" t="s">
        <v>530</v>
      </c>
      <c r="DF9" s="30" t="s">
        <v>530</v>
      </c>
      <c r="DG9" s="30" t="s">
        <v>530</v>
      </c>
      <c r="DH9" s="30" t="s">
        <v>530</v>
      </c>
      <c r="DI9" s="19" t="s">
        <v>527</v>
      </c>
      <c r="DK9" s="19" t="s">
        <v>527</v>
      </c>
      <c r="DM9" s="19" t="s">
        <v>527</v>
      </c>
      <c r="DO9" s="19" t="s">
        <v>527</v>
      </c>
      <c r="DQ9" s="19" t="s">
        <v>527</v>
      </c>
      <c r="DS9" s="19" t="s">
        <v>527</v>
      </c>
      <c r="DT9" s="55"/>
      <c r="DU9" s="55"/>
      <c r="DW9" s="27"/>
      <c r="DX9" s="27" t="s">
        <v>531</v>
      </c>
      <c r="DY9" s="27" t="s">
        <v>531</v>
      </c>
      <c r="DZ9" s="27" t="s">
        <v>531</v>
      </c>
      <c r="EA9" s="27"/>
      <c r="EB9" s="64"/>
      <c r="EC9" s="27"/>
      <c r="ED9" s="27"/>
      <c r="EE9" s="27" t="s">
        <v>532</v>
      </c>
      <c r="EF9" s="27"/>
      <c r="EG9" s="64"/>
      <c r="EH9" s="27"/>
      <c r="EI9" s="64" t="s">
        <v>240</v>
      </c>
      <c r="EJ9" s="27"/>
      <c r="EK9" s="27"/>
      <c r="EM9" s="42"/>
      <c r="EN9" s="42"/>
      <c r="EO9" s="42"/>
      <c r="ET9" s="55"/>
      <c r="EU9" s="55"/>
      <c r="EV9" s="55"/>
    </row>
    <row r="10" spans="1:153" s="19" customFormat="1" x14ac:dyDescent="0.15">
      <c r="A10" s="27" t="s">
        <v>368</v>
      </c>
      <c r="B10" s="19" t="s">
        <v>533</v>
      </c>
      <c r="D10" s="19" t="s">
        <v>533</v>
      </c>
      <c r="F10" s="19" t="s">
        <v>94</v>
      </c>
      <c r="H10" s="19" t="s">
        <v>95</v>
      </c>
      <c r="I10" s="19" t="s">
        <v>186</v>
      </c>
      <c r="K10" s="19" t="s">
        <v>186</v>
      </c>
      <c r="M10" s="42" t="s">
        <v>187</v>
      </c>
      <c r="N10" s="42" t="s">
        <v>187</v>
      </c>
      <c r="O10" s="62"/>
      <c r="P10" s="42" t="s">
        <v>187</v>
      </c>
      <c r="Q10" s="42" t="s">
        <v>487</v>
      </c>
      <c r="R10" s="42" t="s">
        <v>487</v>
      </c>
      <c r="T10" s="19" t="s">
        <v>488</v>
      </c>
      <c r="V10" s="19" t="s">
        <v>489</v>
      </c>
      <c r="X10" s="19" t="s">
        <v>369</v>
      </c>
      <c r="Y10" s="19" t="s">
        <v>465</v>
      </c>
      <c r="Z10" s="19" t="s">
        <v>466</v>
      </c>
      <c r="AA10" s="256" t="s">
        <v>95</v>
      </c>
      <c r="AB10" s="19" t="s">
        <v>369</v>
      </c>
      <c r="AC10" s="19" t="s">
        <v>595</v>
      </c>
      <c r="AD10" s="19" t="s">
        <v>466</v>
      </c>
      <c r="AE10" s="19" t="s">
        <v>465</v>
      </c>
      <c r="AF10" s="23" t="s">
        <v>158</v>
      </c>
      <c r="AG10" s="23" t="s">
        <v>158</v>
      </c>
      <c r="AH10" s="23"/>
      <c r="AI10" s="23" t="s">
        <v>595</v>
      </c>
      <c r="AJ10" s="23" t="s">
        <v>598</v>
      </c>
      <c r="AK10" s="23" t="s">
        <v>412</v>
      </c>
      <c r="AL10" s="23" t="s">
        <v>419</v>
      </c>
      <c r="AM10" s="23" t="s">
        <v>408</v>
      </c>
      <c r="AN10" s="19" t="s">
        <v>488</v>
      </c>
      <c r="AP10" s="19" t="s">
        <v>489</v>
      </c>
      <c r="AR10" s="19" t="s">
        <v>579</v>
      </c>
      <c r="AS10" s="19" t="s">
        <v>580</v>
      </c>
      <c r="AT10" s="19" t="s">
        <v>581</v>
      </c>
      <c r="AU10" s="19" t="s">
        <v>459</v>
      </c>
      <c r="AV10" s="19" t="s">
        <v>361</v>
      </c>
      <c r="AW10" s="19" t="s">
        <v>362</v>
      </c>
      <c r="AX10" s="19" t="s">
        <v>363</v>
      </c>
      <c r="AY10" s="19" t="s">
        <v>364</v>
      </c>
      <c r="AZ10" s="19" t="s">
        <v>649</v>
      </c>
      <c r="BA10" s="19" t="s">
        <v>650</v>
      </c>
      <c r="BB10" s="19" t="s">
        <v>159</v>
      </c>
      <c r="BD10" s="19" t="s">
        <v>160</v>
      </c>
      <c r="BF10" s="19" t="s">
        <v>161</v>
      </c>
      <c r="BH10" s="19" t="s">
        <v>369</v>
      </c>
      <c r="BI10" s="19" t="s">
        <v>369</v>
      </c>
      <c r="BJ10" s="19" t="s">
        <v>595</v>
      </c>
      <c r="BK10" s="19" t="s">
        <v>466</v>
      </c>
      <c r="BL10" s="19" t="s">
        <v>465</v>
      </c>
      <c r="BM10" s="19" t="s">
        <v>466</v>
      </c>
      <c r="BN10" s="19" t="s">
        <v>369</v>
      </c>
      <c r="BO10" s="19" t="s">
        <v>336</v>
      </c>
      <c r="BP10" s="19" t="s">
        <v>651</v>
      </c>
      <c r="BQ10" s="19" t="s">
        <v>652</v>
      </c>
      <c r="BR10" s="19" t="s">
        <v>95</v>
      </c>
      <c r="BS10" s="19" t="s">
        <v>653</v>
      </c>
      <c r="BT10" s="19" t="s">
        <v>654</v>
      </c>
      <c r="BU10" s="19" t="s">
        <v>412</v>
      </c>
      <c r="BV10" s="19" t="s">
        <v>418</v>
      </c>
      <c r="BW10" s="19" t="s">
        <v>419</v>
      </c>
      <c r="BX10" s="19" t="s">
        <v>408</v>
      </c>
      <c r="BY10" s="19" t="s">
        <v>489</v>
      </c>
      <c r="CA10" s="19" t="s">
        <v>159</v>
      </c>
      <c r="CC10" s="159" t="s">
        <v>158</v>
      </c>
      <c r="CD10" s="145"/>
      <c r="CE10" s="152"/>
      <c r="CF10" s="19" t="s">
        <v>489</v>
      </c>
      <c r="CH10" s="159" t="s">
        <v>158</v>
      </c>
      <c r="CI10" s="152" t="s">
        <v>158</v>
      </c>
      <c r="CJ10" s="19" t="s">
        <v>489</v>
      </c>
      <c r="CL10" s="23" t="s">
        <v>158</v>
      </c>
      <c r="CM10" s="152" t="s">
        <v>158</v>
      </c>
      <c r="CN10" s="19" t="s">
        <v>489</v>
      </c>
      <c r="CO10" s="19" t="s">
        <v>488</v>
      </c>
      <c r="CQ10" s="19" t="s">
        <v>489</v>
      </c>
      <c r="CS10" s="20" t="s">
        <v>186</v>
      </c>
      <c r="CT10" s="55"/>
      <c r="CU10" s="23" t="s">
        <v>158</v>
      </c>
      <c r="CV10" s="19" t="s">
        <v>489</v>
      </c>
      <c r="CX10" s="19" t="s">
        <v>489</v>
      </c>
      <c r="CZ10" s="55"/>
      <c r="DA10" s="19" t="s">
        <v>488</v>
      </c>
      <c r="DB10" s="19" t="s">
        <v>162</v>
      </c>
      <c r="DC10" s="55" t="s">
        <v>270</v>
      </c>
      <c r="DD10" s="19" t="s">
        <v>270</v>
      </c>
      <c r="DE10" s="19" t="s">
        <v>270</v>
      </c>
      <c r="DF10" s="30" t="s">
        <v>270</v>
      </c>
      <c r="DG10" s="30" t="s">
        <v>270</v>
      </c>
      <c r="DH10" s="30" t="s">
        <v>270</v>
      </c>
      <c r="DI10" s="19" t="s">
        <v>186</v>
      </c>
      <c r="DK10" s="19" t="s">
        <v>186</v>
      </c>
      <c r="DM10" s="19" t="s">
        <v>186</v>
      </c>
      <c r="DO10" s="19" t="s">
        <v>186</v>
      </c>
      <c r="DQ10" s="19" t="s">
        <v>186</v>
      </c>
      <c r="DS10" s="19" t="s">
        <v>186</v>
      </c>
      <c r="DT10" s="55"/>
      <c r="DU10" s="55"/>
      <c r="DW10" s="27"/>
      <c r="DX10" s="27" t="s">
        <v>371</v>
      </c>
      <c r="DY10" s="27" t="s">
        <v>315</v>
      </c>
      <c r="DZ10" s="27" t="s">
        <v>316</v>
      </c>
      <c r="EA10" s="27" t="s">
        <v>373</v>
      </c>
      <c r="EB10" s="64" t="s">
        <v>317</v>
      </c>
      <c r="EC10" s="27" t="s">
        <v>318</v>
      </c>
      <c r="ED10" s="27" t="s">
        <v>375</v>
      </c>
      <c r="EE10" s="27" t="s">
        <v>376</v>
      </c>
      <c r="EF10" s="27" t="s">
        <v>211</v>
      </c>
      <c r="EG10" s="64" t="s">
        <v>212</v>
      </c>
      <c r="EH10" s="27" t="s">
        <v>213</v>
      </c>
      <c r="EI10" s="64" t="s">
        <v>214</v>
      </c>
      <c r="EJ10" s="27" t="s">
        <v>215</v>
      </c>
      <c r="EK10" s="27" t="s">
        <v>216</v>
      </c>
      <c r="EL10" s="20"/>
      <c r="EM10" s="119"/>
      <c r="EN10" s="42"/>
      <c r="EO10" s="42"/>
      <c r="ET10" s="55"/>
      <c r="EU10" s="55"/>
      <c r="EV10" s="55"/>
    </row>
    <row r="11" spans="1:153" s="19" customFormat="1" x14ac:dyDescent="0.15">
      <c r="A11" s="27" t="s">
        <v>358</v>
      </c>
      <c r="M11" s="42"/>
      <c r="N11" s="42"/>
      <c r="O11" s="62"/>
      <c r="P11" s="42"/>
      <c r="Q11" s="42"/>
      <c r="R11" s="42"/>
      <c r="AF11" s="23" t="s">
        <v>450</v>
      </c>
      <c r="AG11" s="120" t="s">
        <v>450</v>
      </c>
      <c r="AH11" s="23"/>
      <c r="AI11" s="23"/>
      <c r="AJ11" s="23"/>
      <c r="AK11" s="23"/>
      <c r="AL11" s="23"/>
      <c r="AM11" s="23"/>
      <c r="CC11" s="159" t="s">
        <v>450</v>
      </c>
      <c r="CD11" s="145" t="s">
        <v>450</v>
      </c>
      <c r="CE11" s="152"/>
      <c r="CH11" s="159" t="s">
        <v>450</v>
      </c>
      <c r="CI11" s="152" t="s">
        <v>450</v>
      </c>
      <c r="CL11" s="23" t="s">
        <v>450</v>
      </c>
      <c r="CM11" s="152" t="s">
        <v>450</v>
      </c>
      <c r="CT11" s="55"/>
      <c r="CU11" s="23" t="s">
        <v>451</v>
      </c>
      <c r="CZ11" s="55"/>
      <c r="DC11" s="55"/>
      <c r="DF11" s="30"/>
      <c r="DG11" s="30"/>
      <c r="DH11" s="30"/>
      <c r="DT11" s="55"/>
      <c r="DU11" s="55"/>
      <c r="DW11" s="27" t="s">
        <v>370</v>
      </c>
      <c r="DX11" s="27">
        <v>182</v>
      </c>
      <c r="DY11" s="27"/>
      <c r="DZ11" s="27">
        <v>182</v>
      </c>
      <c r="EA11" s="27">
        <v>0</v>
      </c>
      <c r="EB11" s="27"/>
      <c r="EC11" s="27">
        <f>52*0.76</f>
        <v>39.520000000000003</v>
      </c>
      <c r="ED11" s="27">
        <v>5.2</v>
      </c>
      <c r="EE11" s="27">
        <v>2.6</v>
      </c>
      <c r="EF11" s="27">
        <v>0</v>
      </c>
      <c r="EG11" s="27">
        <f>26+5.2+52*0.06</f>
        <v>34.32</v>
      </c>
      <c r="EH11" s="27">
        <v>3</v>
      </c>
      <c r="EI11" s="27">
        <v>5</v>
      </c>
      <c r="EJ11" s="27">
        <v>2.6</v>
      </c>
      <c r="EK11" s="27">
        <v>2.6</v>
      </c>
      <c r="EL11" s="20"/>
      <c r="EM11" s="119" t="s">
        <v>621</v>
      </c>
      <c r="EN11" s="42"/>
      <c r="EO11" s="42"/>
      <c r="EQ11" s="27" t="s">
        <v>319</v>
      </c>
      <c r="ER11" s="27" t="s">
        <v>320</v>
      </c>
      <c r="ET11" s="55"/>
      <c r="EU11" s="55"/>
      <c r="EV11" s="55"/>
    </row>
    <row r="12" spans="1:153" s="98" customFormat="1" x14ac:dyDescent="0.15">
      <c r="A12" s="49" t="s">
        <v>568</v>
      </c>
      <c r="B12" s="49" t="s">
        <v>570</v>
      </c>
      <c r="C12" s="49" t="s">
        <v>569</v>
      </c>
      <c r="D12" s="49" t="s">
        <v>570</v>
      </c>
      <c r="E12" s="49" t="s">
        <v>569</v>
      </c>
      <c r="F12" s="49" t="s">
        <v>570</v>
      </c>
      <c r="G12" s="49" t="s">
        <v>569</v>
      </c>
      <c r="H12" s="49" t="s">
        <v>569</v>
      </c>
      <c r="I12" s="49" t="s">
        <v>570</v>
      </c>
      <c r="J12" s="49" t="s">
        <v>569</v>
      </c>
      <c r="K12" s="49" t="s">
        <v>570</v>
      </c>
      <c r="L12" s="49" t="s">
        <v>569</v>
      </c>
      <c r="M12" s="101" t="s">
        <v>570</v>
      </c>
      <c r="N12" s="101" t="s">
        <v>570</v>
      </c>
      <c r="O12" s="102" t="s">
        <v>569</v>
      </c>
      <c r="P12" s="101" t="s">
        <v>570</v>
      </c>
      <c r="Q12" s="101" t="s">
        <v>570</v>
      </c>
      <c r="R12" s="101" t="s">
        <v>570</v>
      </c>
      <c r="T12" s="49" t="s">
        <v>183</v>
      </c>
      <c r="U12" s="49" t="s">
        <v>16</v>
      </c>
      <c r="V12" s="49" t="s">
        <v>695</v>
      </c>
      <c r="W12" s="49" t="s">
        <v>16</v>
      </c>
      <c r="X12" s="49" t="s">
        <v>16</v>
      </c>
      <c r="Y12" s="103" t="s">
        <v>570</v>
      </c>
      <c r="Z12" s="103" t="s">
        <v>570</v>
      </c>
      <c r="AA12" s="103" t="s">
        <v>570</v>
      </c>
      <c r="AB12" s="103" t="s">
        <v>570</v>
      </c>
      <c r="AC12" s="103" t="s">
        <v>570</v>
      </c>
      <c r="AD12" s="103" t="s">
        <v>570</v>
      </c>
      <c r="AE12" s="103" t="s">
        <v>570</v>
      </c>
      <c r="AF12" s="121" t="s">
        <v>121</v>
      </c>
      <c r="AG12" s="103" t="s">
        <v>570</v>
      </c>
      <c r="AH12" s="49" t="s">
        <v>20</v>
      </c>
      <c r="AI12" s="103" t="s">
        <v>570</v>
      </c>
      <c r="AJ12" s="103" t="s">
        <v>570</v>
      </c>
      <c r="AK12" s="103" t="s">
        <v>570</v>
      </c>
      <c r="AL12" s="103" t="s">
        <v>570</v>
      </c>
      <c r="AM12" s="103" t="s">
        <v>570</v>
      </c>
      <c r="AN12" s="49" t="s">
        <v>183</v>
      </c>
      <c r="AO12" s="49" t="s">
        <v>16</v>
      </c>
      <c r="AP12" s="122" t="s">
        <v>121</v>
      </c>
      <c r="AQ12" s="49" t="s">
        <v>16</v>
      </c>
      <c r="AR12" s="103" t="s">
        <v>570</v>
      </c>
      <c r="AS12" s="103" t="s">
        <v>570</v>
      </c>
      <c r="AT12" s="103" t="s">
        <v>570</v>
      </c>
      <c r="AU12" s="103" t="s">
        <v>570</v>
      </c>
      <c r="AV12" s="103" t="s">
        <v>570</v>
      </c>
      <c r="AW12" s="103" t="s">
        <v>570</v>
      </c>
      <c r="AX12" s="103" t="s">
        <v>570</v>
      </c>
      <c r="AY12" s="103" t="s">
        <v>570</v>
      </c>
      <c r="AZ12" s="103" t="s">
        <v>570</v>
      </c>
      <c r="BA12" s="103" t="s">
        <v>570</v>
      </c>
      <c r="BB12" s="103" t="s">
        <v>570</v>
      </c>
      <c r="BC12" s="49" t="s">
        <v>16</v>
      </c>
      <c r="BD12" s="49" t="s">
        <v>570</v>
      </c>
      <c r="BE12" s="49" t="s">
        <v>16</v>
      </c>
      <c r="BF12" s="49" t="s">
        <v>570</v>
      </c>
      <c r="BG12" s="49" t="s">
        <v>16</v>
      </c>
      <c r="BH12" s="49" t="s">
        <v>16</v>
      </c>
      <c r="BI12" s="103" t="s">
        <v>570</v>
      </c>
      <c r="BJ12" s="103" t="s">
        <v>570</v>
      </c>
      <c r="BK12" s="103" t="s">
        <v>570</v>
      </c>
      <c r="BL12" s="103" t="s">
        <v>570</v>
      </c>
      <c r="BM12" s="103" t="s">
        <v>570</v>
      </c>
      <c r="BN12" s="103" t="s">
        <v>570</v>
      </c>
      <c r="BO12" s="103" t="s">
        <v>570</v>
      </c>
      <c r="BP12" s="103" t="s">
        <v>570</v>
      </c>
      <c r="BQ12" s="103" t="s">
        <v>570</v>
      </c>
      <c r="BR12" s="103" t="s">
        <v>570</v>
      </c>
      <c r="BS12" s="103" t="s">
        <v>570</v>
      </c>
      <c r="BT12" s="103" t="s">
        <v>570</v>
      </c>
      <c r="BU12" s="103" t="s">
        <v>570</v>
      </c>
      <c r="BV12" s="103" t="s">
        <v>570</v>
      </c>
      <c r="BW12" s="103" t="s">
        <v>570</v>
      </c>
      <c r="BX12" s="103" t="s">
        <v>570</v>
      </c>
      <c r="BY12" s="123" t="s">
        <v>696</v>
      </c>
      <c r="BZ12" s="49" t="s">
        <v>16</v>
      </c>
      <c r="CA12" s="103" t="s">
        <v>570</v>
      </c>
      <c r="CB12" s="49" t="s">
        <v>16</v>
      </c>
      <c r="CC12" s="160" t="s">
        <v>121</v>
      </c>
      <c r="CD12" s="146" t="s">
        <v>570</v>
      </c>
      <c r="CE12" s="99" t="s">
        <v>16</v>
      </c>
      <c r="CF12" s="123" t="s">
        <v>696</v>
      </c>
      <c r="CG12" s="49" t="s">
        <v>16</v>
      </c>
      <c r="CH12" s="166" t="s">
        <v>121</v>
      </c>
      <c r="CI12" s="170" t="s">
        <v>570</v>
      </c>
      <c r="CJ12" s="123" t="s">
        <v>696</v>
      </c>
      <c r="CK12" s="49" t="s">
        <v>16</v>
      </c>
      <c r="CL12" s="121" t="s">
        <v>121</v>
      </c>
      <c r="CM12" s="170" t="s">
        <v>570</v>
      </c>
      <c r="CN12" s="123" t="s">
        <v>696</v>
      </c>
      <c r="CO12" s="49" t="s">
        <v>183</v>
      </c>
      <c r="CP12" s="49" t="s">
        <v>16</v>
      </c>
      <c r="CQ12" s="123" t="s">
        <v>696</v>
      </c>
      <c r="CR12" s="49" t="s">
        <v>16</v>
      </c>
      <c r="CS12" s="123" t="s">
        <v>425</v>
      </c>
      <c r="CT12" s="49" t="s">
        <v>16</v>
      </c>
      <c r="CU12" s="103" t="s">
        <v>570</v>
      </c>
      <c r="CV12" s="123" t="s">
        <v>696</v>
      </c>
      <c r="CW12" s="49" t="s">
        <v>16</v>
      </c>
      <c r="CX12" s="123" t="s">
        <v>696</v>
      </c>
      <c r="CY12" s="49" t="s">
        <v>16</v>
      </c>
      <c r="CZ12" s="102" t="s">
        <v>16</v>
      </c>
      <c r="DA12" s="49" t="s">
        <v>570</v>
      </c>
      <c r="DB12" s="27" t="s">
        <v>455</v>
      </c>
      <c r="DC12" s="56" t="s">
        <v>626</v>
      </c>
      <c r="DD12" s="27" t="s">
        <v>626</v>
      </c>
      <c r="DE12" s="49" t="s">
        <v>367</v>
      </c>
      <c r="DF12" s="99" t="s">
        <v>367</v>
      </c>
      <c r="DG12" s="99" t="s">
        <v>367</v>
      </c>
      <c r="DH12" s="99" t="s">
        <v>367</v>
      </c>
      <c r="DI12" s="123" t="s">
        <v>425</v>
      </c>
      <c r="DJ12" s="49" t="s">
        <v>16</v>
      </c>
      <c r="DK12" s="123" t="s">
        <v>425</v>
      </c>
      <c r="DL12" s="49" t="s">
        <v>16</v>
      </c>
      <c r="DM12" s="123" t="s">
        <v>425</v>
      </c>
      <c r="DN12" s="49" t="s">
        <v>16</v>
      </c>
      <c r="DO12" s="27" t="s">
        <v>611</v>
      </c>
      <c r="DP12" s="49" t="s">
        <v>16</v>
      </c>
      <c r="DQ12" s="27" t="s">
        <v>611</v>
      </c>
      <c r="DR12" s="49" t="s">
        <v>16</v>
      </c>
      <c r="DS12" s="98" t="s">
        <v>614</v>
      </c>
      <c r="DT12" s="102" t="s">
        <v>569</v>
      </c>
      <c r="DU12" s="102" t="s">
        <v>16</v>
      </c>
      <c r="DV12" s="105"/>
      <c r="EA12" s="98">
        <v>93</v>
      </c>
      <c r="EB12" s="105">
        <v>205</v>
      </c>
      <c r="EC12" s="98">
        <v>10</v>
      </c>
      <c r="ED12" s="98">
        <v>3</v>
      </c>
      <c r="EE12" s="98">
        <v>0</v>
      </c>
      <c r="EF12" s="98">
        <v>2</v>
      </c>
      <c r="EG12" s="105">
        <v>3</v>
      </c>
      <c r="EH12" s="98">
        <v>0</v>
      </c>
      <c r="EI12" s="98">
        <v>3</v>
      </c>
      <c r="EJ12" s="98">
        <v>0</v>
      </c>
      <c r="EK12" s="98">
        <v>0</v>
      </c>
      <c r="EL12" s="105"/>
      <c r="EM12" s="110" t="s">
        <v>204</v>
      </c>
      <c r="EN12" s="111"/>
      <c r="EO12" s="111"/>
      <c r="EQ12" s="49" t="s">
        <v>285</v>
      </c>
      <c r="ER12" s="49" t="s">
        <v>285</v>
      </c>
      <c r="ES12" s="105"/>
      <c r="ET12" s="107" t="s">
        <v>622</v>
      </c>
      <c r="EU12" s="102" t="s">
        <v>622</v>
      </c>
      <c r="EV12" s="102"/>
    </row>
    <row r="13" spans="1:153" s="112" customFormat="1" x14ac:dyDescent="0.15">
      <c r="A13" s="25" t="s">
        <v>236</v>
      </c>
      <c r="B13" s="25" t="s">
        <v>86</v>
      </c>
      <c r="C13" s="27" t="s">
        <v>87</v>
      </c>
      <c r="D13" s="25" t="s">
        <v>86</v>
      </c>
      <c r="E13" s="27" t="s">
        <v>87</v>
      </c>
      <c r="F13" s="25" t="s">
        <v>86</v>
      </c>
      <c r="G13" s="27" t="s">
        <v>87</v>
      </c>
      <c r="H13" s="27" t="s">
        <v>87</v>
      </c>
      <c r="I13" s="25" t="s">
        <v>86</v>
      </c>
      <c r="J13" s="27" t="s">
        <v>87</v>
      </c>
      <c r="K13" s="25" t="s">
        <v>86</v>
      </c>
      <c r="L13" s="27" t="s">
        <v>87</v>
      </c>
      <c r="M13" s="44" t="s">
        <v>86</v>
      </c>
      <c r="N13" s="44" t="s">
        <v>86</v>
      </c>
      <c r="O13" s="56" t="s">
        <v>87</v>
      </c>
      <c r="P13" s="44" t="s">
        <v>86</v>
      </c>
      <c r="Q13" s="44" t="s">
        <v>87</v>
      </c>
      <c r="R13" s="44" t="s">
        <v>87</v>
      </c>
      <c r="S13" s="19"/>
      <c r="T13" s="27" t="s">
        <v>483</v>
      </c>
      <c r="U13" s="44" t="s">
        <v>379</v>
      </c>
      <c r="V13" s="95" t="s">
        <v>18</v>
      </c>
      <c r="W13" s="123" t="s">
        <v>379</v>
      </c>
      <c r="X13" s="123" t="s">
        <v>379</v>
      </c>
      <c r="Y13" s="127" t="s">
        <v>377</v>
      </c>
      <c r="Z13" s="127" t="s">
        <v>377</v>
      </c>
      <c r="AA13" s="127" t="s">
        <v>377</v>
      </c>
      <c r="AB13" s="127" t="s">
        <v>377</v>
      </c>
      <c r="AC13" s="127" t="s">
        <v>377</v>
      </c>
      <c r="AD13" s="127" t="s">
        <v>377</v>
      </c>
      <c r="AE13" s="127" t="s">
        <v>377</v>
      </c>
      <c r="AF13" s="52" t="s">
        <v>122</v>
      </c>
      <c r="AG13" s="127" t="s">
        <v>377</v>
      </c>
      <c r="AH13" s="123" t="s">
        <v>379</v>
      </c>
      <c r="AI13" s="127" t="s">
        <v>377</v>
      </c>
      <c r="AJ13" s="127" t="s">
        <v>377</v>
      </c>
      <c r="AK13" s="127" t="s">
        <v>377</v>
      </c>
      <c r="AL13" s="127" t="s">
        <v>377</v>
      </c>
      <c r="AM13" s="127" t="s">
        <v>377</v>
      </c>
      <c r="AN13" s="123" t="s">
        <v>483</v>
      </c>
      <c r="AO13" s="125" t="s">
        <v>379</v>
      </c>
      <c r="AP13" s="96" t="s">
        <v>122</v>
      </c>
      <c r="AQ13" s="125" t="s">
        <v>379</v>
      </c>
      <c r="AR13" s="127" t="s">
        <v>377</v>
      </c>
      <c r="AS13" s="127" t="s">
        <v>377</v>
      </c>
      <c r="AT13" s="127" t="s">
        <v>377</v>
      </c>
      <c r="AU13" s="127" t="s">
        <v>377</v>
      </c>
      <c r="AV13" s="127" t="s">
        <v>377</v>
      </c>
      <c r="AW13" s="127" t="s">
        <v>377</v>
      </c>
      <c r="AX13" s="127" t="s">
        <v>377</v>
      </c>
      <c r="AY13" s="127" t="s">
        <v>377</v>
      </c>
      <c r="AZ13" s="127" t="s">
        <v>377</v>
      </c>
      <c r="BA13" s="127" t="s">
        <v>377</v>
      </c>
      <c r="BB13" s="127" t="s">
        <v>377</v>
      </c>
      <c r="BC13" s="125" t="s">
        <v>379</v>
      </c>
      <c r="BD13" s="123" t="s">
        <v>693</v>
      </c>
      <c r="BE13" s="125" t="s">
        <v>379</v>
      </c>
      <c r="BF13" s="123" t="s">
        <v>693</v>
      </c>
      <c r="BG13" s="125" t="s">
        <v>379</v>
      </c>
      <c r="BH13" s="125" t="s">
        <v>379</v>
      </c>
      <c r="BI13" s="127" t="s">
        <v>377</v>
      </c>
      <c r="BJ13" s="127" t="s">
        <v>377</v>
      </c>
      <c r="BK13" s="127" t="s">
        <v>377</v>
      </c>
      <c r="BL13" s="127" t="s">
        <v>377</v>
      </c>
      <c r="BM13" s="127" t="s">
        <v>377</v>
      </c>
      <c r="BN13" s="127" t="s">
        <v>377</v>
      </c>
      <c r="BO13" s="127" t="s">
        <v>377</v>
      </c>
      <c r="BP13" s="127" t="s">
        <v>377</v>
      </c>
      <c r="BQ13" s="127" t="s">
        <v>377</v>
      </c>
      <c r="BR13" s="127" t="s">
        <v>377</v>
      </c>
      <c r="BS13" s="127" t="s">
        <v>377</v>
      </c>
      <c r="BT13" s="127" t="s">
        <v>377</v>
      </c>
      <c r="BU13" s="127" t="s">
        <v>377</v>
      </c>
      <c r="BV13" s="127" t="s">
        <v>377</v>
      </c>
      <c r="BW13" s="127" t="s">
        <v>377</v>
      </c>
      <c r="BX13" s="127" t="s">
        <v>377</v>
      </c>
      <c r="BY13" s="95" t="s">
        <v>122</v>
      </c>
      <c r="BZ13" s="125" t="s">
        <v>379</v>
      </c>
      <c r="CA13" s="127" t="s">
        <v>377</v>
      </c>
      <c r="CB13" s="125" t="s">
        <v>379</v>
      </c>
      <c r="CC13" s="161" t="s">
        <v>122</v>
      </c>
      <c r="CD13" s="147" t="s">
        <v>377</v>
      </c>
      <c r="CE13" s="153" t="s">
        <v>379</v>
      </c>
      <c r="CF13" s="95" t="s">
        <v>122</v>
      </c>
      <c r="CG13" s="125" t="s">
        <v>379</v>
      </c>
      <c r="CH13" s="167" t="s">
        <v>122</v>
      </c>
      <c r="CI13" s="171" t="s">
        <v>377</v>
      </c>
      <c r="CJ13" s="95" t="s">
        <v>122</v>
      </c>
      <c r="CK13" s="125" t="s">
        <v>379</v>
      </c>
      <c r="CL13" s="52" t="s">
        <v>122</v>
      </c>
      <c r="CM13" s="171" t="s">
        <v>377</v>
      </c>
      <c r="CN13" s="95" t="s">
        <v>122</v>
      </c>
      <c r="CO13" s="123" t="s">
        <v>483</v>
      </c>
      <c r="CP13" s="125" t="s">
        <v>379</v>
      </c>
      <c r="CQ13" s="95" t="s">
        <v>122</v>
      </c>
      <c r="CR13" s="125" t="s">
        <v>379</v>
      </c>
      <c r="CS13" s="95" t="s">
        <v>122</v>
      </c>
      <c r="CT13" s="125" t="s">
        <v>379</v>
      </c>
      <c r="CU13" s="127" t="s">
        <v>377</v>
      </c>
      <c r="CV13" s="95" t="s">
        <v>122</v>
      </c>
      <c r="CW13" s="125" t="s">
        <v>379</v>
      </c>
      <c r="CX13" s="95" t="s">
        <v>122</v>
      </c>
      <c r="CY13" s="125" t="s">
        <v>379</v>
      </c>
      <c r="CZ13" s="72" t="s">
        <v>452</v>
      </c>
      <c r="DA13" s="27" t="s">
        <v>453</v>
      </c>
      <c r="DB13" s="27" t="s">
        <v>350</v>
      </c>
      <c r="DC13" s="126" t="s">
        <v>627</v>
      </c>
      <c r="DD13" s="124" t="s">
        <v>255</v>
      </c>
      <c r="DE13" s="124" t="s">
        <v>366</v>
      </c>
      <c r="DF13" s="153" t="s">
        <v>366</v>
      </c>
      <c r="DG13" s="153" t="s">
        <v>608</v>
      </c>
      <c r="DH13" s="153" t="s">
        <v>608</v>
      </c>
      <c r="DI13" s="95" t="s">
        <v>122</v>
      </c>
      <c r="DJ13" s="125" t="s">
        <v>379</v>
      </c>
      <c r="DK13" s="95" t="s">
        <v>122</v>
      </c>
      <c r="DL13" s="125" t="s">
        <v>379</v>
      </c>
      <c r="DM13" s="95" t="s">
        <v>122</v>
      </c>
      <c r="DN13" s="125" t="s">
        <v>379</v>
      </c>
      <c r="DO13" s="95" t="s">
        <v>122</v>
      </c>
      <c r="DP13" s="125" t="s">
        <v>379</v>
      </c>
      <c r="DQ13" s="95" t="s">
        <v>122</v>
      </c>
      <c r="DR13" s="64" t="s">
        <v>452</v>
      </c>
      <c r="DS13" s="95" t="s">
        <v>122</v>
      </c>
      <c r="DT13" s="174" t="s">
        <v>616</v>
      </c>
      <c r="DU13" s="132" t="s">
        <v>379</v>
      </c>
      <c r="DV13" s="128"/>
      <c r="EB13" s="128"/>
      <c r="EG13" s="128"/>
      <c r="EL13" s="128"/>
      <c r="EM13" s="129"/>
      <c r="EN13" s="130"/>
      <c r="EO13" s="130"/>
      <c r="ES13" s="128"/>
      <c r="ET13" s="134"/>
      <c r="EU13" s="126"/>
      <c r="EV13" s="126"/>
    </row>
    <row r="14" spans="1:153" s="112" customFormat="1" x14ac:dyDescent="0.15">
      <c r="A14" s="124"/>
      <c r="B14" s="123" t="s">
        <v>205</v>
      </c>
      <c r="C14" s="123" t="s">
        <v>205</v>
      </c>
      <c r="D14" s="123" t="s">
        <v>774</v>
      </c>
      <c r="E14" s="123" t="s">
        <v>774</v>
      </c>
      <c r="F14" s="123" t="s">
        <v>837</v>
      </c>
      <c r="G14" s="123" t="s">
        <v>837</v>
      </c>
      <c r="H14" s="123" t="s">
        <v>838</v>
      </c>
      <c r="M14" s="131" t="s">
        <v>629</v>
      </c>
      <c r="N14" s="125" t="s">
        <v>647</v>
      </c>
      <c r="O14" s="132" t="s">
        <v>647</v>
      </c>
      <c r="P14" s="131" t="s">
        <v>631</v>
      </c>
      <c r="Q14" s="131" t="s">
        <v>146</v>
      </c>
      <c r="R14" s="131"/>
      <c r="T14" s="123" t="s">
        <v>15</v>
      </c>
      <c r="U14" s="123"/>
      <c r="V14" s="124" t="s">
        <v>17</v>
      </c>
      <c r="W14" s="124" t="s">
        <v>17</v>
      </c>
      <c r="X14" s="123" t="s">
        <v>378</v>
      </c>
      <c r="AF14" s="50" t="s">
        <v>123</v>
      </c>
      <c r="AG14" s="123" t="s">
        <v>378</v>
      </c>
      <c r="AH14" s="123" t="s">
        <v>378</v>
      </c>
      <c r="AN14" s="123" t="s">
        <v>15</v>
      </c>
      <c r="AP14" s="97" t="s">
        <v>123</v>
      </c>
      <c r="BD14" s="123" t="s">
        <v>694</v>
      </c>
      <c r="BF14" s="123" t="s">
        <v>694</v>
      </c>
      <c r="BY14" s="95" t="s">
        <v>123</v>
      </c>
      <c r="CC14" s="162" t="s">
        <v>123</v>
      </c>
      <c r="CD14" s="148"/>
      <c r="CE14" s="154"/>
      <c r="CF14" s="95" t="s">
        <v>123</v>
      </c>
      <c r="CG14" s="123" t="s">
        <v>406</v>
      </c>
      <c r="CH14" s="168" t="s">
        <v>123</v>
      </c>
      <c r="CI14" s="154"/>
      <c r="CJ14" s="95" t="s">
        <v>123</v>
      </c>
      <c r="CK14" s="124" t="s">
        <v>188</v>
      </c>
      <c r="CL14" s="50" t="s">
        <v>123</v>
      </c>
      <c r="CM14" s="154"/>
      <c r="CN14" s="123" t="s">
        <v>188</v>
      </c>
      <c r="CO14" s="123" t="s">
        <v>15</v>
      </c>
      <c r="CP14" s="123" t="s">
        <v>125</v>
      </c>
      <c r="CQ14" s="112" t="s">
        <v>499</v>
      </c>
      <c r="CS14" s="124" t="s">
        <v>280</v>
      </c>
      <c r="CT14" s="132" t="s">
        <v>280</v>
      </c>
      <c r="CU14" s="123" t="s">
        <v>619</v>
      </c>
      <c r="CV14" s="25" t="s">
        <v>470</v>
      </c>
      <c r="CW14" s="25" t="s">
        <v>470</v>
      </c>
      <c r="CZ14" s="148"/>
      <c r="DA14" s="27" t="s">
        <v>454</v>
      </c>
      <c r="DB14" s="27" t="s">
        <v>351</v>
      </c>
      <c r="DC14" s="132" t="s">
        <v>628</v>
      </c>
      <c r="DD14" s="123" t="s">
        <v>256</v>
      </c>
      <c r="DF14" s="154"/>
      <c r="DG14" s="154"/>
      <c r="DH14" s="154"/>
      <c r="DI14" s="25" t="s">
        <v>280</v>
      </c>
      <c r="DJ14" s="25" t="s">
        <v>280</v>
      </c>
      <c r="DO14" s="25" t="s">
        <v>612</v>
      </c>
      <c r="DP14" s="25" t="s">
        <v>612</v>
      </c>
      <c r="DT14" s="148"/>
      <c r="DU14" s="148"/>
      <c r="DV14" s="128"/>
      <c r="EA14" s="112">
        <v>45</v>
      </c>
      <c r="EB14" s="128">
        <v>125</v>
      </c>
      <c r="EC14" s="112">
        <v>70</v>
      </c>
      <c r="ED14" s="112">
        <v>3</v>
      </c>
      <c r="EE14" s="112">
        <v>2.6</v>
      </c>
      <c r="EF14" s="112">
        <v>2</v>
      </c>
      <c r="EG14" s="128">
        <v>12</v>
      </c>
      <c r="EH14" s="112">
        <v>3</v>
      </c>
      <c r="EI14" s="128">
        <v>5</v>
      </c>
      <c r="EJ14" s="112">
        <v>2.6</v>
      </c>
      <c r="EK14" s="112">
        <v>2.6</v>
      </c>
      <c r="EL14" s="128"/>
      <c r="EM14" s="123" t="s">
        <v>726</v>
      </c>
      <c r="EN14" s="123" t="s">
        <v>727</v>
      </c>
      <c r="EO14" s="123" t="s">
        <v>727</v>
      </c>
      <c r="EP14" s="128"/>
      <c r="ET14" s="126" t="s">
        <v>53</v>
      </c>
      <c r="EU14" s="126" t="s">
        <v>204</v>
      </c>
      <c r="EV14" s="126" t="s">
        <v>54</v>
      </c>
      <c r="EW14" s="128"/>
    </row>
    <row r="15" spans="1:153" s="112" customFormat="1" x14ac:dyDescent="0.15">
      <c r="A15" s="123" t="s">
        <v>567</v>
      </c>
      <c r="B15" s="123" t="s">
        <v>662</v>
      </c>
      <c r="C15" s="123" t="s">
        <v>662</v>
      </c>
      <c r="D15" s="123" t="s">
        <v>304</v>
      </c>
      <c r="E15" s="123" t="s">
        <v>304</v>
      </c>
      <c r="F15" s="123" t="s">
        <v>304</v>
      </c>
      <c r="G15" s="123" t="s">
        <v>304</v>
      </c>
      <c r="H15" s="123" t="s">
        <v>304</v>
      </c>
      <c r="I15" s="123" t="s">
        <v>205</v>
      </c>
      <c r="J15" s="123" t="s">
        <v>205</v>
      </c>
      <c r="K15" s="124" t="s">
        <v>839</v>
      </c>
      <c r="L15" s="124" t="s">
        <v>839</v>
      </c>
      <c r="M15" s="131" t="s">
        <v>296</v>
      </c>
      <c r="N15" s="131" t="s">
        <v>648</v>
      </c>
      <c r="O15" s="126" t="s">
        <v>648</v>
      </c>
      <c r="P15" s="131" t="s">
        <v>630</v>
      </c>
      <c r="Q15" s="131" t="s">
        <v>296</v>
      </c>
      <c r="R15" s="131" t="s">
        <v>205</v>
      </c>
      <c r="T15" s="125" t="s">
        <v>373</v>
      </c>
      <c r="U15" s="125" t="s">
        <v>373</v>
      </c>
      <c r="V15" s="125" t="s">
        <v>373</v>
      </c>
      <c r="W15" s="125" t="s">
        <v>373</v>
      </c>
      <c r="X15" s="123" t="s">
        <v>373</v>
      </c>
      <c r="Y15" s="16" t="s">
        <v>373</v>
      </c>
      <c r="Z15" s="16" t="s">
        <v>373</v>
      </c>
      <c r="AA15" s="16" t="s">
        <v>373</v>
      </c>
      <c r="AB15" s="16" t="s">
        <v>373</v>
      </c>
      <c r="AC15" s="16" t="s">
        <v>373</v>
      </c>
      <c r="AD15" s="16" t="s">
        <v>373</v>
      </c>
      <c r="AE15" s="16" t="s">
        <v>373</v>
      </c>
      <c r="AF15" s="123" t="s">
        <v>19</v>
      </c>
      <c r="AG15" s="123" t="s">
        <v>373</v>
      </c>
      <c r="AH15" s="123" t="s">
        <v>373</v>
      </c>
      <c r="AI15" s="16" t="s">
        <v>373</v>
      </c>
      <c r="AJ15" s="16" t="s">
        <v>373</v>
      </c>
      <c r="AK15" s="16" t="s">
        <v>373</v>
      </c>
      <c r="AL15" s="16" t="s">
        <v>373</v>
      </c>
      <c r="AM15" s="16" t="s">
        <v>373</v>
      </c>
      <c r="AN15" s="123" t="s">
        <v>370</v>
      </c>
      <c r="AO15" s="123" t="s">
        <v>370</v>
      </c>
      <c r="AP15" s="123" t="s">
        <v>370</v>
      </c>
      <c r="AQ15" s="123" t="s">
        <v>370</v>
      </c>
      <c r="AR15" s="123" t="s">
        <v>370</v>
      </c>
      <c r="AS15" s="123" t="s">
        <v>370</v>
      </c>
      <c r="AT15" s="123" t="s">
        <v>370</v>
      </c>
      <c r="AU15" s="123" t="s">
        <v>370</v>
      </c>
      <c r="AV15" s="123" t="s">
        <v>370</v>
      </c>
      <c r="AW15" s="123" t="s">
        <v>370</v>
      </c>
      <c r="AX15" s="123" t="s">
        <v>370</v>
      </c>
      <c r="AY15" s="123" t="s">
        <v>370</v>
      </c>
      <c r="AZ15" s="123" t="s">
        <v>370</v>
      </c>
      <c r="BA15" s="123" t="s">
        <v>370</v>
      </c>
      <c r="BB15" s="123" t="s">
        <v>370</v>
      </c>
      <c r="BC15" s="123" t="s">
        <v>370</v>
      </c>
      <c r="BD15" s="123" t="s">
        <v>370</v>
      </c>
      <c r="BE15" s="123" t="s">
        <v>370</v>
      </c>
      <c r="BF15" s="123" t="s">
        <v>370</v>
      </c>
      <c r="BG15" s="123" t="s">
        <v>370</v>
      </c>
      <c r="BH15" s="123" t="s">
        <v>370</v>
      </c>
      <c r="BI15" s="123" t="s">
        <v>370</v>
      </c>
      <c r="BJ15" s="123" t="s">
        <v>370</v>
      </c>
      <c r="BK15" s="123" t="s">
        <v>370</v>
      </c>
      <c r="BL15" s="123" t="s">
        <v>370</v>
      </c>
      <c r="BM15" s="123" t="s">
        <v>370</v>
      </c>
      <c r="BN15" s="123" t="s">
        <v>370</v>
      </c>
      <c r="BO15" s="123" t="s">
        <v>370</v>
      </c>
      <c r="BP15" s="123" t="s">
        <v>370</v>
      </c>
      <c r="BQ15" s="123" t="s">
        <v>370</v>
      </c>
      <c r="BR15" s="123" t="s">
        <v>370</v>
      </c>
      <c r="BS15" s="123" t="s">
        <v>370</v>
      </c>
      <c r="BT15" s="123" t="s">
        <v>370</v>
      </c>
      <c r="BU15" s="123" t="s">
        <v>370</v>
      </c>
      <c r="BV15" s="123" t="s">
        <v>370</v>
      </c>
      <c r="BW15" s="123" t="s">
        <v>370</v>
      </c>
      <c r="BX15" s="123" t="s">
        <v>370</v>
      </c>
      <c r="BY15" s="112" t="s">
        <v>697</v>
      </c>
      <c r="BZ15" s="123" t="s">
        <v>241</v>
      </c>
      <c r="CA15" s="123" t="s">
        <v>241</v>
      </c>
      <c r="CB15" s="123" t="s">
        <v>241</v>
      </c>
      <c r="CC15" s="160" t="s">
        <v>241</v>
      </c>
      <c r="CD15" s="126" t="s">
        <v>241</v>
      </c>
      <c r="CE15" s="155" t="s">
        <v>241</v>
      </c>
      <c r="CF15" s="123" t="s">
        <v>698</v>
      </c>
      <c r="CG15" s="123" t="s">
        <v>698</v>
      </c>
      <c r="CH15" s="131" t="s">
        <v>698</v>
      </c>
      <c r="CI15" s="155" t="s">
        <v>698</v>
      </c>
      <c r="CJ15" s="123" t="s">
        <v>497</v>
      </c>
      <c r="CK15" s="123" t="s">
        <v>497</v>
      </c>
      <c r="CL15" s="113" t="s">
        <v>374</v>
      </c>
      <c r="CM15" s="171" t="s">
        <v>374</v>
      </c>
      <c r="CN15" s="123" t="s">
        <v>498</v>
      </c>
      <c r="CO15" s="123" t="s">
        <v>124</v>
      </c>
      <c r="CP15" s="123" t="s">
        <v>124</v>
      </c>
      <c r="CQ15" s="123" t="s">
        <v>375</v>
      </c>
      <c r="CR15" s="123" t="s">
        <v>375</v>
      </c>
      <c r="CS15" s="133" t="s">
        <v>211</v>
      </c>
      <c r="CT15" s="134" t="s">
        <v>211</v>
      </c>
      <c r="CU15" s="113" t="s">
        <v>130</v>
      </c>
      <c r="CV15" s="123" t="s">
        <v>376</v>
      </c>
      <c r="CW15" s="123" t="s">
        <v>376</v>
      </c>
      <c r="CX15" s="123" t="s">
        <v>134</v>
      </c>
      <c r="CY15" s="123" t="s">
        <v>134</v>
      </c>
      <c r="CZ15" s="126" t="s">
        <v>134</v>
      </c>
      <c r="DA15" s="112" t="s">
        <v>206</v>
      </c>
      <c r="DB15" s="123" t="s">
        <v>625</v>
      </c>
      <c r="DC15" s="126" t="s">
        <v>254</v>
      </c>
      <c r="DD15" s="123" t="s">
        <v>208</v>
      </c>
      <c r="DE15" s="123" t="s">
        <v>207</v>
      </c>
      <c r="DF15" s="154" t="s">
        <v>208</v>
      </c>
      <c r="DG15" s="155" t="s">
        <v>207</v>
      </c>
      <c r="DH15" s="155" t="s">
        <v>208</v>
      </c>
      <c r="DI15" s="123" t="s">
        <v>211</v>
      </c>
      <c r="DJ15" s="123" t="s">
        <v>211</v>
      </c>
      <c r="DK15" s="123" t="s">
        <v>609</v>
      </c>
      <c r="DL15" s="123" t="s">
        <v>609</v>
      </c>
      <c r="DM15" s="123" t="s">
        <v>610</v>
      </c>
      <c r="DN15" s="123" t="s">
        <v>610</v>
      </c>
      <c r="DO15" s="123" t="s">
        <v>613</v>
      </c>
      <c r="DP15" s="123" t="s">
        <v>613</v>
      </c>
      <c r="DQ15" s="123" t="s">
        <v>134</v>
      </c>
      <c r="DR15" s="123" t="s">
        <v>134</v>
      </c>
      <c r="DS15" s="123" t="s">
        <v>615</v>
      </c>
      <c r="DT15" s="126" t="s">
        <v>615</v>
      </c>
      <c r="DU15" s="126" t="s">
        <v>615</v>
      </c>
      <c r="DV15" s="128"/>
      <c r="DW15" s="124" t="s">
        <v>370</v>
      </c>
      <c r="DX15" s="124" t="s">
        <v>371</v>
      </c>
      <c r="DY15" s="112" t="s">
        <v>293</v>
      </c>
      <c r="DZ15" s="112" t="s">
        <v>316</v>
      </c>
      <c r="EA15" s="139" t="s">
        <v>373</v>
      </c>
      <c r="EB15" s="128" t="s">
        <v>317</v>
      </c>
      <c r="EC15" s="27" t="s">
        <v>318</v>
      </c>
      <c r="ED15" s="27" t="s">
        <v>375</v>
      </c>
      <c r="EE15" s="27" t="s">
        <v>376</v>
      </c>
      <c r="EF15" s="27" t="s">
        <v>211</v>
      </c>
      <c r="EG15" s="64" t="s">
        <v>212</v>
      </c>
      <c r="EH15" s="27" t="s">
        <v>213</v>
      </c>
      <c r="EI15" s="64" t="s">
        <v>214</v>
      </c>
      <c r="EJ15" s="27" t="s">
        <v>215</v>
      </c>
      <c r="EK15" s="27" t="s">
        <v>216</v>
      </c>
      <c r="EL15" s="128"/>
      <c r="EM15" s="140" t="s">
        <v>307</v>
      </c>
      <c r="EN15" s="131" t="s">
        <v>413</v>
      </c>
      <c r="EO15" s="131" t="s">
        <v>284</v>
      </c>
      <c r="EP15" s="128"/>
      <c r="ES15" s="123" t="s">
        <v>220</v>
      </c>
      <c r="ET15" s="148"/>
      <c r="EU15" s="148"/>
      <c r="EV15" s="148"/>
      <c r="EW15" s="128"/>
    </row>
    <row r="16" spans="1:153" x14ac:dyDescent="0.15">
      <c r="A16" s="217" t="s">
        <v>306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2"/>
      <c r="N16" s="12"/>
      <c r="O16" s="53"/>
      <c r="P16" s="12"/>
      <c r="Q16" s="12"/>
      <c r="R16" s="12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88"/>
      <c r="AG16" s="88"/>
      <c r="AH16" s="87"/>
      <c r="AI16" s="87"/>
      <c r="AJ16" s="87"/>
      <c r="AK16" s="87"/>
      <c r="AL16" s="87"/>
      <c r="AM16" s="87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163"/>
      <c r="CD16" s="115"/>
      <c r="CE16" s="156"/>
      <c r="CF16" s="4"/>
      <c r="CG16" s="4"/>
      <c r="CH16" s="163"/>
      <c r="CI16" s="172"/>
      <c r="CJ16" s="4"/>
      <c r="CK16" s="4"/>
      <c r="CL16" s="7"/>
      <c r="CM16" s="172"/>
      <c r="CN16" s="4"/>
      <c r="CO16" s="4"/>
      <c r="CP16" s="4"/>
      <c r="CQ16" s="4"/>
      <c r="CR16" s="4"/>
      <c r="CS16" s="7"/>
      <c r="CT16" s="115"/>
      <c r="CU16" s="7"/>
      <c r="CV16" s="4"/>
      <c r="CW16" s="4"/>
      <c r="CX16" s="4"/>
      <c r="CY16" s="4"/>
      <c r="DA16" s="4"/>
      <c r="DB16" s="4"/>
      <c r="DC16" s="63"/>
      <c r="DD16" s="4"/>
      <c r="DE16" s="4"/>
      <c r="DF16" s="32"/>
      <c r="DG16" s="32"/>
      <c r="DH16" s="32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S16" s="217">
        <v>1595</v>
      </c>
    </row>
    <row r="17" spans="1:149" x14ac:dyDescent="0.15">
      <c r="A17" s="218">
        <v>1596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2"/>
      <c r="N17" s="12"/>
      <c r="O17" s="53"/>
      <c r="P17" s="12"/>
      <c r="Q17" s="12"/>
      <c r="R17" s="12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88"/>
      <c r="AG17" s="88"/>
      <c r="AH17" s="87"/>
      <c r="AI17" s="87"/>
      <c r="AJ17" s="87"/>
      <c r="AK17" s="87"/>
      <c r="AL17" s="87"/>
      <c r="AM17" s="87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163"/>
      <c r="CD17" s="115"/>
      <c r="CE17" s="156"/>
      <c r="CF17" s="4"/>
      <c r="CG17" s="4"/>
      <c r="CH17" s="163"/>
      <c r="CI17" s="172"/>
      <c r="CJ17" s="4"/>
      <c r="CK17" s="4"/>
      <c r="CL17" s="7"/>
      <c r="CM17" s="172"/>
      <c r="CN17" s="4"/>
      <c r="CO17" s="4"/>
      <c r="CP17" s="4"/>
      <c r="CQ17" s="4"/>
      <c r="CR17" s="4"/>
      <c r="CS17" s="7"/>
      <c r="CT17" s="115"/>
      <c r="CU17" s="7"/>
      <c r="CV17" s="4"/>
      <c r="CW17" s="4"/>
      <c r="CX17" s="4"/>
      <c r="CY17" s="4"/>
      <c r="DA17" s="4"/>
      <c r="DB17" s="4"/>
      <c r="DC17" s="63"/>
      <c r="DD17" s="4"/>
      <c r="DE17" s="4"/>
      <c r="DF17" s="32"/>
      <c r="DG17" s="32"/>
      <c r="DH17" s="32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S17" s="218">
        <v>1596</v>
      </c>
    </row>
    <row r="18" spans="1:149" x14ac:dyDescent="0.15">
      <c r="A18" s="218">
        <v>1597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2"/>
      <c r="N18" s="12"/>
      <c r="O18" s="53"/>
      <c r="P18" s="12"/>
      <c r="Q18" s="12"/>
      <c r="R18" s="12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88"/>
      <c r="AG18" s="88"/>
      <c r="AH18" s="87"/>
      <c r="AI18" s="87"/>
      <c r="AJ18" s="87"/>
      <c r="AK18" s="87"/>
      <c r="AL18" s="87"/>
      <c r="AM18" s="87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163"/>
      <c r="CD18" s="115"/>
      <c r="CE18" s="156"/>
      <c r="CF18" s="4"/>
      <c r="CG18" s="4"/>
      <c r="CH18" s="163"/>
      <c r="CI18" s="172"/>
      <c r="CJ18" s="4"/>
      <c r="CK18" s="4"/>
      <c r="CL18" s="7"/>
      <c r="CM18" s="172"/>
      <c r="CN18" s="4"/>
      <c r="CO18" s="4"/>
      <c r="CP18" s="4"/>
      <c r="CQ18" s="4"/>
      <c r="CR18" s="4"/>
      <c r="CS18" s="7"/>
      <c r="CT18" s="115"/>
      <c r="CU18" s="7"/>
      <c r="CV18" s="4"/>
      <c r="CW18" s="4"/>
      <c r="CX18" s="4"/>
      <c r="CY18" s="4"/>
      <c r="DA18" s="4"/>
      <c r="DB18" s="4"/>
      <c r="DC18" s="63"/>
      <c r="DD18" s="4"/>
      <c r="DE18" s="4"/>
      <c r="DF18" s="32"/>
      <c r="DG18" s="32"/>
      <c r="DH18" s="32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S18" s="218">
        <v>1597</v>
      </c>
    </row>
    <row r="19" spans="1:149" x14ac:dyDescent="0.15">
      <c r="A19" s="218">
        <v>1598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2"/>
      <c r="N19" s="12"/>
      <c r="O19" s="53"/>
      <c r="P19" s="12"/>
      <c r="Q19" s="12"/>
      <c r="R19" s="12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88"/>
      <c r="AG19" s="88"/>
      <c r="AH19" s="87"/>
      <c r="AI19" s="87"/>
      <c r="AJ19" s="87"/>
      <c r="AK19" s="87"/>
      <c r="AL19" s="87"/>
      <c r="AM19" s="87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163"/>
      <c r="CD19" s="115"/>
      <c r="CE19" s="156"/>
      <c r="CF19" s="4"/>
      <c r="CG19" s="4"/>
      <c r="CH19" s="163"/>
      <c r="CI19" s="172"/>
      <c r="CJ19" s="4"/>
      <c r="CK19" s="4"/>
      <c r="CL19" s="7"/>
      <c r="CM19" s="172"/>
      <c r="CN19" s="4"/>
      <c r="CO19" s="4"/>
      <c r="CP19" s="4"/>
      <c r="CQ19" s="4"/>
      <c r="CR19" s="4"/>
      <c r="CS19" s="7"/>
      <c r="CT19" s="115"/>
      <c r="CU19" s="7"/>
      <c r="CV19" s="4"/>
      <c r="CW19" s="4"/>
      <c r="CX19" s="4"/>
      <c r="CY19" s="4"/>
      <c r="DA19" s="4"/>
      <c r="DB19" s="4"/>
      <c r="DC19" s="63"/>
      <c r="DD19" s="4"/>
      <c r="DE19" s="4"/>
      <c r="DF19" s="32"/>
      <c r="DG19" s="32"/>
      <c r="DH19" s="32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S19" s="218">
        <v>1598</v>
      </c>
    </row>
    <row r="20" spans="1:149" x14ac:dyDescent="0.15">
      <c r="A20" s="218">
        <v>1599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2"/>
      <c r="N20" s="12"/>
      <c r="O20" s="53"/>
      <c r="P20" s="12"/>
      <c r="Q20" s="12"/>
      <c r="R20" s="12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88"/>
      <c r="AG20" s="88"/>
      <c r="AH20" s="87"/>
      <c r="AI20" s="87"/>
      <c r="AJ20" s="87"/>
      <c r="AK20" s="87"/>
      <c r="AL20" s="87"/>
      <c r="AM20" s="87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163"/>
      <c r="CD20" s="115"/>
      <c r="CE20" s="156"/>
      <c r="CF20" s="4"/>
      <c r="CG20" s="4"/>
      <c r="CH20" s="163"/>
      <c r="CI20" s="172"/>
      <c r="CJ20" s="4"/>
      <c r="CK20" s="4"/>
      <c r="CL20" s="7"/>
      <c r="CM20" s="172"/>
      <c r="CN20" s="4"/>
      <c r="CO20" s="4"/>
      <c r="CP20" s="4"/>
      <c r="CQ20" s="4"/>
      <c r="CR20" s="4"/>
      <c r="CS20" s="7"/>
      <c r="CT20" s="115"/>
      <c r="CU20" s="7"/>
      <c r="CV20" s="4"/>
      <c r="CW20" s="4"/>
      <c r="CX20" s="4"/>
      <c r="CY20" s="4"/>
      <c r="DA20" s="4"/>
      <c r="DB20" s="4"/>
      <c r="DC20" s="63"/>
      <c r="DD20" s="4"/>
      <c r="DE20" s="4"/>
      <c r="DF20" s="32"/>
      <c r="DG20" s="32"/>
      <c r="DH20" s="32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S20" s="218">
        <v>1599</v>
      </c>
    </row>
    <row r="21" spans="1:149" x14ac:dyDescent="0.15">
      <c r="A21" s="218">
        <v>1600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2"/>
      <c r="N21" s="12"/>
      <c r="O21" s="53"/>
      <c r="P21" s="12"/>
      <c r="Q21" s="12"/>
      <c r="R21" s="12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87"/>
      <c r="AG21" s="87"/>
      <c r="AH21" s="87"/>
      <c r="AI21" s="87"/>
      <c r="AJ21" s="87"/>
      <c r="AK21" s="87"/>
      <c r="AL21" s="87"/>
      <c r="AM21" s="87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163"/>
      <c r="CD21" s="115"/>
      <c r="CE21" s="156"/>
      <c r="CF21" s="4"/>
      <c r="CG21" s="4"/>
      <c r="CH21" s="163"/>
      <c r="CI21" s="172"/>
      <c r="CJ21" s="4"/>
      <c r="CK21" s="4"/>
      <c r="CL21" s="7"/>
      <c r="CM21" s="172"/>
      <c r="CN21" s="4"/>
      <c r="CO21" s="4"/>
      <c r="CP21" s="4"/>
      <c r="CQ21" s="4"/>
      <c r="CR21" s="4"/>
      <c r="CS21" s="7"/>
      <c r="CT21" s="115"/>
      <c r="CU21" s="7"/>
      <c r="CV21" s="4"/>
      <c r="CW21" s="4"/>
      <c r="CX21" s="4"/>
      <c r="CY21" s="4"/>
      <c r="DA21" s="4">
        <v>13</v>
      </c>
      <c r="DB21" s="4"/>
      <c r="DC21" s="63">
        <f t="shared" ref="DC21:DC40" si="0">+(250+271)/200</f>
        <v>2.605</v>
      </c>
      <c r="DD21" s="4"/>
      <c r="DE21" s="4">
        <f t="shared" ref="DE21:DE52" si="1">+DC21*5/14*0.9144*10.86</f>
        <v>9.2388036857142861</v>
      </c>
      <c r="DF21" s="32"/>
      <c r="DG21" s="32">
        <f t="shared" ref="DG21:DG52" si="2">+DE21/5*1/(0.75*0.91)</f>
        <v>2.707341739403454</v>
      </c>
      <c r="DH21" s="32">
        <f t="shared" ref="DH21:DH52" si="3">+DF21/5*1/(0.75*0.91)</f>
        <v>0</v>
      </c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S21" s="218">
        <v>1600</v>
      </c>
    </row>
    <row r="22" spans="1:149" x14ac:dyDescent="0.15">
      <c r="A22" s="218">
        <f t="shared" ref="A22:A85" si="4">+A21+1</f>
        <v>1601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2"/>
      <c r="N22" s="12"/>
      <c r="O22" s="53"/>
      <c r="P22" s="12"/>
      <c r="Q22" s="12"/>
      <c r="R22" s="12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87"/>
      <c r="AG22" s="87"/>
      <c r="AH22" s="87"/>
      <c r="AI22" s="87"/>
      <c r="AJ22" s="87"/>
      <c r="AK22" s="87"/>
      <c r="AL22" s="87"/>
      <c r="AM22" s="87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163"/>
      <c r="CD22" s="115"/>
      <c r="CE22" s="156"/>
      <c r="CF22" s="4"/>
      <c r="CG22" s="4"/>
      <c r="CH22" s="163"/>
      <c r="CI22" s="172"/>
      <c r="CJ22" s="4"/>
      <c r="CK22" s="4"/>
      <c r="CL22" s="7"/>
      <c r="CM22" s="172"/>
      <c r="CN22" s="4"/>
      <c r="CO22" s="4"/>
      <c r="CP22" s="4"/>
      <c r="CQ22" s="4"/>
      <c r="CR22" s="4"/>
      <c r="CS22" s="7"/>
      <c r="CT22" s="115"/>
      <c r="CU22" s="7"/>
      <c r="CV22" s="4"/>
      <c r="CW22" s="4"/>
      <c r="CX22" s="4"/>
      <c r="CY22" s="4"/>
      <c r="DA22" s="4"/>
      <c r="DB22" s="4"/>
      <c r="DC22" s="63">
        <f t="shared" si="0"/>
        <v>2.605</v>
      </c>
      <c r="DD22" s="4"/>
      <c r="DE22" s="4">
        <f t="shared" si="1"/>
        <v>9.2388036857142861</v>
      </c>
      <c r="DF22" s="32"/>
      <c r="DG22" s="32">
        <f t="shared" si="2"/>
        <v>2.707341739403454</v>
      </c>
      <c r="DH22" s="32">
        <f t="shared" si="3"/>
        <v>0</v>
      </c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S22" s="218">
        <f t="shared" ref="ES22:ES85" si="5">+ES21+1</f>
        <v>1601</v>
      </c>
    </row>
    <row r="23" spans="1:149" x14ac:dyDescent="0.15">
      <c r="A23" s="218">
        <f t="shared" si="4"/>
        <v>1602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12"/>
      <c r="N23" s="12"/>
      <c r="O23" s="53"/>
      <c r="P23" s="12"/>
      <c r="Q23" s="12"/>
      <c r="R23" s="12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87"/>
      <c r="AG23" s="87"/>
      <c r="AH23" s="87"/>
      <c r="AI23" s="87"/>
      <c r="AJ23" s="87"/>
      <c r="AK23" s="87"/>
      <c r="AL23" s="87"/>
      <c r="AM23" s="87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163"/>
      <c r="CD23" s="115"/>
      <c r="CE23" s="156"/>
      <c r="CF23" s="4"/>
      <c r="CG23" s="4"/>
      <c r="CH23" s="163"/>
      <c r="CI23" s="172"/>
      <c r="CJ23" s="4"/>
      <c r="CK23" s="4"/>
      <c r="CL23" s="7"/>
      <c r="CM23" s="172"/>
      <c r="CN23" s="4"/>
      <c r="CO23" s="4"/>
      <c r="CP23" s="4"/>
      <c r="CQ23" s="4"/>
      <c r="CR23" s="4"/>
      <c r="CS23" s="7"/>
      <c r="CT23" s="115"/>
      <c r="CU23" s="7"/>
      <c r="CV23" s="4"/>
      <c r="CW23" s="4"/>
      <c r="CX23" s="4"/>
      <c r="CY23" s="4"/>
      <c r="DA23" s="4"/>
      <c r="DB23" s="4"/>
      <c r="DC23" s="63">
        <f t="shared" si="0"/>
        <v>2.605</v>
      </c>
      <c r="DD23" s="4"/>
      <c r="DE23" s="4">
        <f t="shared" si="1"/>
        <v>9.2388036857142861</v>
      </c>
      <c r="DF23" s="32"/>
      <c r="DG23" s="32">
        <f t="shared" si="2"/>
        <v>2.707341739403454</v>
      </c>
      <c r="DH23" s="32">
        <f t="shared" si="3"/>
        <v>0</v>
      </c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S23" s="218">
        <f t="shared" si="5"/>
        <v>1602</v>
      </c>
    </row>
    <row r="24" spans="1:149" x14ac:dyDescent="0.15">
      <c r="A24" s="218">
        <f t="shared" si="4"/>
        <v>1603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12"/>
      <c r="N24" s="12"/>
      <c r="O24" s="53"/>
      <c r="P24" s="12"/>
      <c r="Q24" s="12"/>
      <c r="R24" s="12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87"/>
      <c r="AG24" s="87"/>
      <c r="AH24" s="87"/>
      <c r="AI24" s="87"/>
      <c r="AJ24" s="87"/>
      <c r="AK24" s="87"/>
      <c r="AL24" s="87"/>
      <c r="AM24" s="87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163"/>
      <c r="CD24" s="115"/>
      <c r="CE24" s="156"/>
      <c r="CF24" s="4"/>
      <c r="CG24" s="4"/>
      <c r="CH24" s="163"/>
      <c r="CI24" s="172"/>
      <c r="CJ24" s="4"/>
      <c r="CK24" s="4"/>
      <c r="CL24" s="7"/>
      <c r="CM24" s="172"/>
      <c r="CN24" s="4"/>
      <c r="CO24" s="4"/>
      <c r="CP24" s="4"/>
      <c r="CQ24" s="4"/>
      <c r="CR24" s="4"/>
      <c r="CS24" s="7"/>
      <c r="CT24" s="115"/>
      <c r="CU24" s="7"/>
      <c r="CV24" s="4"/>
      <c r="CW24" s="4"/>
      <c r="CX24" s="4"/>
      <c r="CY24" s="4"/>
      <c r="DA24" s="4"/>
      <c r="DB24" s="4"/>
      <c r="DC24" s="63">
        <f t="shared" si="0"/>
        <v>2.605</v>
      </c>
      <c r="DD24" s="4"/>
      <c r="DE24" s="4">
        <f t="shared" si="1"/>
        <v>9.2388036857142861</v>
      </c>
      <c r="DF24" s="32"/>
      <c r="DG24" s="32">
        <f t="shared" si="2"/>
        <v>2.707341739403454</v>
      </c>
      <c r="DH24" s="32">
        <f t="shared" si="3"/>
        <v>0</v>
      </c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S24" s="218">
        <f t="shared" si="5"/>
        <v>1603</v>
      </c>
    </row>
    <row r="25" spans="1:149" x14ac:dyDescent="0.15">
      <c r="A25" s="218">
        <f t="shared" si="4"/>
        <v>1604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53"/>
      <c r="P25" s="12"/>
      <c r="Q25" s="12"/>
      <c r="R25" s="12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87"/>
      <c r="AG25" s="87"/>
      <c r="AH25" s="87"/>
      <c r="AI25" s="87"/>
      <c r="AJ25" s="87"/>
      <c r="AK25" s="87"/>
      <c r="AL25" s="87"/>
      <c r="AM25" s="87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163"/>
      <c r="CD25" s="115"/>
      <c r="CE25" s="156"/>
      <c r="CF25" s="4"/>
      <c r="CG25" s="4"/>
      <c r="CH25" s="163"/>
      <c r="CI25" s="172"/>
      <c r="CJ25" s="4"/>
      <c r="CK25" s="4"/>
      <c r="CL25" s="7"/>
      <c r="CM25" s="172"/>
      <c r="CN25" s="4"/>
      <c r="CO25" s="4"/>
      <c r="CP25" s="4"/>
      <c r="CQ25" s="4"/>
      <c r="CR25" s="4"/>
      <c r="CS25" s="7"/>
      <c r="CT25" s="115"/>
      <c r="CU25" s="7"/>
      <c r="CV25" s="4"/>
      <c r="CW25" s="4"/>
      <c r="CX25" s="4"/>
      <c r="CY25" s="4"/>
      <c r="DA25" s="4"/>
      <c r="DB25" s="4"/>
      <c r="DC25" s="63">
        <f t="shared" si="0"/>
        <v>2.605</v>
      </c>
      <c r="DD25" s="4"/>
      <c r="DE25" s="4">
        <f t="shared" si="1"/>
        <v>9.2388036857142861</v>
      </c>
      <c r="DF25" s="32"/>
      <c r="DG25" s="32">
        <f t="shared" si="2"/>
        <v>2.707341739403454</v>
      </c>
      <c r="DH25" s="32">
        <f t="shared" si="3"/>
        <v>0</v>
      </c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S25" s="218">
        <f t="shared" si="5"/>
        <v>1604</v>
      </c>
    </row>
    <row r="26" spans="1:149" x14ac:dyDescent="0.15">
      <c r="A26" s="218">
        <f t="shared" si="4"/>
        <v>1605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53"/>
      <c r="P26" s="12"/>
      <c r="Q26" s="12"/>
      <c r="R26" s="12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87"/>
      <c r="AG26" s="87"/>
      <c r="AH26" s="87"/>
      <c r="AI26" s="87"/>
      <c r="AJ26" s="87"/>
      <c r="AK26" s="87"/>
      <c r="AL26" s="87"/>
      <c r="AM26" s="87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163"/>
      <c r="CD26" s="115"/>
      <c r="CE26" s="156"/>
      <c r="CF26" s="4"/>
      <c r="CG26" s="4"/>
      <c r="CH26" s="163"/>
      <c r="CI26" s="172"/>
      <c r="CJ26" s="4"/>
      <c r="CK26" s="4"/>
      <c r="CL26" s="7"/>
      <c r="CM26" s="172"/>
      <c r="CN26" s="4"/>
      <c r="CO26" s="4"/>
      <c r="CP26" s="4"/>
      <c r="CQ26" s="4"/>
      <c r="CR26" s="4"/>
      <c r="CS26" s="7"/>
      <c r="CT26" s="115"/>
      <c r="CU26" s="7"/>
      <c r="CV26" s="4"/>
      <c r="CW26" s="4"/>
      <c r="CX26" s="4"/>
      <c r="CY26" s="4"/>
      <c r="DA26" s="4"/>
      <c r="DB26" s="4"/>
      <c r="DC26" s="63">
        <f t="shared" si="0"/>
        <v>2.605</v>
      </c>
      <c r="DD26" s="4"/>
      <c r="DE26" s="4">
        <f t="shared" si="1"/>
        <v>9.2388036857142861</v>
      </c>
      <c r="DF26" s="32"/>
      <c r="DG26" s="32">
        <f t="shared" si="2"/>
        <v>2.707341739403454</v>
      </c>
      <c r="DH26" s="32">
        <f t="shared" si="3"/>
        <v>0</v>
      </c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S26" s="218">
        <f t="shared" si="5"/>
        <v>1605</v>
      </c>
    </row>
    <row r="27" spans="1:149" x14ac:dyDescent="0.15">
      <c r="A27" s="218">
        <f t="shared" si="4"/>
        <v>1606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2"/>
      <c r="N27" s="12"/>
      <c r="O27" s="53"/>
      <c r="P27" s="12"/>
      <c r="Q27" s="12"/>
      <c r="R27" s="12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87"/>
      <c r="AG27" s="87"/>
      <c r="AH27" s="87"/>
      <c r="AI27" s="87"/>
      <c r="AJ27" s="87"/>
      <c r="AK27" s="87"/>
      <c r="AL27" s="87"/>
      <c r="AM27" s="87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163"/>
      <c r="CD27" s="115"/>
      <c r="CE27" s="156"/>
      <c r="CF27" s="4"/>
      <c r="CG27" s="4"/>
      <c r="CH27" s="163"/>
      <c r="CI27" s="172"/>
      <c r="CJ27" s="4"/>
      <c r="CK27" s="4"/>
      <c r="CL27" s="7"/>
      <c r="CM27" s="172"/>
      <c r="CN27" s="4"/>
      <c r="CO27" s="4"/>
      <c r="CP27" s="4"/>
      <c r="CQ27" s="4"/>
      <c r="CR27" s="4"/>
      <c r="CS27" s="7"/>
      <c r="CT27" s="115"/>
      <c r="CU27" s="7"/>
      <c r="CV27" s="4"/>
      <c r="CW27" s="4"/>
      <c r="CX27" s="4"/>
      <c r="CY27" s="4"/>
      <c r="DA27" s="4"/>
      <c r="DB27" s="4"/>
      <c r="DC27" s="63">
        <f t="shared" si="0"/>
        <v>2.605</v>
      </c>
      <c r="DD27" s="4"/>
      <c r="DE27" s="4">
        <f t="shared" si="1"/>
        <v>9.2388036857142861</v>
      </c>
      <c r="DF27" s="32"/>
      <c r="DG27" s="32">
        <f t="shared" si="2"/>
        <v>2.707341739403454</v>
      </c>
      <c r="DH27" s="32">
        <f t="shared" si="3"/>
        <v>0</v>
      </c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S27" s="218">
        <f t="shared" si="5"/>
        <v>1606</v>
      </c>
    </row>
    <row r="28" spans="1:149" x14ac:dyDescent="0.15">
      <c r="A28" s="218">
        <f t="shared" si="4"/>
        <v>1607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12"/>
      <c r="N28" s="12"/>
      <c r="O28" s="53"/>
      <c r="P28" s="12"/>
      <c r="Q28" s="12"/>
      <c r="R28" s="12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87"/>
      <c r="AG28" s="87"/>
      <c r="AH28" s="87"/>
      <c r="AI28" s="87"/>
      <c r="AJ28" s="87"/>
      <c r="AK28" s="87"/>
      <c r="AL28" s="87"/>
      <c r="AM28" s="87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163"/>
      <c r="CD28" s="115"/>
      <c r="CE28" s="156"/>
      <c r="CF28" s="4"/>
      <c r="CG28" s="4"/>
      <c r="CH28" s="163"/>
      <c r="CI28" s="172"/>
      <c r="CJ28" s="4"/>
      <c r="CK28" s="4"/>
      <c r="CL28" s="7"/>
      <c r="CM28" s="172"/>
      <c r="CN28" s="4"/>
      <c r="CO28" s="4"/>
      <c r="CP28" s="4"/>
      <c r="CQ28" s="4"/>
      <c r="CR28" s="4"/>
      <c r="CS28" s="7"/>
      <c r="CT28" s="115"/>
      <c r="CU28" s="7"/>
      <c r="CV28" s="4"/>
      <c r="CW28" s="4"/>
      <c r="CX28" s="4"/>
      <c r="CY28" s="4"/>
      <c r="DA28" s="4"/>
      <c r="DB28" s="4"/>
      <c r="DC28" s="63">
        <f t="shared" si="0"/>
        <v>2.605</v>
      </c>
      <c r="DD28" s="4"/>
      <c r="DE28" s="4">
        <f t="shared" si="1"/>
        <v>9.2388036857142861</v>
      </c>
      <c r="DF28" s="32"/>
      <c r="DG28" s="32">
        <f t="shared" si="2"/>
        <v>2.707341739403454</v>
      </c>
      <c r="DH28" s="32">
        <f t="shared" si="3"/>
        <v>0</v>
      </c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S28" s="218">
        <f t="shared" si="5"/>
        <v>1607</v>
      </c>
    </row>
    <row r="29" spans="1:149" x14ac:dyDescent="0.15">
      <c r="A29" s="218">
        <f t="shared" si="4"/>
        <v>1608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12"/>
      <c r="N29" s="12"/>
      <c r="O29" s="53"/>
      <c r="P29" s="12"/>
      <c r="Q29" s="12"/>
      <c r="R29" s="12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87"/>
      <c r="AG29" s="87"/>
      <c r="AH29" s="87"/>
      <c r="AI29" s="87"/>
      <c r="AJ29" s="87"/>
      <c r="AK29" s="87"/>
      <c r="AL29" s="87"/>
      <c r="AM29" s="87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163"/>
      <c r="CD29" s="115"/>
      <c r="CE29" s="156"/>
      <c r="CF29" s="4"/>
      <c r="CG29" s="4"/>
      <c r="CH29" s="163"/>
      <c r="CI29" s="172"/>
      <c r="CJ29" s="4"/>
      <c r="CK29" s="4"/>
      <c r="CL29" s="7"/>
      <c r="CM29" s="172"/>
      <c r="CN29" s="4"/>
      <c r="CO29" s="4"/>
      <c r="CP29" s="4"/>
      <c r="CQ29" s="4"/>
      <c r="CR29" s="4"/>
      <c r="CS29" s="7"/>
      <c r="CT29" s="115"/>
      <c r="CU29" s="7"/>
      <c r="CV29" s="4"/>
      <c r="CW29" s="4"/>
      <c r="CX29" s="4"/>
      <c r="CY29" s="4"/>
      <c r="DA29" s="4"/>
      <c r="DB29" s="4"/>
      <c r="DC29" s="63">
        <f t="shared" si="0"/>
        <v>2.605</v>
      </c>
      <c r="DD29" s="4"/>
      <c r="DE29" s="4">
        <f t="shared" si="1"/>
        <v>9.2388036857142861</v>
      </c>
      <c r="DF29" s="32"/>
      <c r="DG29" s="32">
        <f t="shared" si="2"/>
        <v>2.707341739403454</v>
      </c>
      <c r="DH29" s="32">
        <f t="shared" si="3"/>
        <v>0</v>
      </c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S29" s="218">
        <f t="shared" si="5"/>
        <v>1608</v>
      </c>
    </row>
    <row r="30" spans="1:149" x14ac:dyDescent="0.15">
      <c r="A30" s="218">
        <f t="shared" si="4"/>
        <v>1609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12"/>
      <c r="N30" s="12"/>
      <c r="O30" s="53"/>
      <c r="P30" s="12"/>
      <c r="Q30" s="12"/>
      <c r="R30" s="12"/>
      <c r="S30" s="4"/>
      <c r="T30" s="4">
        <v>1.175</v>
      </c>
      <c r="U30" s="4">
        <f>(T30*10.78)*0.031922365</f>
        <v>0.4043446362725</v>
      </c>
      <c r="V30" s="4"/>
      <c r="W30" s="4"/>
      <c r="X30" s="4"/>
      <c r="Y30" s="4"/>
      <c r="Z30" s="4"/>
      <c r="AA30" s="4"/>
      <c r="AB30" s="4"/>
      <c r="AC30" s="4"/>
      <c r="AD30" s="4"/>
      <c r="AE30" s="4"/>
      <c r="AF30" s="87"/>
      <c r="AG30" s="87"/>
      <c r="AH30" s="87"/>
      <c r="AI30" s="87"/>
      <c r="AJ30" s="87"/>
      <c r="AK30" s="87"/>
      <c r="AL30" s="87"/>
      <c r="AM30" s="87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163"/>
      <c r="CD30" s="115"/>
      <c r="CE30" s="156"/>
      <c r="CF30" s="4"/>
      <c r="CG30" s="4"/>
      <c r="CH30" s="163"/>
      <c r="CI30" s="172"/>
      <c r="CJ30" s="4"/>
      <c r="CK30" s="4"/>
      <c r="CL30" s="7"/>
      <c r="CM30" s="172"/>
      <c r="CN30" s="4"/>
      <c r="CO30" s="4"/>
      <c r="CP30" s="4"/>
      <c r="CQ30" s="4"/>
      <c r="CR30" s="4"/>
      <c r="CS30" s="7"/>
      <c r="CT30" s="115"/>
      <c r="CU30" s="7"/>
      <c r="CV30" s="4"/>
      <c r="CW30" s="4"/>
      <c r="CX30" s="4"/>
      <c r="CY30" s="4"/>
      <c r="DA30" s="4">
        <v>20.5</v>
      </c>
      <c r="DB30" s="4"/>
      <c r="DC30" s="63">
        <f t="shared" si="0"/>
        <v>2.605</v>
      </c>
      <c r="DD30" s="4"/>
      <c r="DE30" s="4">
        <f t="shared" si="1"/>
        <v>9.2388036857142861</v>
      </c>
      <c r="DF30" s="32"/>
      <c r="DG30" s="32">
        <f t="shared" si="2"/>
        <v>2.707341739403454</v>
      </c>
      <c r="DH30" s="32">
        <f t="shared" si="3"/>
        <v>0</v>
      </c>
      <c r="DW30" s="53"/>
      <c r="DX30" s="53"/>
      <c r="DY30" s="53"/>
      <c r="DZ30" s="53"/>
      <c r="EA30" s="53">
        <f t="shared" ref="EA30:EA61" si="6">U30</f>
        <v>0.4043446362725</v>
      </c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S30" s="218">
        <f t="shared" si="5"/>
        <v>1609</v>
      </c>
    </row>
    <row r="31" spans="1:149" x14ac:dyDescent="0.15">
      <c r="A31" s="218">
        <f t="shared" si="4"/>
        <v>1610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12"/>
      <c r="N31" s="12"/>
      <c r="O31" s="53"/>
      <c r="P31" s="12"/>
      <c r="Q31" s="12"/>
      <c r="R31" s="12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87"/>
      <c r="AG31" s="87"/>
      <c r="AH31" s="87"/>
      <c r="AI31" s="87"/>
      <c r="AJ31" s="87"/>
      <c r="AK31" s="87"/>
      <c r="AL31" s="87"/>
      <c r="AM31" s="87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163"/>
      <c r="CD31" s="115"/>
      <c r="CE31" s="156"/>
      <c r="CF31" s="4"/>
      <c r="CG31" s="4"/>
      <c r="CH31" s="163"/>
      <c r="CI31" s="172"/>
      <c r="CJ31" s="4"/>
      <c r="CK31" s="4"/>
      <c r="CL31" s="7"/>
      <c r="CM31" s="172"/>
      <c r="CN31" s="4"/>
      <c r="CO31" s="4"/>
      <c r="CP31" s="4"/>
      <c r="CQ31" s="4"/>
      <c r="CR31" s="4"/>
      <c r="CS31" s="7"/>
      <c r="CT31" s="115"/>
      <c r="CU31" s="7"/>
      <c r="CV31" s="4"/>
      <c r="CW31" s="4"/>
      <c r="CX31" s="4"/>
      <c r="CY31" s="4"/>
      <c r="DA31" s="4"/>
      <c r="DB31" s="4"/>
      <c r="DC31" s="63">
        <f t="shared" si="0"/>
        <v>2.605</v>
      </c>
      <c r="DD31" s="4"/>
      <c r="DE31" s="4">
        <f t="shared" si="1"/>
        <v>9.2388036857142861</v>
      </c>
      <c r="DF31" s="32"/>
      <c r="DG31" s="32">
        <f t="shared" si="2"/>
        <v>2.707341739403454</v>
      </c>
      <c r="DH31" s="32">
        <f t="shared" si="3"/>
        <v>0</v>
      </c>
      <c r="DW31" s="53"/>
      <c r="DX31" s="53"/>
      <c r="DY31" s="53"/>
      <c r="DZ31" s="53"/>
      <c r="EA31" s="53">
        <f t="shared" si="6"/>
        <v>0</v>
      </c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S31" s="218">
        <f t="shared" si="5"/>
        <v>1610</v>
      </c>
    </row>
    <row r="32" spans="1:149" x14ac:dyDescent="0.15">
      <c r="A32" s="218">
        <f t="shared" si="4"/>
        <v>1611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12"/>
      <c r="N32" s="12"/>
      <c r="O32" s="53"/>
      <c r="P32" s="12"/>
      <c r="Q32" s="12"/>
      <c r="R32" s="12"/>
      <c r="S32" s="4"/>
      <c r="T32" s="4">
        <v>1.1399999999999999</v>
      </c>
      <c r="U32" s="4">
        <f>(T32*10.78)*0.031922365</f>
        <v>0.39230032795799991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87"/>
      <c r="AG32" s="87"/>
      <c r="AH32" s="87"/>
      <c r="AI32" s="87"/>
      <c r="AJ32" s="87"/>
      <c r="AK32" s="87"/>
      <c r="AL32" s="87"/>
      <c r="AM32" s="87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>
        <v>1.03</v>
      </c>
      <c r="BE32" s="4">
        <f>(BD32*10.78)/25.11</f>
        <v>0.44219036240541615</v>
      </c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163"/>
      <c r="CD32" s="115"/>
      <c r="CE32" s="156"/>
      <c r="CF32" s="4"/>
      <c r="CG32" s="4"/>
      <c r="CH32" s="163"/>
      <c r="CI32" s="172"/>
      <c r="CJ32" s="4"/>
      <c r="CK32" s="4"/>
      <c r="CL32" s="7"/>
      <c r="CM32" s="172"/>
      <c r="CN32" s="4"/>
      <c r="CO32" s="4"/>
      <c r="CP32" s="4"/>
      <c r="CQ32" s="4"/>
      <c r="CR32" s="4"/>
      <c r="CS32" s="7"/>
      <c r="CT32" s="115"/>
      <c r="CU32" s="7"/>
      <c r="CV32" s="4"/>
      <c r="CW32" s="4"/>
      <c r="CX32" s="4"/>
      <c r="CY32" s="4"/>
      <c r="DA32" s="4"/>
      <c r="DB32" s="4"/>
      <c r="DC32" s="63">
        <f t="shared" si="0"/>
        <v>2.605</v>
      </c>
      <c r="DD32" s="4"/>
      <c r="DE32" s="4">
        <f t="shared" si="1"/>
        <v>9.2388036857142861</v>
      </c>
      <c r="DF32" s="32"/>
      <c r="DG32" s="32">
        <f t="shared" si="2"/>
        <v>2.707341739403454</v>
      </c>
      <c r="DH32" s="32">
        <f t="shared" si="3"/>
        <v>0</v>
      </c>
      <c r="DW32" s="53">
        <f>BE32</f>
        <v>0.44219036240541615</v>
      </c>
      <c r="DX32" s="53">
        <f t="shared" ref="DX32:DX56" si="7">0.063+1.226*(DW32)+0.017*3*1</f>
        <v>0.65612538430904033</v>
      </c>
      <c r="DY32" s="53">
        <f t="shared" ref="DY32:DY56" si="8">0.254966+0.593992*EB32+0.021382*3*1</f>
        <v>0.51069563053764477</v>
      </c>
      <c r="DZ32" s="53">
        <f t="shared" ref="DZ32:DZ56" si="9">1.149842*EB32+0.003162*3*1</f>
        <v>0.38035110408333184</v>
      </c>
      <c r="EA32" s="53">
        <f t="shared" si="6"/>
        <v>0.39230032795799991</v>
      </c>
      <c r="EB32" s="53">
        <f t="shared" ref="EB32:EB63" si="10">EXP(-0.538+0.727366*LN(DW32))</f>
        <v>0.32253570845675478</v>
      </c>
      <c r="EC32" s="53">
        <f t="shared" ref="EC32:EC63" si="11">EXP(0.214854+0.986442*LN(DW32))</f>
        <v>0.55427336421994611</v>
      </c>
      <c r="ED32" s="53">
        <v>2.6</v>
      </c>
      <c r="EE32" s="53">
        <f t="shared" ref="EE32:EE63" si="12">ED32*AVERAGE(EE$182:EE$186)/AVERAGE(ED$182:ED$186)</f>
        <v>0.9177693146585939</v>
      </c>
      <c r="EF32" s="53">
        <v>1.3</v>
      </c>
      <c r="EG32" s="53">
        <f t="shared" ref="EG32:EG63" si="13">EB32*AVERAGE(EG$245:EG$250)/AVERAGE(EB$245:EB$250)</f>
        <v>1.1738695359138258</v>
      </c>
      <c r="EH32" s="53">
        <f t="shared" ref="EH32:EH63" si="14">$EB32*AVERAGE(EH$245:EH$250)/AVERAGE($EB$245:$EB$250)</f>
        <v>8.7450285510904067</v>
      </c>
      <c r="EI32" s="53">
        <f t="shared" ref="EI32:EI71" si="15">DG32</f>
        <v>2.707341739403454</v>
      </c>
      <c r="EJ32" s="53">
        <f t="shared" ref="EJ32:EJ95" si="16">0.5*EE32</f>
        <v>0.45888465732929695</v>
      </c>
      <c r="EK32" s="53">
        <f t="shared" ref="EK32:EK95" si="17">EE32</f>
        <v>0.9177693146585939</v>
      </c>
      <c r="EL32" s="6"/>
      <c r="EM32" s="11">
        <f t="shared" ref="EM32:EM95" si="18">$DX$11*$DX32+$DZ$11*$DZ32+$EB$11*$EB32+$EC$11*$EC32+$ED$11*$ED32+$EE$11*$EE32+$EF$11*$EF32+$EG$11*$EG32+$EH$11*$EH32+$EI$11*$EI32+$EJ$11*$EJ32+$EK$11*$EK32</f>
        <v>310.08810160951583</v>
      </c>
      <c r="EN32" s="11">
        <f t="shared" ref="EN32:EN95" si="19">$EB$14*$EB32+$EC$14*$EC32+$ED$14*$ED32+$EE$14*$EE32+$EF$14*$EF32+$EG$14*$EG32+$EH$14*$EH32+$EI$14*$EI32+$EJ$14*$EJ32+$EK$14*$EK32</f>
        <v>149.33982837902582</v>
      </c>
      <c r="EO32" s="11">
        <f t="shared" ref="EO32:EO95" si="20">$EB$12*$EB32+$EC$12*$EC32+$ED$12*$ED32+$EE$12*$EE32+$EF$12*$EF32+$EG$12*$EG32+$EH$12*$EH32+$EI$12*$EI32+$EJ$12*$EJ32+$EK$12*$EK32</f>
        <v>93.706187701786021</v>
      </c>
      <c r="EP32" s="6"/>
      <c r="ES32" s="218">
        <f t="shared" si="5"/>
        <v>1611</v>
      </c>
    </row>
    <row r="33" spans="1:153" x14ac:dyDescent="0.15">
      <c r="A33" s="218">
        <f t="shared" si="4"/>
        <v>1612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2"/>
      <c r="N33" s="12"/>
      <c r="O33" s="53"/>
      <c r="P33" s="12"/>
      <c r="Q33" s="12"/>
      <c r="R33" s="12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87"/>
      <c r="AG33" s="87"/>
      <c r="AH33" s="87"/>
      <c r="AI33" s="87"/>
      <c r="AJ33" s="87"/>
      <c r="AK33" s="87"/>
      <c r="AL33" s="87"/>
      <c r="AM33" s="87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163"/>
      <c r="CD33" s="115"/>
      <c r="CE33" s="156"/>
      <c r="CF33" s="4"/>
      <c r="CG33" s="4"/>
      <c r="CH33" s="163"/>
      <c r="CI33" s="172"/>
      <c r="CJ33" s="4"/>
      <c r="CK33" s="4"/>
      <c r="CL33" s="7"/>
      <c r="CM33" s="172"/>
      <c r="CN33" s="4"/>
      <c r="CO33" s="4"/>
      <c r="CP33" s="4"/>
      <c r="CQ33" s="4"/>
      <c r="CR33" s="4"/>
      <c r="CS33" s="7"/>
      <c r="CT33" s="115"/>
      <c r="CU33" s="7"/>
      <c r="CV33" s="4"/>
      <c r="CW33" s="4"/>
      <c r="CX33" s="4"/>
      <c r="CY33" s="4"/>
      <c r="DA33" s="4"/>
      <c r="DB33" s="4"/>
      <c r="DC33" s="63">
        <f t="shared" si="0"/>
        <v>2.605</v>
      </c>
      <c r="DD33" s="4"/>
      <c r="DE33" s="4">
        <f t="shared" si="1"/>
        <v>9.2388036857142861</v>
      </c>
      <c r="DF33" s="32"/>
      <c r="DG33" s="32">
        <f t="shared" si="2"/>
        <v>2.707341739403454</v>
      </c>
      <c r="DH33" s="32">
        <f t="shared" si="3"/>
        <v>0</v>
      </c>
      <c r="DW33" s="53">
        <v>0.25</v>
      </c>
      <c r="DX33" s="53">
        <f t="shared" si="7"/>
        <v>0.42049999999999998</v>
      </c>
      <c r="DY33" s="53">
        <f t="shared" si="8"/>
        <v>0.44564744505569376</v>
      </c>
      <c r="DZ33" s="53">
        <f t="shared" si="9"/>
        <v>0.25443167134528571</v>
      </c>
      <c r="EA33" s="53">
        <f t="shared" si="6"/>
        <v>0</v>
      </c>
      <c r="EB33" s="53">
        <f t="shared" si="10"/>
        <v>0.21302550380424937</v>
      </c>
      <c r="EC33" s="53">
        <f t="shared" si="11"/>
        <v>0.31580037737767852</v>
      </c>
      <c r="ED33" s="53">
        <v>2.6</v>
      </c>
      <c r="EE33" s="53">
        <f t="shared" si="12"/>
        <v>0.9177693146585939</v>
      </c>
      <c r="EF33" s="53">
        <v>1.3</v>
      </c>
      <c r="EG33" s="53">
        <f t="shared" si="13"/>
        <v>0.77530686597459786</v>
      </c>
      <c r="EH33" s="53">
        <f t="shared" si="14"/>
        <v>5.7758383460613212</v>
      </c>
      <c r="EI33" s="53">
        <f t="shared" si="15"/>
        <v>2.707341739403454</v>
      </c>
      <c r="EJ33" s="53">
        <f t="shared" si="16"/>
        <v>0.45888465732929695</v>
      </c>
      <c r="EK33" s="53">
        <f t="shared" si="17"/>
        <v>0.9177693146585939</v>
      </c>
      <c r="EL33" s="6"/>
      <c r="EM33" s="11">
        <f t="shared" si="18"/>
        <v>212.27625101953817</v>
      </c>
      <c r="EN33" s="11">
        <f t="shared" si="19"/>
        <v>105.26762106414594</v>
      </c>
      <c r="EO33" s="11">
        <f t="shared" si="20"/>
        <v>67.676177869782066</v>
      </c>
      <c r="EP33" s="6"/>
      <c r="ES33" s="218">
        <f t="shared" si="5"/>
        <v>1612</v>
      </c>
    </row>
    <row r="34" spans="1:153" x14ac:dyDescent="0.15">
      <c r="A34" s="218">
        <f t="shared" si="4"/>
        <v>1613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2"/>
      <c r="N34" s="12"/>
      <c r="O34" s="53"/>
      <c r="P34" s="12"/>
      <c r="Q34" s="12"/>
      <c r="R34" s="12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87"/>
      <c r="AG34" s="87"/>
      <c r="AH34" s="87"/>
      <c r="AI34" s="87"/>
      <c r="AJ34" s="87"/>
      <c r="AK34" s="87"/>
      <c r="AL34" s="87"/>
      <c r="AM34" s="87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163"/>
      <c r="CD34" s="115"/>
      <c r="CE34" s="156"/>
      <c r="CF34" s="4"/>
      <c r="CG34" s="4"/>
      <c r="CH34" s="163"/>
      <c r="CI34" s="172"/>
      <c r="CJ34" s="4"/>
      <c r="CK34" s="4"/>
      <c r="CL34" s="7"/>
      <c r="CM34" s="172"/>
      <c r="CN34" s="4"/>
      <c r="CO34" s="4"/>
      <c r="CP34" s="4"/>
      <c r="CQ34" s="4"/>
      <c r="CR34" s="4"/>
      <c r="CS34" s="7"/>
      <c r="CT34" s="115"/>
      <c r="CU34" s="7"/>
      <c r="CV34" s="4"/>
      <c r="CW34" s="4"/>
      <c r="CX34" s="4"/>
      <c r="CY34" s="4"/>
      <c r="DA34" s="4"/>
      <c r="DB34" s="4"/>
      <c r="DC34" s="63">
        <f t="shared" si="0"/>
        <v>2.605</v>
      </c>
      <c r="DD34" s="4"/>
      <c r="DE34" s="4">
        <f t="shared" si="1"/>
        <v>9.2388036857142861</v>
      </c>
      <c r="DF34" s="32"/>
      <c r="DG34" s="32">
        <f t="shared" si="2"/>
        <v>2.707341739403454</v>
      </c>
      <c r="DH34" s="32">
        <f t="shared" si="3"/>
        <v>0</v>
      </c>
      <c r="DW34" s="53">
        <v>0.25</v>
      </c>
      <c r="DX34" s="53">
        <f t="shared" si="7"/>
        <v>0.42049999999999998</v>
      </c>
      <c r="DY34" s="53">
        <f t="shared" si="8"/>
        <v>0.44564744505569376</v>
      </c>
      <c r="DZ34" s="53">
        <f t="shared" si="9"/>
        <v>0.25443167134528571</v>
      </c>
      <c r="EA34" s="53">
        <f t="shared" si="6"/>
        <v>0</v>
      </c>
      <c r="EB34" s="53">
        <f t="shared" si="10"/>
        <v>0.21302550380424937</v>
      </c>
      <c r="EC34" s="53">
        <f t="shared" si="11"/>
        <v>0.31580037737767852</v>
      </c>
      <c r="ED34" s="53">
        <v>2.6</v>
      </c>
      <c r="EE34" s="53">
        <f t="shared" si="12"/>
        <v>0.9177693146585939</v>
      </c>
      <c r="EF34" s="53">
        <v>1.3</v>
      </c>
      <c r="EG34" s="53">
        <f t="shared" si="13"/>
        <v>0.77530686597459786</v>
      </c>
      <c r="EH34" s="53">
        <f t="shared" si="14"/>
        <v>5.7758383460613212</v>
      </c>
      <c r="EI34" s="53">
        <f t="shared" si="15"/>
        <v>2.707341739403454</v>
      </c>
      <c r="EJ34" s="53">
        <f t="shared" si="16"/>
        <v>0.45888465732929695</v>
      </c>
      <c r="EK34" s="53">
        <f t="shared" si="17"/>
        <v>0.9177693146585939</v>
      </c>
      <c r="EL34" s="6"/>
      <c r="EM34" s="11">
        <f t="shared" si="18"/>
        <v>212.27625101953817</v>
      </c>
      <c r="EN34" s="11">
        <f t="shared" si="19"/>
        <v>105.26762106414594</v>
      </c>
      <c r="EO34" s="11">
        <f t="shared" si="20"/>
        <v>67.676177869782066</v>
      </c>
      <c r="EP34" s="6"/>
      <c r="ES34" s="218">
        <f t="shared" si="5"/>
        <v>1613</v>
      </c>
    </row>
    <row r="35" spans="1:153" x14ac:dyDescent="0.15">
      <c r="A35" s="218">
        <f t="shared" si="4"/>
        <v>1614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2"/>
      <c r="N35" s="12"/>
      <c r="O35" s="53"/>
      <c r="P35" s="12"/>
      <c r="Q35" s="12"/>
      <c r="R35" s="12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87"/>
      <c r="AG35" s="87"/>
      <c r="AH35" s="87"/>
      <c r="AI35" s="87"/>
      <c r="AJ35" s="87"/>
      <c r="AK35" s="87"/>
      <c r="AL35" s="87"/>
      <c r="AM35" s="87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163"/>
      <c r="CD35" s="115"/>
      <c r="CE35" s="156"/>
      <c r="CF35" s="4"/>
      <c r="CG35" s="4"/>
      <c r="CH35" s="163"/>
      <c r="CI35" s="172"/>
      <c r="CJ35" s="4"/>
      <c r="CK35" s="4"/>
      <c r="CL35" s="7"/>
      <c r="CM35" s="172"/>
      <c r="CN35" s="4"/>
      <c r="CO35" s="4"/>
      <c r="CP35" s="4"/>
      <c r="CQ35" s="4"/>
      <c r="CR35" s="4"/>
      <c r="CS35" s="7"/>
      <c r="CT35" s="115"/>
      <c r="CU35" s="7"/>
      <c r="CV35" s="4"/>
      <c r="CW35" s="4"/>
      <c r="CX35" s="4"/>
      <c r="CY35" s="4"/>
      <c r="DA35" s="4">
        <v>33</v>
      </c>
      <c r="DB35" s="4"/>
      <c r="DC35" s="63">
        <f t="shared" si="0"/>
        <v>2.605</v>
      </c>
      <c r="DD35" s="4"/>
      <c r="DE35" s="4">
        <f t="shared" si="1"/>
        <v>9.2388036857142861</v>
      </c>
      <c r="DF35" s="32"/>
      <c r="DG35" s="32">
        <f t="shared" si="2"/>
        <v>2.707341739403454</v>
      </c>
      <c r="DH35" s="32">
        <f t="shared" si="3"/>
        <v>0</v>
      </c>
      <c r="DW35" s="53">
        <v>0.25</v>
      </c>
      <c r="DX35" s="53">
        <f t="shared" si="7"/>
        <v>0.42049999999999998</v>
      </c>
      <c r="DY35" s="53">
        <f t="shared" si="8"/>
        <v>0.44564744505569376</v>
      </c>
      <c r="DZ35" s="53">
        <f t="shared" si="9"/>
        <v>0.25443167134528571</v>
      </c>
      <c r="EA35" s="53">
        <f t="shared" si="6"/>
        <v>0</v>
      </c>
      <c r="EB35" s="53">
        <f t="shared" si="10"/>
        <v>0.21302550380424937</v>
      </c>
      <c r="EC35" s="53">
        <f t="shared" si="11"/>
        <v>0.31580037737767852</v>
      </c>
      <c r="ED35" s="53">
        <v>2.6</v>
      </c>
      <c r="EE35" s="53">
        <f t="shared" si="12"/>
        <v>0.9177693146585939</v>
      </c>
      <c r="EF35" s="53">
        <v>1.3</v>
      </c>
      <c r="EG35" s="53">
        <f t="shared" si="13"/>
        <v>0.77530686597459786</v>
      </c>
      <c r="EH35" s="53">
        <f t="shared" si="14"/>
        <v>5.7758383460613212</v>
      </c>
      <c r="EI35" s="53">
        <f t="shared" si="15"/>
        <v>2.707341739403454</v>
      </c>
      <c r="EJ35" s="53">
        <f t="shared" si="16"/>
        <v>0.45888465732929695</v>
      </c>
      <c r="EK35" s="53">
        <f t="shared" si="17"/>
        <v>0.9177693146585939</v>
      </c>
      <c r="EL35" s="6"/>
      <c r="EM35" s="11">
        <f t="shared" si="18"/>
        <v>212.27625101953817</v>
      </c>
      <c r="EN35" s="11">
        <f t="shared" si="19"/>
        <v>105.26762106414594</v>
      </c>
      <c r="EO35" s="11">
        <f t="shared" si="20"/>
        <v>67.676177869782066</v>
      </c>
      <c r="EP35" s="6"/>
      <c r="ES35" s="218">
        <f t="shared" si="5"/>
        <v>1614</v>
      </c>
    </row>
    <row r="36" spans="1:153" x14ac:dyDescent="0.15">
      <c r="A36" s="218">
        <f t="shared" si="4"/>
        <v>1615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2"/>
      <c r="N36" s="12"/>
      <c r="O36" s="53"/>
      <c r="P36" s="12"/>
      <c r="Q36" s="12"/>
      <c r="R36" s="12"/>
      <c r="S36" s="4"/>
      <c r="T36" s="4">
        <v>1.415</v>
      </c>
      <c r="U36" s="4">
        <f>(T36*10.78)*0.031922365</f>
        <v>0.48693417900050001</v>
      </c>
      <c r="V36" s="4"/>
      <c r="W36" s="4"/>
      <c r="X36" s="4"/>
      <c r="Y36" s="4"/>
      <c r="Z36" s="4"/>
      <c r="AA36" s="4"/>
      <c r="AB36" s="4"/>
      <c r="AC36" s="4"/>
      <c r="AD36" s="4"/>
      <c r="AE36" s="4"/>
      <c r="AF36" s="87"/>
      <c r="AG36" s="87"/>
      <c r="AH36" s="87"/>
      <c r="AI36" s="87"/>
      <c r="AJ36" s="87"/>
      <c r="AK36" s="87"/>
      <c r="AL36" s="87"/>
      <c r="AM36" s="87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163"/>
      <c r="CD36" s="115"/>
      <c r="CE36" s="156"/>
      <c r="CF36" s="4"/>
      <c r="CG36" s="4"/>
      <c r="CH36" s="163"/>
      <c r="CI36" s="172"/>
      <c r="CJ36" s="4"/>
      <c r="CK36" s="4"/>
      <c r="CL36" s="7"/>
      <c r="CM36" s="172"/>
      <c r="CN36" s="4"/>
      <c r="CO36" s="4">
        <v>7.49</v>
      </c>
      <c r="CP36" s="4">
        <f>(CO36*10.78)*0.031922365</f>
        <v>2.5774819793030002</v>
      </c>
      <c r="CQ36" s="4"/>
      <c r="CR36" s="4"/>
      <c r="CS36" s="7"/>
      <c r="CT36" s="115"/>
      <c r="CU36" s="7"/>
      <c r="CV36" s="4"/>
      <c r="CW36" s="4"/>
      <c r="CX36" s="4"/>
      <c r="CY36" s="4"/>
      <c r="DA36" s="4">
        <v>27.5</v>
      </c>
      <c r="DB36" s="4"/>
      <c r="DC36" s="63">
        <f t="shared" si="0"/>
        <v>2.605</v>
      </c>
      <c r="DD36" s="4"/>
      <c r="DE36" s="4">
        <f t="shared" si="1"/>
        <v>9.2388036857142861</v>
      </c>
      <c r="DF36" s="32"/>
      <c r="DG36" s="32">
        <f t="shared" si="2"/>
        <v>2.707341739403454</v>
      </c>
      <c r="DH36" s="32">
        <f t="shared" si="3"/>
        <v>0</v>
      </c>
      <c r="DW36" s="53">
        <v>0.25</v>
      </c>
      <c r="DX36" s="53">
        <f t="shared" si="7"/>
        <v>0.42049999999999998</v>
      </c>
      <c r="DY36" s="53">
        <f t="shared" si="8"/>
        <v>0.44564744505569376</v>
      </c>
      <c r="DZ36" s="53">
        <f t="shared" si="9"/>
        <v>0.25443167134528571</v>
      </c>
      <c r="EA36" s="53">
        <f t="shared" si="6"/>
        <v>0.48693417900050001</v>
      </c>
      <c r="EB36" s="53">
        <f t="shared" si="10"/>
        <v>0.21302550380424937</v>
      </c>
      <c r="EC36" s="53">
        <f t="shared" si="11"/>
        <v>0.31580037737767852</v>
      </c>
      <c r="ED36" s="53">
        <f>CP36</f>
        <v>2.5774819793030002</v>
      </c>
      <c r="EE36" s="53">
        <f t="shared" si="12"/>
        <v>0.9098207191114579</v>
      </c>
      <c r="EF36" s="53">
        <v>1.3</v>
      </c>
      <c r="EG36" s="53">
        <f t="shared" si="13"/>
        <v>0.77530686597459786</v>
      </c>
      <c r="EH36" s="53">
        <f t="shared" si="14"/>
        <v>5.7758383460613212</v>
      </c>
      <c r="EI36" s="53">
        <f t="shared" si="15"/>
        <v>2.707341739403454</v>
      </c>
      <c r="EJ36" s="53">
        <f t="shared" si="16"/>
        <v>0.45491035955572895</v>
      </c>
      <c r="EK36" s="53">
        <f t="shared" si="17"/>
        <v>0.9098207191114579</v>
      </c>
      <c r="EL36" s="6"/>
      <c r="EM36" s="11">
        <f t="shared" si="18"/>
        <v>212.10749144085736</v>
      </c>
      <c r="EN36" s="11">
        <f t="shared" si="19"/>
        <v>105.14840113099854</v>
      </c>
      <c r="EO36" s="11">
        <f t="shared" si="20"/>
        <v>67.60862380769106</v>
      </c>
      <c r="EP36" s="6"/>
      <c r="ES36" s="218">
        <f t="shared" si="5"/>
        <v>1615</v>
      </c>
    </row>
    <row r="37" spans="1:153" x14ac:dyDescent="0.15">
      <c r="A37" s="218">
        <f t="shared" si="4"/>
        <v>1616</v>
      </c>
      <c r="B37" s="4"/>
      <c r="C37" s="4"/>
      <c r="D37" s="4"/>
      <c r="E37" s="4"/>
      <c r="F37" s="4">
        <v>2.66</v>
      </c>
      <c r="G37" s="4">
        <f>(F37*10.78)/$G$3</f>
        <v>0.95582666666666671</v>
      </c>
      <c r="H37" s="4"/>
      <c r="I37" s="4"/>
      <c r="J37" s="4"/>
      <c r="K37" s="4"/>
      <c r="L37" s="4"/>
      <c r="M37" s="12"/>
      <c r="N37" s="12"/>
      <c r="O37" s="53"/>
      <c r="P37" s="12"/>
      <c r="Q37" s="12"/>
      <c r="R37" s="12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87"/>
      <c r="AG37" s="87"/>
      <c r="AH37" s="87"/>
      <c r="AI37" s="87"/>
      <c r="AJ37" s="87"/>
      <c r="AK37" s="87"/>
      <c r="AL37" s="87"/>
      <c r="AM37" s="87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163"/>
      <c r="CD37" s="115"/>
      <c r="CE37" s="156"/>
      <c r="CF37" s="4"/>
      <c r="CG37" s="4"/>
      <c r="CH37" s="163"/>
      <c r="CI37" s="172"/>
      <c r="CJ37" s="4"/>
      <c r="CK37" s="4"/>
      <c r="CL37" s="7"/>
      <c r="CM37" s="172"/>
      <c r="CN37" s="4"/>
      <c r="CO37" s="4"/>
      <c r="CP37" s="4"/>
      <c r="CQ37" s="4"/>
      <c r="CR37" s="4"/>
      <c r="CS37" s="7"/>
      <c r="CT37" s="115"/>
      <c r="CU37" s="7"/>
      <c r="CV37" s="4"/>
      <c r="CW37" s="4"/>
      <c r="CX37" s="4"/>
      <c r="CY37" s="4"/>
      <c r="DA37" s="4">
        <v>28.5</v>
      </c>
      <c r="DB37" s="4"/>
      <c r="DC37" s="63">
        <f t="shared" si="0"/>
        <v>2.605</v>
      </c>
      <c r="DD37" s="4"/>
      <c r="DE37" s="4">
        <f t="shared" si="1"/>
        <v>9.2388036857142861</v>
      </c>
      <c r="DF37" s="32"/>
      <c r="DG37" s="32">
        <f t="shared" si="2"/>
        <v>2.707341739403454</v>
      </c>
      <c r="DH37" s="32">
        <f t="shared" si="3"/>
        <v>0</v>
      </c>
      <c r="DW37" s="53">
        <v>0.25</v>
      </c>
      <c r="DX37" s="53">
        <f t="shared" si="7"/>
        <v>0.42049999999999998</v>
      </c>
      <c r="DY37" s="53">
        <f t="shared" si="8"/>
        <v>0.44564744505569376</v>
      </c>
      <c r="DZ37" s="53">
        <f t="shared" si="9"/>
        <v>0.25443167134528571</v>
      </c>
      <c r="EA37" s="53">
        <f t="shared" si="6"/>
        <v>0</v>
      </c>
      <c r="EB37" s="53">
        <f t="shared" si="10"/>
        <v>0.21302550380424937</v>
      </c>
      <c r="EC37" s="53">
        <f t="shared" si="11"/>
        <v>0.31580037737767852</v>
      </c>
      <c r="ED37" s="53">
        <v>2.6</v>
      </c>
      <c r="EE37" s="53">
        <f t="shared" si="12"/>
        <v>0.9177693146585939</v>
      </c>
      <c r="EF37" s="53">
        <v>1.3</v>
      </c>
      <c r="EG37" s="53">
        <f t="shared" si="13"/>
        <v>0.77530686597459786</v>
      </c>
      <c r="EH37" s="53">
        <f t="shared" si="14"/>
        <v>5.7758383460613212</v>
      </c>
      <c r="EI37" s="53">
        <f t="shared" si="15"/>
        <v>2.707341739403454</v>
      </c>
      <c r="EJ37" s="53">
        <f t="shared" si="16"/>
        <v>0.45888465732929695</v>
      </c>
      <c r="EK37" s="53">
        <f t="shared" si="17"/>
        <v>0.9177693146585939</v>
      </c>
      <c r="EL37" s="6"/>
      <c r="EM37" s="11">
        <f t="shared" si="18"/>
        <v>212.27625101953817</v>
      </c>
      <c r="EN37" s="11">
        <f t="shared" si="19"/>
        <v>105.26762106414594</v>
      </c>
      <c r="EO37" s="11">
        <f t="shared" si="20"/>
        <v>67.676177869782066</v>
      </c>
      <c r="EP37" s="6"/>
      <c r="EQ37" s="5">
        <f>G37</f>
        <v>0.95582666666666671</v>
      </c>
      <c r="ES37" s="218">
        <f t="shared" si="5"/>
        <v>1616</v>
      </c>
      <c r="ET37" s="53">
        <f>$EQ37*360/(3.15*EM37)</f>
        <v>0.51459988014994196</v>
      </c>
      <c r="EU37" s="53">
        <f>$EQ37*360/(3.15*EN37)</f>
        <v>1.0377106676208481</v>
      </c>
      <c r="EV37" s="53">
        <f>$EQ37*360/(3.15*EO37)</f>
        <v>1.6141179477292651</v>
      </c>
      <c r="EW37" s="6"/>
    </row>
    <row r="38" spans="1:153" x14ac:dyDescent="0.15">
      <c r="A38" s="218">
        <f t="shared" si="4"/>
        <v>1617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2"/>
      <c r="N38" s="12"/>
      <c r="O38" s="53"/>
      <c r="P38" s="12"/>
      <c r="Q38" s="12"/>
      <c r="R38" s="12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87"/>
      <c r="AG38" s="87"/>
      <c r="AH38" s="87"/>
      <c r="AI38" s="87"/>
      <c r="AJ38" s="87"/>
      <c r="AK38" s="87"/>
      <c r="AL38" s="87"/>
      <c r="AM38" s="87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163"/>
      <c r="CD38" s="115"/>
      <c r="CE38" s="156"/>
      <c r="CF38" s="4"/>
      <c r="CG38" s="4"/>
      <c r="CH38" s="163"/>
      <c r="CI38" s="172"/>
      <c r="CJ38" s="4"/>
      <c r="CK38" s="4"/>
      <c r="CL38" s="7"/>
      <c r="CM38" s="172"/>
      <c r="CN38" s="4"/>
      <c r="CO38" s="4"/>
      <c r="CP38" s="4"/>
      <c r="CQ38" s="4"/>
      <c r="CR38" s="4"/>
      <c r="CS38" s="7"/>
      <c r="CT38" s="115"/>
      <c r="CU38" s="7"/>
      <c r="CV38" s="4"/>
      <c r="CW38" s="4"/>
      <c r="CX38" s="4"/>
      <c r="CY38" s="4"/>
      <c r="DA38" s="4">
        <v>32</v>
      </c>
      <c r="DB38" s="4"/>
      <c r="DC38" s="63">
        <f t="shared" si="0"/>
        <v>2.605</v>
      </c>
      <c r="DD38" s="4"/>
      <c r="DE38" s="4">
        <f t="shared" si="1"/>
        <v>9.2388036857142861</v>
      </c>
      <c r="DF38" s="32"/>
      <c r="DG38" s="32">
        <f t="shared" si="2"/>
        <v>2.707341739403454</v>
      </c>
      <c r="DH38" s="32">
        <f t="shared" si="3"/>
        <v>0</v>
      </c>
      <c r="DW38" s="53">
        <v>0.25</v>
      </c>
      <c r="DX38" s="53">
        <f t="shared" si="7"/>
        <v>0.42049999999999998</v>
      </c>
      <c r="DY38" s="53">
        <f t="shared" si="8"/>
        <v>0.44564744505569376</v>
      </c>
      <c r="DZ38" s="53">
        <f t="shared" si="9"/>
        <v>0.25443167134528571</v>
      </c>
      <c r="EA38" s="53">
        <f t="shared" si="6"/>
        <v>0</v>
      </c>
      <c r="EB38" s="53">
        <f t="shared" si="10"/>
        <v>0.21302550380424937</v>
      </c>
      <c r="EC38" s="53">
        <f t="shared" si="11"/>
        <v>0.31580037737767852</v>
      </c>
      <c r="ED38" s="53">
        <v>2.6</v>
      </c>
      <c r="EE38" s="53">
        <f t="shared" si="12"/>
        <v>0.9177693146585939</v>
      </c>
      <c r="EF38" s="53">
        <v>1.3</v>
      </c>
      <c r="EG38" s="53">
        <f t="shared" si="13"/>
        <v>0.77530686597459786</v>
      </c>
      <c r="EH38" s="53">
        <f t="shared" si="14"/>
        <v>5.7758383460613212</v>
      </c>
      <c r="EI38" s="53">
        <f t="shared" si="15"/>
        <v>2.707341739403454</v>
      </c>
      <c r="EJ38" s="53">
        <f t="shared" si="16"/>
        <v>0.45888465732929695</v>
      </c>
      <c r="EK38" s="53">
        <f t="shared" si="17"/>
        <v>0.9177693146585939</v>
      </c>
      <c r="EL38" s="6"/>
      <c r="EM38" s="11">
        <f t="shared" si="18"/>
        <v>212.27625101953817</v>
      </c>
      <c r="EN38" s="11">
        <f t="shared" si="19"/>
        <v>105.26762106414594</v>
      </c>
      <c r="EO38" s="11">
        <f t="shared" si="20"/>
        <v>67.676177869782066</v>
      </c>
      <c r="EP38" s="6"/>
      <c r="EQ38" s="6"/>
      <c r="ES38" s="218">
        <f t="shared" si="5"/>
        <v>1617</v>
      </c>
    </row>
    <row r="39" spans="1:153" x14ac:dyDescent="0.15">
      <c r="A39" s="218">
        <f t="shared" si="4"/>
        <v>1618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2"/>
      <c r="N39" s="12"/>
      <c r="O39" s="53"/>
      <c r="P39" s="12"/>
      <c r="Q39" s="12"/>
      <c r="R39" s="12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87"/>
      <c r="AG39" s="87"/>
      <c r="AH39" s="87"/>
      <c r="AI39" s="87"/>
      <c r="AJ39" s="87"/>
      <c r="AK39" s="87"/>
      <c r="AL39" s="87"/>
      <c r="AM39" s="87"/>
      <c r="AN39" s="4">
        <v>0.77</v>
      </c>
      <c r="AO39" s="4">
        <f>(AN39*10.78)*0.031922365</f>
        <v>0.26497478291900001</v>
      </c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163"/>
      <c r="CD39" s="115"/>
      <c r="CE39" s="156"/>
      <c r="CF39" s="4"/>
      <c r="CG39" s="4"/>
      <c r="CH39" s="163"/>
      <c r="CI39" s="172"/>
      <c r="CJ39" s="4"/>
      <c r="CK39" s="4"/>
      <c r="CL39" s="7"/>
      <c r="CM39" s="172"/>
      <c r="CN39" s="4"/>
      <c r="CO39" s="4">
        <v>7.79</v>
      </c>
      <c r="CP39" s="4">
        <f>(CO39*10.78)*0.031922365</f>
        <v>2.680718907713</v>
      </c>
      <c r="CQ39" s="4"/>
      <c r="CR39" s="4"/>
      <c r="CS39" s="7"/>
      <c r="CT39" s="115"/>
      <c r="CU39" s="7"/>
      <c r="CV39" s="4"/>
      <c r="CW39" s="4"/>
      <c r="CX39" s="4"/>
      <c r="CY39" s="4"/>
      <c r="DA39" s="4"/>
      <c r="DB39" s="4"/>
      <c r="DC39" s="63">
        <f t="shared" si="0"/>
        <v>2.605</v>
      </c>
      <c r="DD39" s="4"/>
      <c r="DE39" s="4">
        <f t="shared" si="1"/>
        <v>9.2388036857142861</v>
      </c>
      <c r="DF39" s="32"/>
      <c r="DG39" s="32">
        <f t="shared" si="2"/>
        <v>2.707341739403454</v>
      </c>
      <c r="DH39" s="32">
        <f t="shared" si="3"/>
        <v>0</v>
      </c>
      <c r="DW39" s="53">
        <v>0.25</v>
      </c>
      <c r="DX39" s="53">
        <f t="shared" si="7"/>
        <v>0.42049999999999998</v>
      </c>
      <c r="DY39" s="53">
        <f t="shared" si="8"/>
        <v>0.44564744505569376</v>
      </c>
      <c r="DZ39" s="53">
        <f t="shared" si="9"/>
        <v>0.25443167134528571</v>
      </c>
      <c r="EA39" s="53">
        <f t="shared" si="6"/>
        <v>0</v>
      </c>
      <c r="EB39" s="53">
        <f t="shared" si="10"/>
        <v>0.21302550380424937</v>
      </c>
      <c r="EC39" s="53">
        <f t="shared" si="11"/>
        <v>0.31580037737767852</v>
      </c>
      <c r="ED39" s="53">
        <f>CP39</f>
        <v>2.680718907713</v>
      </c>
      <c r="EE39" s="53">
        <f t="shared" si="12"/>
        <v>0.94626213643234403</v>
      </c>
      <c r="EF39" s="53">
        <v>1.3</v>
      </c>
      <c r="EG39" s="53">
        <f t="shared" si="13"/>
        <v>0.77530686597459786</v>
      </c>
      <c r="EH39" s="53">
        <f t="shared" si="14"/>
        <v>5.7758383460613212</v>
      </c>
      <c r="EI39" s="53">
        <f t="shared" si="15"/>
        <v>2.707341739403454</v>
      </c>
      <c r="EJ39" s="53">
        <f t="shared" si="16"/>
        <v>0.47313106821617201</v>
      </c>
      <c r="EK39" s="53">
        <f t="shared" si="17"/>
        <v>0.94626213643234403</v>
      </c>
      <c r="EL39" s="6"/>
      <c r="EM39" s="11">
        <f t="shared" si="18"/>
        <v>212.88119268117515</v>
      </c>
      <c r="EN39" s="11">
        <f t="shared" si="19"/>
        <v>105.69498112881431</v>
      </c>
      <c r="EO39" s="11">
        <f t="shared" si="20"/>
        <v>67.918334592921056</v>
      </c>
      <c r="EP39" s="6"/>
      <c r="EQ39" s="6"/>
      <c r="ES39" s="218">
        <f t="shared" si="5"/>
        <v>1618</v>
      </c>
    </row>
    <row r="40" spans="1:153" x14ac:dyDescent="0.15">
      <c r="A40" s="218">
        <f t="shared" si="4"/>
        <v>1619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2"/>
      <c r="N40" s="12"/>
      <c r="O40" s="53"/>
      <c r="P40" s="12"/>
      <c r="Q40" s="12"/>
      <c r="R40" s="12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87"/>
      <c r="AG40" s="87"/>
      <c r="AH40" s="87"/>
      <c r="AI40" s="87"/>
      <c r="AJ40" s="87"/>
      <c r="AK40" s="87"/>
      <c r="AL40" s="87"/>
      <c r="AM40" s="87"/>
      <c r="AN40" s="4">
        <v>8.49</v>
      </c>
      <c r="AO40" s="4">
        <f>(AN40*10.78)*0.031922365</f>
        <v>2.9216050740030002</v>
      </c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>
        <v>0.71</v>
      </c>
      <c r="BE40" s="4">
        <f>(BD40*10.78)/25.11</f>
        <v>0.30481083233771405</v>
      </c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163"/>
      <c r="CD40" s="115"/>
      <c r="CE40" s="156"/>
      <c r="CF40" s="4"/>
      <c r="CG40" s="4"/>
      <c r="CH40" s="163"/>
      <c r="CI40" s="172"/>
      <c r="CJ40" s="4"/>
      <c r="CK40" s="4"/>
      <c r="CL40" s="7"/>
      <c r="CM40" s="172"/>
      <c r="CN40" s="4"/>
      <c r="CO40" s="4"/>
      <c r="CP40" s="4"/>
      <c r="CQ40" s="4"/>
      <c r="CR40" s="4"/>
      <c r="CS40" s="7"/>
      <c r="CT40" s="115"/>
      <c r="CU40" s="7"/>
      <c r="CV40" s="4"/>
      <c r="CW40" s="4"/>
      <c r="CX40" s="4"/>
      <c r="CY40" s="4"/>
      <c r="DA40" s="4">
        <v>24.5</v>
      </c>
      <c r="DB40" s="4">
        <v>5.3</v>
      </c>
      <c r="DC40" s="63">
        <f t="shared" si="0"/>
        <v>2.605</v>
      </c>
      <c r="DD40" s="4"/>
      <c r="DE40" s="4">
        <f t="shared" si="1"/>
        <v>9.2388036857142861</v>
      </c>
      <c r="DF40" s="32"/>
      <c r="DG40" s="32">
        <f t="shared" si="2"/>
        <v>2.707341739403454</v>
      </c>
      <c r="DH40" s="32">
        <f t="shared" si="3"/>
        <v>0</v>
      </c>
      <c r="DW40" s="53">
        <f>BE40</f>
        <v>0.30481083233771405</v>
      </c>
      <c r="DX40" s="53">
        <f t="shared" si="7"/>
        <v>0.48769808044603741</v>
      </c>
      <c r="DY40" s="53">
        <f t="shared" si="8"/>
        <v>0.46527297056427552</v>
      </c>
      <c r="DZ40" s="53">
        <f t="shared" si="9"/>
        <v>0.29242250876706699</v>
      </c>
      <c r="EA40" s="53">
        <f t="shared" si="6"/>
        <v>0</v>
      </c>
      <c r="EB40" s="53">
        <f t="shared" si="10"/>
        <v>0.24606555402139338</v>
      </c>
      <c r="EC40" s="53">
        <f t="shared" si="11"/>
        <v>0.38400406287233535</v>
      </c>
      <c r="ED40" s="53">
        <v>2.7</v>
      </c>
      <c r="EE40" s="53">
        <f t="shared" si="12"/>
        <v>0.95306813445315519</v>
      </c>
      <c r="EF40" s="53">
        <v>1.3</v>
      </c>
      <c r="EG40" s="53">
        <f t="shared" si="13"/>
        <v>0.89555621325010593</v>
      </c>
      <c r="EH40" s="53">
        <f t="shared" si="14"/>
        <v>6.6716653038293954</v>
      </c>
      <c r="EI40" s="53">
        <f t="shared" si="15"/>
        <v>2.707341739403454</v>
      </c>
      <c r="EJ40" s="53">
        <f t="shared" si="16"/>
        <v>0.4765340672265776</v>
      </c>
      <c r="EK40" s="53">
        <f t="shared" si="17"/>
        <v>0.95306813445315519</v>
      </c>
      <c r="EL40" s="6"/>
      <c r="EM40" s="11">
        <f t="shared" si="18"/>
        <v>241.67992452269431</v>
      </c>
      <c r="EN40" s="11">
        <f t="shared" si="19"/>
        <v>118.83180069518988</v>
      </c>
      <c r="EO40" s="11">
        <f t="shared" si="20"/>
        <v>75.79217306106969</v>
      </c>
      <c r="EP40" s="6"/>
      <c r="EQ40" s="6"/>
      <c r="ES40" s="218">
        <f t="shared" si="5"/>
        <v>1619</v>
      </c>
    </row>
    <row r="41" spans="1:153" x14ac:dyDescent="0.15">
      <c r="A41" s="218">
        <f t="shared" si="4"/>
        <v>1620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2"/>
      <c r="N41" s="12"/>
      <c r="O41" s="53"/>
      <c r="P41" s="12"/>
      <c r="Q41" s="12"/>
      <c r="R41" s="12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87"/>
      <c r="AG41" s="87"/>
      <c r="AH41" s="87"/>
      <c r="AI41" s="87"/>
      <c r="AJ41" s="87"/>
      <c r="AK41" s="87"/>
      <c r="AL41" s="87"/>
      <c r="AM41" s="87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163"/>
      <c r="CD41" s="115"/>
      <c r="CE41" s="156"/>
      <c r="CF41" s="4"/>
      <c r="CG41" s="4"/>
      <c r="CH41" s="163"/>
      <c r="CI41" s="172"/>
      <c r="CJ41" s="4"/>
      <c r="CK41" s="4"/>
      <c r="CL41" s="7"/>
      <c r="CM41" s="172"/>
      <c r="CN41" s="4"/>
      <c r="CO41" s="4"/>
      <c r="CP41" s="4"/>
      <c r="CQ41" s="4"/>
      <c r="CR41" s="4"/>
      <c r="CS41" s="7"/>
      <c r="CT41" s="115"/>
      <c r="CU41" s="7"/>
      <c r="CV41" s="4"/>
      <c r="CW41" s="4"/>
      <c r="CX41" s="4"/>
      <c r="CY41" s="4"/>
      <c r="DA41" s="4">
        <v>29.25</v>
      </c>
      <c r="DB41" s="4"/>
      <c r="DC41" s="63">
        <f t="shared" ref="DC41:DC51" si="21">+(200+295+195+231)/400</f>
        <v>2.3025000000000002</v>
      </c>
      <c r="DD41" s="4">
        <f t="shared" ref="DD41:DD51" si="22">+(120+142+111+142)/400</f>
        <v>1.2875000000000001</v>
      </c>
      <c r="DE41" s="4">
        <f t="shared" si="1"/>
        <v>8.1659675571428565</v>
      </c>
      <c r="DF41" s="32">
        <f t="shared" ref="DF41:DF71" si="23">+DD41*5/20*0.9144*10.86</f>
        <v>3.1963423500000001</v>
      </c>
      <c r="DG41" s="32">
        <f t="shared" si="2"/>
        <v>2.3929575259026685</v>
      </c>
      <c r="DH41" s="32">
        <f t="shared" si="3"/>
        <v>0.93665709890109883</v>
      </c>
      <c r="DW41" s="53">
        <v>0.28000000000000003</v>
      </c>
      <c r="DX41" s="53">
        <f t="shared" si="7"/>
        <v>0.45728000000000002</v>
      </c>
      <c r="DY41" s="53">
        <f t="shared" si="8"/>
        <v>0.45651990343640392</v>
      </c>
      <c r="DZ41" s="53">
        <f t="shared" si="9"/>
        <v>0.27547843508855596</v>
      </c>
      <c r="EA41" s="53">
        <f t="shared" si="6"/>
        <v>0</v>
      </c>
      <c r="EB41" s="53">
        <f t="shared" si="10"/>
        <v>0.23132955231114882</v>
      </c>
      <c r="EC41" s="53">
        <f t="shared" si="11"/>
        <v>0.35315338176187117</v>
      </c>
      <c r="ED41" s="53">
        <v>2.7</v>
      </c>
      <c r="EE41" s="53">
        <f t="shared" si="12"/>
        <v>0.95306813445315519</v>
      </c>
      <c r="EF41" s="53">
        <v>1.3</v>
      </c>
      <c r="EG41" s="53">
        <f t="shared" si="13"/>
        <v>0.84192449733375985</v>
      </c>
      <c r="EH41" s="53">
        <f t="shared" si="14"/>
        <v>6.272122703409746</v>
      </c>
      <c r="EI41" s="53">
        <f t="shared" si="15"/>
        <v>2.3929575259026685</v>
      </c>
      <c r="EJ41" s="53">
        <f t="shared" si="16"/>
        <v>0.4765340672265776</v>
      </c>
      <c r="EK41" s="53">
        <f t="shared" si="17"/>
        <v>0.95306813445315519</v>
      </c>
      <c r="EL41" s="6"/>
      <c r="EM41" s="11">
        <f t="shared" si="18"/>
        <v>227.22960419552908</v>
      </c>
      <c r="EN41" s="11">
        <f t="shared" si="19"/>
        <v>111.4161233439178</v>
      </c>
      <c r="EO41" s="11">
        <f t="shared" si="20"/>
        <v>71.35873811111351</v>
      </c>
      <c r="EP41" s="6"/>
      <c r="EQ41" s="6"/>
      <c r="ES41" s="218">
        <f t="shared" si="5"/>
        <v>1620</v>
      </c>
    </row>
    <row r="42" spans="1:153" x14ac:dyDescent="0.15">
      <c r="A42" s="218">
        <f t="shared" si="4"/>
        <v>1621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2"/>
      <c r="N42" s="12"/>
      <c r="O42" s="53"/>
      <c r="P42" s="12"/>
      <c r="Q42" s="12"/>
      <c r="R42" s="12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87"/>
      <c r="AG42" s="87"/>
      <c r="AH42" s="87"/>
      <c r="AI42" s="87"/>
      <c r="AJ42" s="87"/>
      <c r="AK42" s="87"/>
      <c r="AL42" s="87"/>
      <c r="AM42" s="87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163"/>
      <c r="CD42" s="115"/>
      <c r="CE42" s="156"/>
      <c r="CF42" s="4"/>
      <c r="CG42" s="4"/>
      <c r="CH42" s="163"/>
      <c r="CI42" s="172"/>
      <c r="CJ42" s="4"/>
      <c r="CK42" s="4"/>
      <c r="CL42" s="7"/>
      <c r="CM42" s="172"/>
      <c r="CN42" s="4"/>
      <c r="CO42" s="4">
        <v>7.98</v>
      </c>
      <c r="CP42" s="4">
        <f>(CO42*10.78)*0.031922365</f>
        <v>2.7461022957060002</v>
      </c>
      <c r="CQ42" s="4"/>
      <c r="CR42" s="4"/>
      <c r="CS42" s="7"/>
      <c r="CT42" s="115"/>
      <c r="CU42" s="7"/>
      <c r="CV42" s="4"/>
      <c r="CW42" s="4"/>
      <c r="CX42" s="4"/>
      <c r="CY42" s="4"/>
      <c r="DA42" s="4"/>
      <c r="DB42" s="4"/>
      <c r="DC42" s="63">
        <f t="shared" si="21"/>
        <v>2.3025000000000002</v>
      </c>
      <c r="DD42" s="4">
        <f t="shared" si="22"/>
        <v>1.2875000000000001</v>
      </c>
      <c r="DE42" s="4">
        <f t="shared" si="1"/>
        <v>8.1659675571428565</v>
      </c>
      <c r="DF42" s="32">
        <f t="shared" si="23"/>
        <v>3.1963423500000001</v>
      </c>
      <c r="DG42" s="32">
        <f t="shared" si="2"/>
        <v>2.3929575259026685</v>
      </c>
      <c r="DH42" s="32">
        <f t="shared" si="3"/>
        <v>0.93665709890109883</v>
      </c>
      <c r="DW42" s="53">
        <v>0.28000000000000003</v>
      </c>
      <c r="DX42" s="53">
        <f t="shared" si="7"/>
        <v>0.45728000000000002</v>
      </c>
      <c r="DY42" s="53">
        <f t="shared" si="8"/>
        <v>0.45651990343640392</v>
      </c>
      <c r="DZ42" s="53">
        <f t="shared" si="9"/>
        <v>0.27547843508855596</v>
      </c>
      <c r="EA42" s="53">
        <f t="shared" si="6"/>
        <v>0</v>
      </c>
      <c r="EB42" s="53">
        <f t="shared" si="10"/>
        <v>0.23132955231114882</v>
      </c>
      <c r="EC42" s="53">
        <f t="shared" si="11"/>
        <v>0.35315338176187117</v>
      </c>
      <c r="ED42" s="53">
        <f>CP42</f>
        <v>2.7461022957060002</v>
      </c>
      <c r="EE42" s="53">
        <f t="shared" si="12"/>
        <v>0.96934170073557202</v>
      </c>
      <c r="EF42" s="53">
        <v>1.3</v>
      </c>
      <c r="EG42" s="53">
        <f t="shared" si="13"/>
        <v>0.84192449733375985</v>
      </c>
      <c r="EH42" s="53">
        <f t="shared" si="14"/>
        <v>6.272122703409746</v>
      </c>
      <c r="EI42" s="53">
        <f t="shared" si="15"/>
        <v>2.3929575259026685</v>
      </c>
      <c r="EJ42" s="53">
        <f t="shared" si="16"/>
        <v>0.48467085036778601</v>
      </c>
      <c r="EK42" s="53">
        <f t="shared" si="17"/>
        <v>0.96934170073557202</v>
      </c>
      <c r="EL42" s="6"/>
      <c r="EM42" s="11">
        <f t="shared" si="18"/>
        <v>227.57511431403597</v>
      </c>
      <c r="EN42" s="11">
        <f t="shared" si="19"/>
        <v>111.66020841187149</v>
      </c>
      <c r="EO42" s="11">
        <f t="shared" si="20"/>
        <v>71.497044998231516</v>
      </c>
      <c r="EP42" s="6"/>
      <c r="EQ42" s="6"/>
      <c r="ES42" s="218">
        <f t="shared" si="5"/>
        <v>1621</v>
      </c>
    </row>
    <row r="43" spans="1:153" x14ac:dyDescent="0.15">
      <c r="A43" s="218">
        <f t="shared" si="4"/>
        <v>1622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12"/>
      <c r="N43" s="12"/>
      <c r="O43" s="53"/>
      <c r="P43" s="12"/>
      <c r="Q43" s="12"/>
      <c r="R43" s="12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87"/>
      <c r="AG43" s="87"/>
      <c r="AH43" s="87"/>
      <c r="AI43" s="87"/>
      <c r="AJ43" s="87"/>
      <c r="AK43" s="87"/>
      <c r="AL43" s="87"/>
      <c r="AM43" s="87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163"/>
      <c r="CD43" s="115"/>
      <c r="CE43" s="156"/>
      <c r="CF43" s="4"/>
      <c r="CG43" s="4"/>
      <c r="CH43" s="163"/>
      <c r="CI43" s="172"/>
      <c r="CJ43" s="4"/>
      <c r="CK43" s="4"/>
      <c r="CL43" s="7"/>
      <c r="CM43" s="172"/>
      <c r="CN43" s="4"/>
      <c r="CO43" s="4"/>
      <c r="CP43" s="4"/>
      <c r="CQ43" s="4"/>
      <c r="CR43" s="4"/>
      <c r="CS43" s="7"/>
      <c r="CT43" s="115"/>
      <c r="CU43" s="7"/>
      <c r="CV43" s="4"/>
      <c r="CW43" s="4"/>
      <c r="CX43" s="4"/>
      <c r="CY43" s="4"/>
      <c r="DA43" s="4">
        <v>25.5</v>
      </c>
      <c r="DB43" s="4">
        <v>4.1500000000000004</v>
      </c>
      <c r="DC43" s="63">
        <f t="shared" si="21"/>
        <v>2.3025000000000002</v>
      </c>
      <c r="DD43" s="4">
        <f t="shared" si="22"/>
        <v>1.2875000000000001</v>
      </c>
      <c r="DE43" s="4">
        <f t="shared" si="1"/>
        <v>8.1659675571428565</v>
      </c>
      <c r="DF43" s="32">
        <f t="shared" si="23"/>
        <v>3.1963423500000001</v>
      </c>
      <c r="DG43" s="32">
        <f t="shared" si="2"/>
        <v>2.3929575259026685</v>
      </c>
      <c r="DH43" s="32">
        <f t="shared" si="3"/>
        <v>0.93665709890109883</v>
      </c>
      <c r="DW43" s="53">
        <v>0.28000000000000003</v>
      </c>
      <c r="DX43" s="53">
        <f t="shared" si="7"/>
        <v>0.45728000000000002</v>
      </c>
      <c r="DY43" s="53">
        <f t="shared" si="8"/>
        <v>0.45651990343640392</v>
      </c>
      <c r="DZ43" s="53">
        <f t="shared" si="9"/>
        <v>0.27547843508855596</v>
      </c>
      <c r="EA43" s="53">
        <f t="shared" si="6"/>
        <v>0</v>
      </c>
      <c r="EB43" s="53">
        <f t="shared" si="10"/>
        <v>0.23132955231114882</v>
      </c>
      <c r="EC43" s="53">
        <f t="shared" si="11"/>
        <v>0.35315338176187117</v>
      </c>
      <c r="ED43" s="53">
        <v>2.7</v>
      </c>
      <c r="EE43" s="53">
        <f t="shared" si="12"/>
        <v>0.95306813445315519</v>
      </c>
      <c r="EF43" s="53">
        <v>1.3</v>
      </c>
      <c r="EG43" s="53">
        <f t="shared" si="13"/>
        <v>0.84192449733375985</v>
      </c>
      <c r="EH43" s="53">
        <f t="shared" si="14"/>
        <v>6.272122703409746</v>
      </c>
      <c r="EI43" s="53">
        <f t="shared" si="15"/>
        <v>2.3929575259026685</v>
      </c>
      <c r="EJ43" s="53">
        <f t="shared" si="16"/>
        <v>0.4765340672265776</v>
      </c>
      <c r="EK43" s="53">
        <f t="shared" si="17"/>
        <v>0.95306813445315519</v>
      </c>
      <c r="EL43" s="6"/>
      <c r="EM43" s="11">
        <f t="shared" si="18"/>
        <v>227.22960419552908</v>
      </c>
      <c r="EN43" s="11">
        <f t="shared" si="19"/>
        <v>111.4161233439178</v>
      </c>
      <c r="EO43" s="11">
        <f t="shared" si="20"/>
        <v>71.35873811111351</v>
      </c>
      <c r="EP43" s="6"/>
      <c r="EQ43" s="6"/>
      <c r="ES43" s="218">
        <f t="shared" si="5"/>
        <v>1622</v>
      </c>
    </row>
    <row r="44" spans="1:153" x14ac:dyDescent="0.15">
      <c r="A44" s="218">
        <f t="shared" si="4"/>
        <v>1623</v>
      </c>
      <c r="B44" s="4"/>
      <c r="C44" s="4"/>
      <c r="D44" s="4"/>
      <c r="E44" s="4"/>
      <c r="F44" s="4">
        <v>3</v>
      </c>
      <c r="G44" s="4">
        <f>(F44*10.78)/$G$3</f>
        <v>1.0779999999999998</v>
      </c>
      <c r="H44" s="4"/>
      <c r="I44" s="4"/>
      <c r="J44" s="4"/>
      <c r="K44" s="4"/>
      <c r="L44" s="4"/>
      <c r="M44" s="12"/>
      <c r="N44" s="12"/>
      <c r="O44" s="53"/>
      <c r="P44" s="12"/>
      <c r="Q44" s="12"/>
      <c r="R44" s="12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87"/>
      <c r="AG44" s="87"/>
      <c r="AH44" s="87"/>
      <c r="AI44" s="87"/>
      <c r="AJ44" s="87"/>
      <c r="AK44" s="87"/>
      <c r="AL44" s="87"/>
      <c r="AM44" s="87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>
        <v>0.65</v>
      </c>
      <c r="BE44" s="4">
        <f>(BD44*10.78)/25.11</f>
        <v>0.2790521704500199</v>
      </c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163"/>
      <c r="CD44" s="115"/>
      <c r="CE44" s="156"/>
      <c r="CF44" s="4"/>
      <c r="CG44" s="4"/>
      <c r="CH44" s="163"/>
      <c r="CI44" s="172"/>
      <c r="CJ44" s="4"/>
      <c r="CK44" s="4"/>
      <c r="CL44" s="7"/>
      <c r="CM44" s="172"/>
      <c r="CN44" s="4"/>
      <c r="CO44" s="4">
        <v>7.78</v>
      </c>
      <c r="CP44" s="4">
        <f>(CO44*10.78)*0.031922365</f>
        <v>2.6772776767659998</v>
      </c>
      <c r="CQ44" s="4"/>
      <c r="CR44" s="4"/>
      <c r="CS44" s="7"/>
      <c r="CT44" s="115"/>
      <c r="CU44" s="7"/>
      <c r="CV44" s="4"/>
      <c r="CW44" s="4"/>
      <c r="CX44" s="4"/>
      <c r="CY44" s="4"/>
      <c r="DA44" s="4">
        <v>32.85</v>
      </c>
      <c r="DB44" s="4"/>
      <c r="DC44" s="63">
        <f t="shared" si="21"/>
        <v>2.3025000000000002</v>
      </c>
      <c r="DD44" s="4">
        <f t="shared" si="22"/>
        <v>1.2875000000000001</v>
      </c>
      <c r="DE44" s="4">
        <f t="shared" si="1"/>
        <v>8.1659675571428565</v>
      </c>
      <c r="DF44" s="32">
        <f t="shared" si="23"/>
        <v>3.1963423500000001</v>
      </c>
      <c r="DG44" s="32">
        <f t="shared" si="2"/>
        <v>2.3929575259026685</v>
      </c>
      <c r="DH44" s="32">
        <f t="shared" si="3"/>
        <v>0.93665709890109883</v>
      </c>
      <c r="DW44" s="53">
        <f>BE44</f>
        <v>0.2790521704500199</v>
      </c>
      <c r="DX44" s="53">
        <f t="shared" si="7"/>
        <v>0.45611796097172436</v>
      </c>
      <c r="DY44" s="53">
        <f t="shared" si="8"/>
        <v>0.45618141988516181</v>
      </c>
      <c r="DZ44" s="53">
        <f t="shared" si="9"/>
        <v>0.27482320302562024</v>
      </c>
      <c r="EA44" s="53">
        <f t="shared" si="6"/>
        <v>0</v>
      </c>
      <c r="EB44" s="53">
        <f t="shared" si="10"/>
        <v>0.23075970700811088</v>
      </c>
      <c r="EC44" s="53">
        <f t="shared" si="11"/>
        <v>0.35197410126884182</v>
      </c>
      <c r="ED44" s="53">
        <f>CP44</f>
        <v>2.6772776767659998</v>
      </c>
      <c r="EE44" s="53">
        <f t="shared" si="12"/>
        <v>0.94504742252164764</v>
      </c>
      <c r="EF44" s="53">
        <v>1.3</v>
      </c>
      <c r="EG44" s="53">
        <f t="shared" si="13"/>
        <v>0.8398505438957965</v>
      </c>
      <c r="EH44" s="53">
        <f t="shared" si="14"/>
        <v>6.2566722794284289</v>
      </c>
      <c r="EI44" s="53">
        <f t="shared" si="15"/>
        <v>2.3929575259026685</v>
      </c>
      <c r="EJ44" s="53">
        <f t="shared" si="16"/>
        <v>0.47252371126082382</v>
      </c>
      <c r="EK44" s="53">
        <f t="shared" si="17"/>
        <v>0.94504742252164764</v>
      </c>
      <c r="EL44" s="6"/>
      <c r="EM44" s="11">
        <f t="shared" si="18"/>
        <v>226.56443562953768</v>
      </c>
      <c r="EN44" s="11">
        <f t="shared" si="19"/>
        <v>111.07080273606968</v>
      </c>
      <c r="EO44" s="11">
        <f t="shared" si="20"/>
        <v>71.155738189044541</v>
      </c>
      <c r="EP44" s="6"/>
      <c r="EQ44" s="5">
        <f>G44</f>
        <v>1.0779999999999998</v>
      </c>
      <c r="ES44" s="218">
        <f t="shared" si="5"/>
        <v>1623</v>
      </c>
      <c r="ET44" s="53">
        <f>$EQ44*360/(3.15*EM44)</f>
        <v>0.54377466462321566</v>
      </c>
      <c r="EU44" s="53">
        <f>$EQ44*360/(3.15*EN44)</f>
        <v>1.1092023913138733</v>
      </c>
      <c r="EV44" s="53">
        <f>$EQ44*360/(3.15*EO44)</f>
        <v>1.7314134198521802</v>
      </c>
      <c r="EW44" s="6"/>
    </row>
    <row r="45" spans="1:153" x14ac:dyDescent="0.15">
      <c r="A45" s="218">
        <f t="shared" si="4"/>
        <v>1624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12"/>
      <c r="N45" s="12"/>
      <c r="O45" s="53"/>
      <c r="P45" s="12"/>
      <c r="Q45" s="12"/>
      <c r="R45" s="12"/>
      <c r="S45" s="4"/>
      <c r="T45" s="4">
        <v>1.46</v>
      </c>
      <c r="U45" s="4">
        <f>(T45*10.78)*0.031922365</f>
        <v>0.50241971826200005</v>
      </c>
      <c r="V45" s="4"/>
      <c r="W45" s="4"/>
      <c r="X45" s="4"/>
      <c r="Y45" s="4"/>
      <c r="Z45" s="4"/>
      <c r="AA45" s="4"/>
      <c r="AB45" s="4"/>
      <c r="AC45" s="4"/>
      <c r="AD45" s="4"/>
      <c r="AE45" s="4"/>
      <c r="AF45" s="87"/>
      <c r="AG45" s="87"/>
      <c r="AH45" s="87"/>
      <c r="AI45" s="87"/>
      <c r="AJ45" s="87"/>
      <c r="AK45" s="87"/>
      <c r="AL45" s="87"/>
      <c r="AM45" s="87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163"/>
      <c r="CD45" s="115"/>
      <c r="CE45" s="156"/>
      <c r="CF45" s="4"/>
      <c r="CG45" s="4"/>
      <c r="CH45" s="163"/>
      <c r="CI45" s="172"/>
      <c r="CJ45" s="4"/>
      <c r="CK45" s="4"/>
      <c r="CL45" s="7"/>
      <c r="CM45" s="172"/>
      <c r="CN45" s="4"/>
      <c r="CO45" s="4"/>
      <c r="CP45" s="4"/>
      <c r="CQ45" s="4"/>
      <c r="CR45" s="4"/>
      <c r="CS45" s="7"/>
      <c r="CT45" s="115"/>
      <c r="CU45" s="7"/>
      <c r="CV45" s="4"/>
      <c r="CW45" s="4"/>
      <c r="CX45" s="4"/>
      <c r="CY45" s="4"/>
      <c r="DA45" s="4">
        <v>27</v>
      </c>
      <c r="DB45" s="4"/>
      <c r="DC45" s="63">
        <f t="shared" si="21"/>
        <v>2.3025000000000002</v>
      </c>
      <c r="DD45" s="4">
        <f t="shared" si="22"/>
        <v>1.2875000000000001</v>
      </c>
      <c r="DE45" s="4">
        <f t="shared" si="1"/>
        <v>8.1659675571428565</v>
      </c>
      <c r="DF45" s="32">
        <f t="shared" si="23"/>
        <v>3.1963423500000001</v>
      </c>
      <c r="DG45" s="32">
        <f t="shared" si="2"/>
        <v>2.3929575259026685</v>
      </c>
      <c r="DH45" s="32">
        <f t="shared" si="3"/>
        <v>0.93665709890109883</v>
      </c>
      <c r="DW45" s="53">
        <v>0.28000000000000003</v>
      </c>
      <c r="DX45" s="53">
        <f t="shared" si="7"/>
        <v>0.45728000000000002</v>
      </c>
      <c r="DY45" s="53">
        <f t="shared" si="8"/>
        <v>0.45651990343640392</v>
      </c>
      <c r="DZ45" s="53">
        <f t="shared" si="9"/>
        <v>0.27547843508855596</v>
      </c>
      <c r="EA45" s="53">
        <f t="shared" si="6"/>
        <v>0.50241971826200005</v>
      </c>
      <c r="EB45" s="53">
        <f t="shared" si="10"/>
        <v>0.23132955231114882</v>
      </c>
      <c r="EC45" s="53">
        <f t="shared" si="11"/>
        <v>0.35315338176187117</v>
      </c>
      <c r="ED45" s="53">
        <v>2.7</v>
      </c>
      <c r="EE45" s="53">
        <f t="shared" si="12"/>
        <v>0.95306813445315519</v>
      </c>
      <c r="EF45" s="53">
        <v>1.3</v>
      </c>
      <c r="EG45" s="53">
        <f t="shared" si="13"/>
        <v>0.84192449733375985</v>
      </c>
      <c r="EH45" s="53">
        <f t="shared" si="14"/>
        <v>6.272122703409746</v>
      </c>
      <c r="EI45" s="53">
        <f t="shared" si="15"/>
        <v>2.3929575259026685</v>
      </c>
      <c r="EJ45" s="53">
        <f t="shared" si="16"/>
        <v>0.4765340672265776</v>
      </c>
      <c r="EK45" s="53">
        <f t="shared" si="17"/>
        <v>0.95306813445315519</v>
      </c>
      <c r="EL45" s="6"/>
      <c r="EM45" s="11">
        <f t="shared" si="18"/>
        <v>227.22960419552908</v>
      </c>
      <c r="EN45" s="11">
        <f t="shared" si="19"/>
        <v>111.4161233439178</v>
      </c>
      <c r="EO45" s="11">
        <f t="shared" si="20"/>
        <v>71.35873811111351</v>
      </c>
      <c r="EP45" s="6"/>
      <c r="EQ45" s="6"/>
      <c r="ES45" s="218">
        <f t="shared" si="5"/>
        <v>1624</v>
      </c>
    </row>
    <row r="46" spans="1:153" x14ac:dyDescent="0.15">
      <c r="A46" s="218">
        <f t="shared" si="4"/>
        <v>1625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2"/>
      <c r="N46" s="12"/>
      <c r="O46" s="53"/>
      <c r="P46" s="12"/>
      <c r="Q46" s="12"/>
      <c r="R46" s="12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87"/>
      <c r="AG46" s="87"/>
      <c r="AH46" s="87"/>
      <c r="AI46" s="87"/>
      <c r="AJ46" s="87"/>
      <c r="AK46" s="87"/>
      <c r="AL46" s="87"/>
      <c r="AM46" s="87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163"/>
      <c r="CD46" s="115"/>
      <c r="CE46" s="156"/>
      <c r="CF46" s="4"/>
      <c r="CG46" s="4"/>
      <c r="CH46" s="163"/>
      <c r="CI46" s="172"/>
      <c r="CJ46" s="4"/>
      <c r="CK46" s="4"/>
      <c r="CL46" s="7"/>
      <c r="CM46" s="172"/>
      <c r="CN46" s="4"/>
      <c r="CO46" s="4"/>
      <c r="CP46" s="4"/>
      <c r="CQ46" s="4"/>
      <c r="CR46" s="4"/>
      <c r="CS46" s="7"/>
      <c r="CT46" s="115"/>
      <c r="CU46" s="7"/>
      <c r="CV46" s="4"/>
      <c r="CW46" s="4"/>
      <c r="CX46" s="4"/>
      <c r="CY46" s="4"/>
      <c r="DA46" s="4"/>
      <c r="DB46" s="4">
        <v>11.16</v>
      </c>
      <c r="DC46" s="63">
        <f t="shared" si="21"/>
        <v>2.3025000000000002</v>
      </c>
      <c r="DD46" s="4">
        <f t="shared" si="22"/>
        <v>1.2875000000000001</v>
      </c>
      <c r="DE46" s="4">
        <f t="shared" si="1"/>
        <v>8.1659675571428565</v>
      </c>
      <c r="DF46" s="32">
        <f t="shared" si="23"/>
        <v>3.1963423500000001</v>
      </c>
      <c r="DG46" s="32">
        <f t="shared" si="2"/>
        <v>2.3929575259026685</v>
      </c>
      <c r="DH46" s="32">
        <f t="shared" si="3"/>
        <v>0.93665709890109883</v>
      </c>
      <c r="DW46" s="53">
        <v>0.28000000000000003</v>
      </c>
      <c r="DX46" s="53">
        <f t="shared" si="7"/>
        <v>0.45728000000000002</v>
      </c>
      <c r="DY46" s="53">
        <f t="shared" si="8"/>
        <v>0.45651990343640392</v>
      </c>
      <c r="DZ46" s="53">
        <f t="shared" si="9"/>
        <v>0.27547843508855596</v>
      </c>
      <c r="EA46" s="53">
        <f t="shared" si="6"/>
        <v>0</v>
      </c>
      <c r="EB46" s="53">
        <f t="shared" si="10"/>
        <v>0.23132955231114882</v>
      </c>
      <c r="EC46" s="53">
        <f t="shared" si="11"/>
        <v>0.35315338176187117</v>
      </c>
      <c r="ED46" s="53">
        <v>2.7</v>
      </c>
      <c r="EE46" s="53">
        <f t="shared" si="12"/>
        <v>0.95306813445315519</v>
      </c>
      <c r="EF46" s="53">
        <v>1.3</v>
      </c>
      <c r="EG46" s="53">
        <f t="shared" si="13"/>
        <v>0.84192449733375985</v>
      </c>
      <c r="EH46" s="53">
        <f t="shared" si="14"/>
        <v>6.272122703409746</v>
      </c>
      <c r="EI46" s="53">
        <f t="shared" si="15"/>
        <v>2.3929575259026685</v>
      </c>
      <c r="EJ46" s="53">
        <f t="shared" si="16"/>
        <v>0.4765340672265776</v>
      </c>
      <c r="EK46" s="53">
        <f t="shared" si="17"/>
        <v>0.95306813445315519</v>
      </c>
      <c r="EL46" s="6"/>
      <c r="EM46" s="11">
        <f t="shared" si="18"/>
        <v>227.22960419552908</v>
      </c>
      <c r="EN46" s="11">
        <f t="shared" si="19"/>
        <v>111.4161233439178</v>
      </c>
      <c r="EO46" s="11">
        <f t="shared" si="20"/>
        <v>71.35873811111351</v>
      </c>
      <c r="EP46" s="6"/>
      <c r="EQ46" s="6"/>
      <c r="ES46" s="218">
        <f t="shared" si="5"/>
        <v>1625</v>
      </c>
    </row>
    <row r="47" spans="1:153" x14ac:dyDescent="0.15">
      <c r="A47" s="218">
        <f t="shared" si="4"/>
        <v>1626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12"/>
      <c r="N47" s="12"/>
      <c r="O47" s="53"/>
      <c r="P47" s="12"/>
      <c r="Q47" s="12"/>
      <c r="R47" s="12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87"/>
      <c r="AG47" s="87"/>
      <c r="AH47" s="87"/>
      <c r="AI47" s="87"/>
      <c r="AJ47" s="87"/>
      <c r="AK47" s="87"/>
      <c r="AL47" s="87"/>
      <c r="AM47" s="87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163"/>
      <c r="CD47" s="115"/>
      <c r="CE47" s="156"/>
      <c r="CF47" s="4"/>
      <c r="CG47" s="4"/>
      <c r="CH47" s="163"/>
      <c r="CI47" s="172"/>
      <c r="CJ47" s="4"/>
      <c r="CK47" s="4"/>
      <c r="CL47" s="7"/>
      <c r="CM47" s="172"/>
      <c r="CN47" s="4"/>
      <c r="CO47" s="4"/>
      <c r="CP47" s="4"/>
      <c r="CQ47" s="4"/>
      <c r="CR47" s="4"/>
      <c r="CS47" s="7"/>
      <c r="CT47" s="115"/>
      <c r="CU47" s="7"/>
      <c r="CV47" s="4"/>
      <c r="CW47" s="4"/>
      <c r="CX47" s="4"/>
      <c r="CY47" s="4"/>
      <c r="DA47" s="4">
        <v>30</v>
      </c>
      <c r="DB47" s="4"/>
      <c r="DC47" s="63">
        <f t="shared" si="21"/>
        <v>2.3025000000000002</v>
      </c>
      <c r="DD47" s="4">
        <f t="shared" si="22"/>
        <v>1.2875000000000001</v>
      </c>
      <c r="DE47" s="4">
        <f t="shared" si="1"/>
        <v>8.1659675571428565</v>
      </c>
      <c r="DF47" s="32">
        <f t="shared" si="23"/>
        <v>3.1963423500000001</v>
      </c>
      <c r="DG47" s="32">
        <f t="shared" si="2"/>
        <v>2.3929575259026685</v>
      </c>
      <c r="DH47" s="32">
        <f t="shared" si="3"/>
        <v>0.93665709890109883</v>
      </c>
      <c r="DW47" s="53">
        <v>0.28000000000000003</v>
      </c>
      <c r="DX47" s="53">
        <f t="shared" si="7"/>
        <v>0.45728000000000002</v>
      </c>
      <c r="DY47" s="53">
        <f t="shared" si="8"/>
        <v>0.45651990343640392</v>
      </c>
      <c r="DZ47" s="53">
        <f t="shared" si="9"/>
        <v>0.27547843508855596</v>
      </c>
      <c r="EA47" s="53">
        <f t="shared" si="6"/>
        <v>0</v>
      </c>
      <c r="EB47" s="53">
        <f t="shared" si="10"/>
        <v>0.23132955231114882</v>
      </c>
      <c r="EC47" s="53">
        <f t="shared" si="11"/>
        <v>0.35315338176187117</v>
      </c>
      <c r="ED47" s="53">
        <v>2.7</v>
      </c>
      <c r="EE47" s="53">
        <f t="shared" si="12"/>
        <v>0.95306813445315519</v>
      </c>
      <c r="EF47" s="53">
        <v>1.3</v>
      </c>
      <c r="EG47" s="53">
        <f t="shared" si="13"/>
        <v>0.84192449733375985</v>
      </c>
      <c r="EH47" s="53">
        <f t="shared" si="14"/>
        <v>6.272122703409746</v>
      </c>
      <c r="EI47" s="53">
        <f t="shared" si="15"/>
        <v>2.3929575259026685</v>
      </c>
      <c r="EJ47" s="53">
        <f t="shared" si="16"/>
        <v>0.4765340672265776</v>
      </c>
      <c r="EK47" s="53">
        <f t="shared" si="17"/>
        <v>0.95306813445315519</v>
      </c>
      <c r="EL47" s="6"/>
      <c r="EM47" s="11">
        <f t="shared" si="18"/>
        <v>227.22960419552908</v>
      </c>
      <c r="EN47" s="11">
        <f t="shared" si="19"/>
        <v>111.4161233439178</v>
      </c>
      <c r="EO47" s="11">
        <f t="shared" si="20"/>
        <v>71.35873811111351</v>
      </c>
      <c r="EP47" s="6"/>
      <c r="EQ47" s="6"/>
      <c r="ES47" s="218">
        <f t="shared" si="5"/>
        <v>1626</v>
      </c>
    </row>
    <row r="48" spans="1:153" x14ac:dyDescent="0.15">
      <c r="A48" s="218">
        <f t="shared" si="4"/>
        <v>1627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12"/>
      <c r="N48" s="12"/>
      <c r="O48" s="53"/>
      <c r="P48" s="12"/>
      <c r="Q48" s="12"/>
      <c r="R48" s="12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87"/>
      <c r="AG48" s="87"/>
      <c r="AH48" s="87"/>
      <c r="AI48" s="87"/>
      <c r="AJ48" s="87"/>
      <c r="AK48" s="87"/>
      <c r="AL48" s="87"/>
      <c r="AM48" s="87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>
        <v>0.67</v>
      </c>
      <c r="BE48" s="4">
        <f>(BD48*10.78)/25.11</f>
        <v>0.28763839107925132</v>
      </c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163"/>
      <c r="CD48" s="115"/>
      <c r="CE48" s="156"/>
      <c r="CF48" s="4"/>
      <c r="CG48" s="4"/>
      <c r="CH48" s="163"/>
      <c r="CI48" s="172"/>
      <c r="CJ48" s="4"/>
      <c r="CK48" s="4"/>
      <c r="CL48" s="7"/>
      <c r="CM48" s="172"/>
      <c r="CN48" s="4"/>
      <c r="CO48" s="4"/>
      <c r="CP48" s="4"/>
      <c r="CQ48" s="4"/>
      <c r="CR48" s="4"/>
      <c r="CS48" s="7"/>
      <c r="CT48" s="115"/>
      <c r="CU48" s="7"/>
      <c r="CV48" s="4"/>
      <c r="CW48" s="4"/>
      <c r="CX48" s="4"/>
      <c r="CY48" s="4"/>
      <c r="DA48" s="4"/>
      <c r="DB48" s="4"/>
      <c r="DC48" s="63">
        <f t="shared" si="21"/>
        <v>2.3025000000000002</v>
      </c>
      <c r="DD48" s="4">
        <f t="shared" si="22"/>
        <v>1.2875000000000001</v>
      </c>
      <c r="DE48" s="4">
        <f t="shared" si="1"/>
        <v>8.1659675571428565</v>
      </c>
      <c r="DF48" s="32">
        <f t="shared" si="23"/>
        <v>3.1963423500000001</v>
      </c>
      <c r="DG48" s="32">
        <f t="shared" si="2"/>
        <v>2.3929575259026685</v>
      </c>
      <c r="DH48" s="32">
        <f t="shared" si="3"/>
        <v>0.93665709890109883</v>
      </c>
      <c r="DW48" s="53">
        <f>BE48</f>
        <v>0.28763839107925132</v>
      </c>
      <c r="DX48" s="53">
        <f t="shared" si="7"/>
        <v>0.46664466746316208</v>
      </c>
      <c r="DY48" s="53">
        <f t="shared" si="8"/>
        <v>0.45923639906550373</v>
      </c>
      <c r="DZ48" s="53">
        <f t="shared" si="9"/>
        <v>0.28073699205086422</v>
      </c>
      <c r="EA48" s="53">
        <f t="shared" si="6"/>
        <v>0</v>
      </c>
      <c r="EB48" s="53">
        <f t="shared" si="10"/>
        <v>0.23590283886904828</v>
      </c>
      <c r="EC48" s="53">
        <f t="shared" si="11"/>
        <v>0.36265503532428206</v>
      </c>
      <c r="ED48" s="53">
        <v>2.7</v>
      </c>
      <c r="EE48" s="53">
        <f t="shared" si="12"/>
        <v>0.95306813445315519</v>
      </c>
      <c r="EF48" s="53">
        <v>1.3</v>
      </c>
      <c r="EG48" s="53">
        <f t="shared" si="13"/>
        <v>0.85856898545883864</v>
      </c>
      <c r="EH48" s="53">
        <f t="shared" si="14"/>
        <v>6.3961198934030854</v>
      </c>
      <c r="EI48" s="53">
        <f t="shared" si="15"/>
        <v>2.3929575259026685</v>
      </c>
      <c r="EJ48" s="53">
        <f t="shared" si="16"/>
        <v>0.4765340672265776</v>
      </c>
      <c r="EK48" s="53">
        <f t="shared" si="17"/>
        <v>0.95306813445315519</v>
      </c>
      <c r="EL48" s="6"/>
      <c r="EM48" s="11">
        <f t="shared" si="18"/>
        <v>231.20976679218387</v>
      </c>
      <c r="EN48" s="11">
        <f t="shared" si="19"/>
        <v>113.22462534050496</v>
      </c>
      <c r="EO48" s="11">
        <f t="shared" si="20"/>
        <v>72.441211855482251</v>
      </c>
      <c r="EP48" s="6"/>
      <c r="EQ48" s="6"/>
      <c r="ES48" s="218">
        <f t="shared" si="5"/>
        <v>1627</v>
      </c>
    </row>
    <row r="49" spans="1:153" x14ac:dyDescent="0.15">
      <c r="A49" s="218">
        <f t="shared" si="4"/>
        <v>1628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12"/>
      <c r="N49" s="12"/>
      <c r="O49" s="53"/>
      <c r="P49" s="12"/>
      <c r="Q49" s="12"/>
      <c r="R49" s="12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87"/>
      <c r="AG49" s="87"/>
      <c r="AH49" s="87"/>
      <c r="AI49" s="87"/>
      <c r="AJ49" s="87"/>
      <c r="AK49" s="87"/>
      <c r="AL49" s="87"/>
      <c r="AM49" s="87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163"/>
      <c r="CD49" s="115"/>
      <c r="CE49" s="156"/>
      <c r="CF49" s="4"/>
      <c r="CG49" s="4"/>
      <c r="CH49" s="163"/>
      <c r="CI49" s="172"/>
      <c r="CJ49" s="4"/>
      <c r="CK49" s="4"/>
      <c r="CL49" s="7"/>
      <c r="CM49" s="172"/>
      <c r="CN49" s="4"/>
      <c r="CO49" s="4"/>
      <c r="CP49" s="4"/>
      <c r="CQ49" s="4"/>
      <c r="CR49" s="4"/>
      <c r="CS49" s="7"/>
      <c r="CT49" s="115"/>
      <c r="CU49" s="7"/>
      <c r="CV49" s="4"/>
      <c r="CW49" s="4"/>
      <c r="CX49" s="4"/>
      <c r="CY49" s="4"/>
      <c r="DA49" s="4">
        <v>36.5</v>
      </c>
      <c r="DB49" s="4">
        <v>5.85</v>
      </c>
      <c r="DC49" s="63">
        <f t="shared" si="21"/>
        <v>2.3025000000000002</v>
      </c>
      <c r="DD49" s="4">
        <f t="shared" si="22"/>
        <v>1.2875000000000001</v>
      </c>
      <c r="DE49" s="4">
        <f t="shared" si="1"/>
        <v>8.1659675571428565</v>
      </c>
      <c r="DF49" s="32">
        <f t="shared" si="23"/>
        <v>3.1963423500000001</v>
      </c>
      <c r="DG49" s="32">
        <f t="shared" si="2"/>
        <v>2.3929575259026685</v>
      </c>
      <c r="DH49" s="32">
        <f t="shared" si="3"/>
        <v>0.93665709890109883</v>
      </c>
      <c r="DW49" s="53">
        <v>0.28000000000000003</v>
      </c>
      <c r="DX49" s="53">
        <f t="shared" si="7"/>
        <v>0.45728000000000002</v>
      </c>
      <c r="DY49" s="53">
        <f t="shared" si="8"/>
        <v>0.45651990343640392</v>
      </c>
      <c r="DZ49" s="53">
        <f t="shared" si="9"/>
        <v>0.27547843508855596</v>
      </c>
      <c r="EA49" s="53">
        <f t="shared" si="6"/>
        <v>0</v>
      </c>
      <c r="EB49" s="53">
        <f t="shared" si="10"/>
        <v>0.23132955231114882</v>
      </c>
      <c r="EC49" s="53">
        <f t="shared" si="11"/>
        <v>0.35315338176187117</v>
      </c>
      <c r="ED49" s="53">
        <v>2.7</v>
      </c>
      <c r="EE49" s="53">
        <f t="shared" si="12"/>
        <v>0.95306813445315519</v>
      </c>
      <c r="EF49" s="53">
        <v>1.3</v>
      </c>
      <c r="EG49" s="53">
        <f t="shared" si="13"/>
        <v>0.84192449733375985</v>
      </c>
      <c r="EH49" s="53">
        <f t="shared" si="14"/>
        <v>6.272122703409746</v>
      </c>
      <c r="EI49" s="53">
        <f t="shared" si="15"/>
        <v>2.3929575259026685</v>
      </c>
      <c r="EJ49" s="53">
        <f t="shared" si="16"/>
        <v>0.4765340672265776</v>
      </c>
      <c r="EK49" s="53">
        <f t="shared" si="17"/>
        <v>0.95306813445315519</v>
      </c>
      <c r="EL49" s="6"/>
      <c r="EM49" s="11">
        <f t="shared" si="18"/>
        <v>227.22960419552908</v>
      </c>
      <c r="EN49" s="11">
        <f t="shared" si="19"/>
        <v>111.4161233439178</v>
      </c>
      <c r="EO49" s="11">
        <f t="shared" si="20"/>
        <v>71.35873811111351</v>
      </c>
      <c r="EP49" s="6"/>
      <c r="EQ49" s="6"/>
      <c r="ES49" s="218">
        <f t="shared" si="5"/>
        <v>1628</v>
      </c>
    </row>
    <row r="50" spans="1:153" x14ac:dyDescent="0.15">
      <c r="A50" s="218">
        <f t="shared" si="4"/>
        <v>1629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12"/>
      <c r="N50" s="12"/>
      <c r="O50" s="53"/>
      <c r="P50" s="12"/>
      <c r="Q50" s="12"/>
      <c r="R50" s="12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87"/>
      <c r="AG50" s="87"/>
      <c r="AH50" s="87"/>
      <c r="AI50" s="87"/>
      <c r="AJ50" s="87"/>
      <c r="AK50" s="87"/>
      <c r="AL50" s="87"/>
      <c r="AM50" s="87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>
        <v>0.74</v>
      </c>
      <c r="BE50" s="4">
        <f t="shared" ref="BE50:BE56" si="24">(BD50*10.78)/25.11</f>
        <v>0.31769016328156113</v>
      </c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163"/>
      <c r="CD50" s="115"/>
      <c r="CE50" s="156"/>
      <c r="CF50" s="4"/>
      <c r="CG50" s="4"/>
      <c r="CH50" s="163"/>
      <c r="CI50" s="172"/>
      <c r="CJ50" s="4"/>
      <c r="CK50" s="4"/>
      <c r="CL50" s="7"/>
      <c r="CM50" s="172"/>
      <c r="CN50" s="4"/>
      <c r="CO50" s="4"/>
      <c r="CP50" s="4"/>
      <c r="CQ50" s="4"/>
      <c r="CR50" s="4"/>
      <c r="CS50" s="7"/>
      <c r="CT50" s="115"/>
      <c r="CU50" s="7"/>
      <c r="CV50" s="4"/>
      <c r="CW50" s="4"/>
      <c r="CX50" s="4"/>
      <c r="CY50" s="4"/>
      <c r="DA50" s="4">
        <v>36.5</v>
      </c>
      <c r="DB50" s="4"/>
      <c r="DC50" s="63">
        <f t="shared" si="21"/>
        <v>2.3025000000000002</v>
      </c>
      <c r="DD50" s="4">
        <f t="shared" si="22"/>
        <v>1.2875000000000001</v>
      </c>
      <c r="DE50" s="4">
        <f t="shared" si="1"/>
        <v>8.1659675571428565</v>
      </c>
      <c r="DF50" s="32">
        <f t="shared" si="23"/>
        <v>3.1963423500000001</v>
      </c>
      <c r="DG50" s="32">
        <f t="shared" si="2"/>
        <v>2.3929575259026685</v>
      </c>
      <c r="DH50" s="32">
        <f t="shared" si="3"/>
        <v>0.93665709890109883</v>
      </c>
      <c r="DW50" s="53">
        <f t="shared" ref="DW50:DW56" si="25">BE50</f>
        <v>0.31769016328156113</v>
      </c>
      <c r="DX50" s="53">
        <f t="shared" si="7"/>
        <v>0.50348814018319399</v>
      </c>
      <c r="DY50" s="53">
        <f t="shared" si="8"/>
        <v>0.46973962803237501</v>
      </c>
      <c r="DZ50" s="53">
        <f t="shared" si="9"/>
        <v>0.30106900628965044</v>
      </c>
      <c r="EA50" s="53">
        <f t="shared" si="6"/>
        <v>0</v>
      </c>
      <c r="EB50" s="53">
        <f t="shared" si="10"/>
        <v>0.25358528066434383</v>
      </c>
      <c r="EC50" s="53">
        <f t="shared" si="11"/>
        <v>0.40000508052130346</v>
      </c>
      <c r="ED50" s="53">
        <v>2.7</v>
      </c>
      <c r="EE50" s="53">
        <f t="shared" si="12"/>
        <v>0.95306813445315519</v>
      </c>
      <c r="EF50" s="53">
        <v>1.3</v>
      </c>
      <c r="EG50" s="53">
        <f t="shared" si="13"/>
        <v>0.92292427760116558</v>
      </c>
      <c r="EH50" s="53">
        <f t="shared" si="14"/>
        <v>6.8755504007808055</v>
      </c>
      <c r="EI50" s="53">
        <f t="shared" si="15"/>
        <v>2.3929575259026685</v>
      </c>
      <c r="EJ50" s="53">
        <f t="shared" si="16"/>
        <v>0.4765340672265776</v>
      </c>
      <c r="EK50" s="53">
        <f t="shared" si="17"/>
        <v>0.95306813445315519</v>
      </c>
      <c r="EL50" s="6"/>
      <c r="EM50" s="11">
        <f t="shared" si="18"/>
        <v>246.73874435333289</v>
      </c>
      <c r="EN50" s="11">
        <f t="shared" si="19"/>
        <v>120.25998875654948</v>
      </c>
      <c r="EO50" s="11">
        <f t="shared" si="20"/>
        <v>76.632678751915009</v>
      </c>
      <c r="EP50" s="6"/>
      <c r="EQ50" s="6"/>
      <c r="ES50" s="218">
        <f t="shared" si="5"/>
        <v>1629</v>
      </c>
    </row>
    <row r="51" spans="1:153" x14ac:dyDescent="0.15">
      <c r="A51" s="218">
        <f t="shared" si="4"/>
        <v>1630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12"/>
      <c r="N51" s="12"/>
      <c r="O51" s="53"/>
      <c r="P51" s="12"/>
      <c r="Q51" s="12"/>
      <c r="R51" s="12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87"/>
      <c r="AG51" s="87"/>
      <c r="AH51" s="87"/>
      <c r="AI51" s="87"/>
      <c r="AJ51" s="87"/>
      <c r="AK51" s="87"/>
      <c r="AL51" s="87"/>
      <c r="AM51" s="87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>
        <v>5.1950000000000003</v>
      </c>
      <c r="BE51" s="4">
        <f t="shared" si="24"/>
        <v>2.2302708084428513</v>
      </c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163"/>
      <c r="CD51" s="115"/>
      <c r="CE51" s="156"/>
      <c r="CF51" s="4"/>
      <c r="CG51" s="4"/>
      <c r="CH51" s="163"/>
      <c r="CI51" s="172"/>
      <c r="CJ51" s="4"/>
      <c r="CK51" s="4"/>
      <c r="CL51" s="7"/>
      <c r="CM51" s="172"/>
      <c r="CN51" s="4"/>
      <c r="CO51" s="4"/>
      <c r="CP51" s="4"/>
      <c r="CQ51" s="4"/>
      <c r="CR51" s="4"/>
      <c r="CS51" s="7"/>
      <c r="CT51" s="115"/>
      <c r="CU51" s="7"/>
      <c r="CV51" s="4"/>
      <c r="CW51" s="4"/>
      <c r="CX51" s="4"/>
      <c r="CY51" s="4"/>
      <c r="DA51" s="4">
        <v>35.4</v>
      </c>
      <c r="DB51" s="4">
        <v>12.4</v>
      </c>
      <c r="DC51" s="63">
        <f t="shared" si="21"/>
        <v>2.3025000000000002</v>
      </c>
      <c r="DD51" s="4">
        <f t="shared" si="22"/>
        <v>1.2875000000000001</v>
      </c>
      <c r="DE51" s="4">
        <f t="shared" si="1"/>
        <v>8.1659675571428565</v>
      </c>
      <c r="DF51" s="32">
        <f t="shared" si="23"/>
        <v>3.1963423500000001</v>
      </c>
      <c r="DG51" s="32">
        <f t="shared" si="2"/>
        <v>2.3929575259026685</v>
      </c>
      <c r="DH51" s="32">
        <f t="shared" si="3"/>
        <v>0.93665709890109883</v>
      </c>
      <c r="DW51" s="53">
        <f t="shared" si="25"/>
        <v>2.2302708084428513</v>
      </c>
      <c r="DX51" s="53">
        <f t="shared" si="7"/>
        <v>2.8483120111509361</v>
      </c>
      <c r="DY51" s="53">
        <f t="shared" si="8"/>
        <v>0.9407157684541434</v>
      </c>
      <c r="DZ51" s="53">
        <f t="shared" si="9"/>
        <v>1.2127785028061813</v>
      </c>
      <c r="EA51" s="53">
        <f t="shared" si="6"/>
        <v>0</v>
      </c>
      <c r="EB51" s="53">
        <f t="shared" si="10"/>
        <v>1.0464850847387563</v>
      </c>
      <c r="EC51" s="53">
        <f t="shared" si="11"/>
        <v>2.734919037337928</v>
      </c>
      <c r="ED51" s="53">
        <v>8</v>
      </c>
      <c r="EE51" s="53">
        <f t="shared" si="12"/>
        <v>2.8239055835649043</v>
      </c>
      <c r="EF51" s="53">
        <v>1.3</v>
      </c>
      <c r="EG51" s="53">
        <f t="shared" si="13"/>
        <v>3.808685142618037</v>
      </c>
      <c r="EH51" s="53">
        <f t="shared" si="14"/>
        <v>28.373732595743636</v>
      </c>
      <c r="EI51" s="53">
        <f t="shared" si="15"/>
        <v>2.3929575259026685</v>
      </c>
      <c r="EJ51" s="53">
        <f t="shared" si="16"/>
        <v>1.4119527917824521</v>
      </c>
      <c r="EK51" s="53">
        <f t="shared" si="17"/>
        <v>2.8239055835649043</v>
      </c>
      <c r="EL51" s="6"/>
      <c r="EM51" s="11">
        <f t="shared" si="18"/>
        <v>1134.9579197003573</v>
      </c>
      <c r="EN51" s="11">
        <f t="shared" si="19"/>
        <v>510.0005616273321</v>
      </c>
      <c r="EO51" s="11">
        <f t="shared" si="20"/>
        <v>287.08356075038648</v>
      </c>
      <c r="EP51" s="6"/>
      <c r="EQ51" s="6"/>
      <c r="ES51" s="218">
        <f t="shared" si="5"/>
        <v>1630</v>
      </c>
    </row>
    <row r="52" spans="1:153" x14ac:dyDescent="0.15">
      <c r="A52" s="218">
        <f t="shared" si="4"/>
        <v>1631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12"/>
      <c r="N52" s="12"/>
      <c r="O52" s="53"/>
      <c r="P52" s="12"/>
      <c r="Q52" s="12"/>
      <c r="R52" s="12"/>
      <c r="S52" s="4"/>
      <c r="T52" s="4">
        <v>8.64</v>
      </c>
      <c r="U52" s="4">
        <f>(T52*10.78)*0.031922365</f>
        <v>2.9732235382080003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87"/>
      <c r="AG52" s="87"/>
      <c r="AH52" s="87"/>
      <c r="AI52" s="87"/>
      <c r="AJ52" s="87"/>
      <c r="AK52" s="87"/>
      <c r="AL52" s="87"/>
      <c r="AM52" s="87"/>
      <c r="AN52" s="4">
        <v>9.67</v>
      </c>
      <c r="AO52" s="4">
        <f>(AN52*10.78)*0.031922365</f>
        <v>3.3276703257490001</v>
      </c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>
        <v>6.3049999999999997</v>
      </c>
      <c r="BE52" s="4">
        <f t="shared" si="24"/>
        <v>2.7068060533651925</v>
      </c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163"/>
      <c r="CD52" s="115"/>
      <c r="CE52" s="156"/>
      <c r="CF52" s="4"/>
      <c r="CG52" s="4"/>
      <c r="CH52" s="163"/>
      <c r="CI52" s="172"/>
      <c r="CJ52" s="4"/>
      <c r="CK52" s="4"/>
      <c r="CL52" s="7"/>
      <c r="CM52" s="172"/>
      <c r="CN52" s="4"/>
      <c r="CO52" s="4">
        <v>25.96</v>
      </c>
      <c r="CP52" s="4">
        <f>(CO52*10.78)*0.031922365</f>
        <v>8.9334355384120006</v>
      </c>
      <c r="CQ52" s="4"/>
      <c r="CR52" s="4"/>
      <c r="CS52" s="7"/>
      <c r="CT52" s="115"/>
      <c r="CU52" s="7"/>
      <c r="CV52" s="4"/>
      <c r="CW52" s="4"/>
      <c r="CX52" s="4"/>
      <c r="CY52" s="4"/>
      <c r="DA52" s="4"/>
      <c r="DB52" s="4">
        <v>8.5</v>
      </c>
      <c r="DC52" s="63">
        <f t="shared" ref="DC52:DC60" si="26">+(260+280+280+200)/400</f>
        <v>2.5499999999999998</v>
      </c>
      <c r="DD52" s="4">
        <f t="shared" ref="DD52:DD60" si="27">+(123+154)/200</f>
        <v>1.385</v>
      </c>
      <c r="DE52" s="4">
        <f t="shared" si="1"/>
        <v>9.0437425714285702</v>
      </c>
      <c r="DF52" s="32">
        <f t="shared" si="23"/>
        <v>3.4383954599999997</v>
      </c>
      <c r="DG52" s="32">
        <f t="shared" si="2"/>
        <v>2.6501809733124015</v>
      </c>
      <c r="DH52" s="32">
        <f t="shared" si="3"/>
        <v>1.0075884131868131</v>
      </c>
      <c r="DW52" s="53">
        <f t="shared" si="25"/>
        <v>2.7068060533651925</v>
      </c>
      <c r="DX52" s="53">
        <f t="shared" si="7"/>
        <v>3.4325442214257262</v>
      </c>
      <c r="DY52" s="53">
        <f t="shared" si="8"/>
        <v>1.0347358135510538</v>
      </c>
      <c r="DZ52" s="53">
        <f t="shared" si="9"/>
        <v>1.3947812851573269</v>
      </c>
      <c r="EA52" s="53">
        <f t="shared" si="6"/>
        <v>2.9732235382080003</v>
      </c>
      <c r="EB52" s="53">
        <f t="shared" si="10"/>
        <v>1.2047701207273058</v>
      </c>
      <c r="EC52" s="53">
        <f t="shared" si="11"/>
        <v>3.3105777491282842</v>
      </c>
      <c r="ED52" s="53">
        <f>CP52</f>
        <v>8.9334355384120006</v>
      </c>
      <c r="EE52" s="53">
        <f t="shared" si="12"/>
        <v>3.1533973121673493</v>
      </c>
      <c r="EF52" s="53">
        <v>1.3</v>
      </c>
      <c r="EG52" s="53">
        <f t="shared" si="13"/>
        <v>4.38476393596161</v>
      </c>
      <c r="EH52" s="53">
        <f t="shared" si="14"/>
        <v>32.66537263012399</v>
      </c>
      <c r="EI52" s="53">
        <f t="shared" si="15"/>
        <v>2.6501809733124015</v>
      </c>
      <c r="EJ52" s="53">
        <f t="shared" si="16"/>
        <v>1.5766986560836747</v>
      </c>
      <c r="EK52" s="53">
        <f t="shared" si="17"/>
        <v>3.1533973121673493</v>
      </c>
      <c r="EL52" s="6"/>
      <c r="EM52" s="11">
        <f t="shared" si="18"/>
        <v>1338.0903432116322</v>
      </c>
      <c r="EN52" s="11">
        <f t="shared" si="19"/>
        <v>596.09828666269027</v>
      </c>
      <c r="EO52" s="11">
        <f t="shared" si="20"/>
        <v>330.58879358343864</v>
      </c>
      <c r="EP52" s="6"/>
      <c r="EQ52" s="6"/>
      <c r="ES52" s="218">
        <f t="shared" si="5"/>
        <v>1631</v>
      </c>
    </row>
    <row r="53" spans="1:153" x14ac:dyDescent="0.15">
      <c r="A53" s="218">
        <f t="shared" si="4"/>
        <v>1632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12"/>
      <c r="N53" s="12"/>
      <c r="O53" s="53"/>
      <c r="P53" s="12"/>
      <c r="Q53" s="12"/>
      <c r="R53" s="12"/>
      <c r="S53" s="4"/>
      <c r="T53" s="4">
        <v>6.03</v>
      </c>
      <c r="U53" s="4">
        <f>(T53*10.78)*0.031922365</f>
        <v>2.0750622610409999</v>
      </c>
      <c r="V53" s="4"/>
      <c r="W53" s="4"/>
      <c r="X53" s="4"/>
      <c r="Y53" s="4"/>
      <c r="Z53" s="4"/>
      <c r="AA53" s="4"/>
      <c r="AB53" s="4"/>
      <c r="AC53" s="4"/>
      <c r="AD53" s="4"/>
      <c r="AE53" s="4"/>
      <c r="AF53" s="87"/>
      <c r="AG53" s="87"/>
      <c r="AH53" s="87"/>
      <c r="AI53" s="87"/>
      <c r="AJ53" s="87"/>
      <c r="AK53" s="87"/>
      <c r="AL53" s="87"/>
      <c r="AM53" s="87"/>
      <c r="AN53" s="4">
        <v>6.78</v>
      </c>
      <c r="AO53" s="4">
        <f>(AN53*10.78)*0.031922365</f>
        <v>2.3331545820659998</v>
      </c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>
        <v>4.4400000000000004</v>
      </c>
      <c r="BE53" s="4">
        <f t="shared" si="24"/>
        <v>1.9061409796893667</v>
      </c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163"/>
      <c r="CD53" s="115"/>
      <c r="CE53" s="156"/>
      <c r="CF53" s="4"/>
      <c r="CG53" s="4"/>
      <c r="CH53" s="163"/>
      <c r="CI53" s="172"/>
      <c r="CJ53" s="4"/>
      <c r="CK53" s="4"/>
      <c r="CL53" s="7"/>
      <c r="CM53" s="172"/>
      <c r="CN53" s="4"/>
      <c r="CO53" s="4">
        <v>37.47</v>
      </c>
      <c r="CP53" s="4">
        <f>(CO53*10.78)*0.031922365</f>
        <v>12.894292358408999</v>
      </c>
      <c r="CQ53" s="4"/>
      <c r="CR53" s="4"/>
      <c r="CS53" s="7"/>
      <c r="CT53" s="115"/>
      <c r="CU53" s="7"/>
      <c r="CV53" s="4"/>
      <c r="CW53" s="4"/>
      <c r="CX53" s="4"/>
      <c r="CY53" s="4"/>
      <c r="DA53" s="4">
        <v>38</v>
      </c>
      <c r="DB53" s="4"/>
      <c r="DC53" s="63">
        <f t="shared" si="26"/>
        <v>2.5499999999999998</v>
      </c>
      <c r="DD53" s="4">
        <f t="shared" si="27"/>
        <v>1.385</v>
      </c>
      <c r="DE53" s="4">
        <f t="shared" ref="DE53:DE71" si="28">+DC53*5/14*0.9144*10.86</f>
        <v>9.0437425714285702</v>
      </c>
      <c r="DF53" s="32">
        <f t="shared" si="23"/>
        <v>3.4383954599999997</v>
      </c>
      <c r="DG53" s="32">
        <f t="shared" ref="DG53:DG71" si="29">+DE53/5*1/(0.75*0.91)</f>
        <v>2.6501809733124015</v>
      </c>
      <c r="DH53" s="32">
        <f t="shared" ref="DH53:DH71" si="30">+DF53/5*1/(0.75*0.91)</f>
        <v>1.0075884131868131</v>
      </c>
      <c r="DW53" s="53">
        <f t="shared" si="25"/>
        <v>1.9061409796893667</v>
      </c>
      <c r="DX53" s="53">
        <f t="shared" si="7"/>
        <v>2.4509288410991639</v>
      </c>
      <c r="DY53" s="53">
        <f t="shared" si="8"/>
        <v>0.87361691450796131</v>
      </c>
      <c r="DZ53" s="53">
        <f t="shared" si="9"/>
        <v>1.0828894126851258</v>
      </c>
      <c r="EA53" s="53">
        <f t="shared" si="6"/>
        <v>2.0750622610409999</v>
      </c>
      <c r="EB53" s="53">
        <f t="shared" si="10"/>
        <v>0.93352252977811356</v>
      </c>
      <c r="EC53" s="53">
        <f t="shared" si="11"/>
        <v>2.3424297929592108</v>
      </c>
      <c r="ED53" s="53">
        <f>CP53</f>
        <v>12.894292358408999</v>
      </c>
      <c r="EE53" s="53">
        <f t="shared" si="12"/>
        <v>4.5515330233786813</v>
      </c>
      <c r="EF53" s="53">
        <v>1.3</v>
      </c>
      <c r="EG53" s="53">
        <f t="shared" si="13"/>
        <v>3.3975576349018826</v>
      </c>
      <c r="EH53" s="53">
        <f t="shared" si="14"/>
        <v>25.31093755496634</v>
      </c>
      <c r="EI53" s="53">
        <f t="shared" si="15"/>
        <v>2.6501809733124015</v>
      </c>
      <c r="EJ53" s="53">
        <f t="shared" si="16"/>
        <v>2.2757665116893406</v>
      </c>
      <c r="EK53" s="53">
        <f t="shared" si="17"/>
        <v>4.5515330233786813</v>
      </c>
      <c r="EL53" s="6"/>
      <c r="EM53" s="11">
        <f t="shared" si="18"/>
        <v>1038.1509280834707</v>
      </c>
      <c r="EN53" s="11">
        <f t="shared" si="19"/>
        <v>481.482652606881</v>
      </c>
      <c r="EO53" s="11">
        <f t="shared" si="20"/>
        <v>274.22250943397529</v>
      </c>
      <c r="EP53" s="6"/>
      <c r="EQ53" s="6"/>
      <c r="ES53" s="218">
        <f t="shared" si="5"/>
        <v>1632</v>
      </c>
    </row>
    <row r="54" spans="1:153" x14ac:dyDescent="0.15">
      <c r="A54" s="218">
        <f t="shared" si="4"/>
        <v>1633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12"/>
      <c r="N54" s="12"/>
      <c r="O54" s="53"/>
      <c r="P54" s="12"/>
      <c r="Q54" s="12"/>
      <c r="R54" s="12"/>
      <c r="S54" s="4"/>
      <c r="T54" s="4">
        <v>3.5</v>
      </c>
      <c r="U54" s="4">
        <f>(T54*10.78)*0.031922365</f>
        <v>1.2044308314499999</v>
      </c>
      <c r="V54" s="4"/>
      <c r="W54" s="4"/>
      <c r="X54" s="4"/>
      <c r="Y54" s="4"/>
      <c r="Z54" s="4"/>
      <c r="AA54" s="4"/>
      <c r="AB54" s="4"/>
      <c r="AC54" s="4"/>
      <c r="AD54" s="4"/>
      <c r="AE54" s="4"/>
      <c r="AF54" s="87"/>
      <c r="AG54" s="87"/>
      <c r="AH54" s="87"/>
      <c r="AI54" s="87"/>
      <c r="AJ54" s="87"/>
      <c r="AK54" s="87"/>
      <c r="AL54" s="87"/>
      <c r="AM54" s="87"/>
      <c r="AN54" s="4"/>
      <c r="AO54" s="4">
        <f>(AN54*10.78)*0.031922365</f>
        <v>0</v>
      </c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>
        <v>2.54</v>
      </c>
      <c r="BE54" s="4">
        <f t="shared" si="24"/>
        <v>1.0904500199123854</v>
      </c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163"/>
      <c r="CD54" s="115"/>
      <c r="CE54" s="156"/>
      <c r="CF54" s="4"/>
      <c r="CG54" s="4"/>
      <c r="CH54" s="163"/>
      <c r="CI54" s="172"/>
      <c r="CJ54" s="4"/>
      <c r="CK54" s="4"/>
      <c r="CL54" s="7"/>
      <c r="CM54" s="172"/>
      <c r="CN54" s="4"/>
      <c r="CO54" s="4"/>
      <c r="CP54" s="4"/>
      <c r="CQ54" s="4"/>
      <c r="CR54" s="4"/>
      <c r="CS54" s="7"/>
      <c r="CT54" s="115"/>
      <c r="CU54" s="7"/>
      <c r="CV54" s="4"/>
      <c r="CW54" s="4"/>
      <c r="CX54" s="4"/>
      <c r="CY54" s="4"/>
      <c r="DA54" s="4">
        <v>40.5</v>
      </c>
      <c r="DB54" s="4">
        <v>10.6</v>
      </c>
      <c r="DC54" s="63">
        <f t="shared" si="26"/>
        <v>2.5499999999999998</v>
      </c>
      <c r="DD54" s="4">
        <f t="shared" si="27"/>
        <v>1.385</v>
      </c>
      <c r="DE54" s="4">
        <f t="shared" si="28"/>
        <v>9.0437425714285702</v>
      </c>
      <c r="DF54" s="32">
        <f t="shared" si="23"/>
        <v>3.4383954599999997</v>
      </c>
      <c r="DG54" s="32">
        <f t="shared" si="29"/>
        <v>2.6501809733124015</v>
      </c>
      <c r="DH54" s="32">
        <f t="shared" si="30"/>
        <v>1.0075884131868131</v>
      </c>
      <c r="DW54" s="53">
        <f t="shared" si="25"/>
        <v>1.0904500199123854</v>
      </c>
      <c r="DX54" s="53">
        <f t="shared" si="7"/>
        <v>1.4508917244125843</v>
      </c>
      <c r="DY54" s="53">
        <f t="shared" si="8"/>
        <v>0.688500456329185</v>
      </c>
      <c r="DZ54" s="53">
        <f t="shared" si="9"/>
        <v>0.72454337687117465</v>
      </c>
      <c r="EA54" s="53">
        <f t="shared" si="6"/>
        <v>1.2044308314499999</v>
      </c>
      <c r="EB54" s="53">
        <f t="shared" si="10"/>
        <v>0.62187446350992104</v>
      </c>
      <c r="EC54" s="53">
        <f t="shared" si="11"/>
        <v>1.3502239663688294</v>
      </c>
      <c r="ED54" s="53">
        <v>6</v>
      </c>
      <c r="EE54" s="53">
        <f t="shared" si="12"/>
        <v>2.1179291876736781</v>
      </c>
      <c r="EF54" s="53">
        <v>1.3</v>
      </c>
      <c r="EG54" s="53">
        <f t="shared" si="13"/>
        <v>2.2633137005818624</v>
      </c>
      <c r="EH54" s="53">
        <f t="shared" si="14"/>
        <v>16.861109625998054</v>
      </c>
      <c r="EI54" s="53">
        <f t="shared" si="15"/>
        <v>2.6501809733124015</v>
      </c>
      <c r="EJ54" s="53">
        <f t="shared" si="16"/>
        <v>1.0589645938368391</v>
      </c>
      <c r="EK54" s="53">
        <f t="shared" si="17"/>
        <v>2.1179291876736781</v>
      </c>
      <c r="EL54" s="6"/>
      <c r="EM54" s="11">
        <f t="shared" si="18"/>
        <v>635.76773925294481</v>
      </c>
      <c r="EN54" s="11">
        <f t="shared" si="19"/>
        <v>297.61052345597562</v>
      </c>
      <c r="EO54" s="11">
        <f t="shared" si="20"/>
        <v>176.32698870490489</v>
      </c>
      <c r="EP54" s="6"/>
      <c r="EQ54" s="6"/>
      <c r="ES54" s="218">
        <f t="shared" si="5"/>
        <v>1633</v>
      </c>
    </row>
    <row r="55" spans="1:153" x14ac:dyDescent="0.15">
      <c r="A55" s="218">
        <f t="shared" si="4"/>
        <v>1634</v>
      </c>
      <c r="B55" s="4"/>
      <c r="C55" s="4"/>
      <c r="D55" s="4"/>
      <c r="E55" s="4"/>
      <c r="F55" s="4">
        <v>2.665</v>
      </c>
      <c r="G55" s="4">
        <f>(F55*10.78)/$G$3</f>
        <v>0.95762333333333338</v>
      </c>
      <c r="H55" s="4"/>
      <c r="I55" s="4"/>
      <c r="J55" s="4"/>
      <c r="K55" s="4"/>
      <c r="L55" s="4"/>
      <c r="M55" s="12"/>
      <c r="N55" s="12"/>
      <c r="O55" s="53"/>
      <c r="P55" s="12"/>
      <c r="Q55" s="12"/>
      <c r="R55" s="12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87"/>
      <c r="AG55" s="87"/>
      <c r="AH55" s="87"/>
      <c r="AI55" s="87"/>
      <c r="AJ55" s="87"/>
      <c r="AK55" s="87"/>
      <c r="AL55" s="87"/>
      <c r="AM55" s="87"/>
      <c r="AN55" s="4">
        <v>3</v>
      </c>
      <c r="AO55" s="4">
        <f>(AN55*10.78)*0.031922365</f>
        <v>1.0323692840999998</v>
      </c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>
        <v>0.94</v>
      </c>
      <c r="BE55" s="4">
        <f t="shared" si="24"/>
        <v>0.40355236957387491</v>
      </c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163"/>
      <c r="CD55" s="115"/>
      <c r="CE55" s="156"/>
      <c r="CF55" s="4"/>
      <c r="CG55" s="4"/>
      <c r="CH55" s="163"/>
      <c r="CI55" s="172"/>
      <c r="CJ55" s="4"/>
      <c r="CK55" s="4"/>
      <c r="CL55" s="7"/>
      <c r="CM55" s="172"/>
      <c r="CN55" s="4"/>
      <c r="CO55" s="4"/>
      <c r="CP55" s="4"/>
      <c r="CQ55" s="4"/>
      <c r="CR55" s="4"/>
      <c r="CS55" s="7"/>
      <c r="CT55" s="115"/>
      <c r="CU55" s="7"/>
      <c r="CV55" s="4"/>
      <c r="CW55" s="4"/>
      <c r="CX55" s="4"/>
      <c r="CY55" s="4"/>
      <c r="DA55" s="4">
        <v>61</v>
      </c>
      <c r="DB55" s="4"/>
      <c r="DC55" s="63">
        <f t="shared" si="26"/>
        <v>2.5499999999999998</v>
      </c>
      <c r="DD55" s="4">
        <f t="shared" si="27"/>
        <v>1.385</v>
      </c>
      <c r="DE55" s="4">
        <f t="shared" si="28"/>
        <v>9.0437425714285702</v>
      </c>
      <c r="DF55" s="32">
        <f t="shared" si="23"/>
        <v>3.4383954599999997</v>
      </c>
      <c r="DG55" s="32">
        <f t="shared" si="29"/>
        <v>2.6501809733124015</v>
      </c>
      <c r="DH55" s="32">
        <f t="shared" si="30"/>
        <v>1.0075884131868131</v>
      </c>
      <c r="DW55" s="53">
        <f t="shared" si="25"/>
        <v>0.40355236957387491</v>
      </c>
      <c r="DX55" s="53">
        <f t="shared" si="7"/>
        <v>0.60875520509757075</v>
      </c>
      <c r="DY55" s="53">
        <f t="shared" si="8"/>
        <v>0.49836859905747699</v>
      </c>
      <c r="DZ55" s="53">
        <f t="shared" si="9"/>
        <v>0.35648859662326676</v>
      </c>
      <c r="EA55" s="53">
        <f t="shared" si="6"/>
        <v>0</v>
      </c>
      <c r="EB55" s="53">
        <f t="shared" si="10"/>
        <v>0.30178285070754657</v>
      </c>
      <c r="EC55" s="53">
        <f t="shared" si="11"/>
        <v>0.50646917412403047</v>
      </c>
      <c r="ED55" s="53">
        <v>5</v>
      </c>
      <c r="EE55" s="53">
        <f t="shared" si="12"/>
        <v>1.764940989728065</v>
      </c>
      <c r="EF55" s="53">
        <v>1.3</v>
      </c>
      <c r="EG55" s="53">
        <f t="shared" si="13"/>
        <v>1.0983394570536893</v>
      </c>
      <c r="EH55" s="53">
        <f t="shared" si="14"/>
        <v>8.1823487337086469</v>
      </c>
      <c r="EI55" s="53">
        <f t="shared" si="15"/>
        <v>2.6501809733124015</v>
      </c>
      <c r="EJ55" s="53">
        <f t="shared" si="16"/>
        <v>0.88247049486403251</v>
      </c>
      <c r="EK55" s="53">
        <f t="shared" si="17"/>
        <v>1.764940989728065</v>
      </c>
      <c r="EL55" s="6"/>
      <c r="EM55" s="11">
        <f t="shared" si="18"/>
        <v>308.65511134157714</v>
      </c>
      <c r="EN55" s="11">
        <f t="shared" si="19"/>
        <v>153.22583951269007</v>
      </c>
      <c r="EO55" s="11">
        <f t="shared" si="20"/>
        <v>95.775737427385621</v>
      </c>
      <c r="EP55" s="6"/>
      <c r="EQ55" s="5">
        <f>G55</f>
        <v>0.95762333333333338</v>
      </c>
      <c r="ES55" s="218">
        <f t="shared" si="5"/>
        <v>1634</v>
      </c>
      <c r="ET55" s="53">
        <f>$EQ55*360/(3.15*EM55)</f>
        <v>0.35457914884665737</v>
      </c>
      <c r="EU55" s="53">
        <f>$EQ55*360/(3.15*EN55)</f>
        <v>0.71425724939560664</v>
      </c>
      <c r="EV55" s="53">
        <f>$EQ55*360/(3.15*EO55)</f>
        <v>1.1426971966636428</v>
      </c>
      <c r="EW55" s="6"/>
    </row>
    <row r="56" spans="1:153" x14ac:dyDescent="0.15">
      <c r="A56" s="218">
        <f t="shared" si="4"/>
        <v>1635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12"/>
      <c r="N56" s="12"/>
      <c r="O56" s="53"/>
      <c r="P56" s="12"/>
      <c r="Q56" s="12"/>
      <c r="R56" s="12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87"/>
      <c r="AG56" s="87"/>
      <c r="AH56" s="87"/>
      <c r="AI56" s="87"/>
      <c r="AJ56" s="87"/>
      <c r="AK56" s="87"/>
      <c r="AL56" s="87"/>
      <c r="AM56" s="87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>
        <v>1.08</v>
      </c>
      <c r="BE56" s="4">
        <f t="shared" si="24"/>
        <v>0.46365591397849465</v>
      </c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163"/>
      <c r="CD56" s="115"/>
      <c r="CE56" s="156"/>
      <c r="CF56" s="4"/>
      <c r="CG56" s="4"/>
      <c r="CH56" s="163"/>
      <c r="CI56" s="172"/>
      <c r="CJ56" s="4"/>
      <c r="CK56" s="4"/>
      <c r="CL56" s="7"/>
      <c r="CM56" s="172"/>
      <c r="CN56" s="4"/>
      <c r="CO56" s="4"/>
      <c r="CP56" s="4"/>
      <c r="CQ56" s="4"/>
      <c r="CR56" s="4"/>
      <c r="CS56" s="7"/>
      <c r="CT56" s="115"/>
      <c r="CU56" s="7"/>
      <c r="CV56" s="4"/>
      <c r="CW56" s="4"/>
      <c r="CX56" s="4"/>
      <c r="CY56" s="4"/>
      <c r="DA56" s="4">
        <v>44.75</v>
      </c>
      <c r="DB56" s="4">
        <v>20.5</v>
      </c>
      <c r="DC56" s="63">
        <f t="shared" si="26"/>
        <v>2.5499999999999998</v>
      </c>
      <c r="DD56" s="4">
        <f t="shared" si="27"/>
        <v>1.385</v>
      </c>
      <c r="DE56" s="4">
        <f t="shared" si="28"/>
        <v>9.0437425714285702</v>
      </c>
      <c r="DF56" s="32">
        <f t="shared" si="23"/>
        <v>3.4383954599999997</v>
      </c>
      <c r="DG56" s="32">
        <f t="shared" si="29"/>
        <v>2.6501809733124015</v>
      </c>
      <c r="DH56" s="32">
        <f t="shared" si="30"/>
        <v>1.0075884131868131</v>
      </c>
      <c r="DW56" s="53">
        <f t="shared" si="25"/>
        <v>0.46365591397849465</v>
      </c>
      <c r="DX56" s="53">
        <f t="shared" si="7"/>
        <v>0.68244215053763446</v>
      </c>
      <c r="DY56" s="53">
        <f t="shared" si="8"/>
        <v>0.51741639589365795</v>
      </c>
      <c r="DZ56" s="53">
        <f t="shared" si="9"/>
        <v>0.39336107438341827</v>
      </c>
      <c r="EA56" s="53">
        <f t="shared" si="6"/>
        <v>0</v>
      </c>
      <c r="EB56" s="53">
        <f t="shared" si="10"/>
        <v>0.33385028063283329</v>
      </c>
      <c r="EC56" s="53">
        <f t="shared" si="11"/>
        <v>0.5808064458101313</v>
      </c>
      <c r="ED56" s="53">
        <v>3</v>
      </c>
      <c r="EE56" s="53">
        <f t="shared" si="12"/>
        <v>1.0589645938368391</v>
      </c>
      <c r="EF56" s="53">
        <v>1.3</v>
      </c>
      <c r="EG56" s="53">
        <f t="shared" si="13"/>
        <v>1.2150489502892037</v>
      </c>
      <c r="EH56" s="53">
        <f t="shared" si="14"/>
        <v>9.0518046820081608</v>
      </c>
      <c r="EI56" s="53">
        <f t="shared" si="15"/>
        <v>2.6501809733124015</v>
      </c>
      <c r="EJ56" s="53">
        <f t="shared" si="16"/>
        <v>0.52948229691841953</v>
      </c>
      <c r="EK56" s="53">
        <f t="shared" si="17"/>
        <v>1.0589645938368391</v>
      </c>
      <c r="EL56" s="6"/>
      <c r="EM56" s="11">
        <f t="shared" si="18"/>
        <v>323.33972642049935</v>
      </c>
      <c r="EN56" s="11">
        <f t="shared" si="19"/>
        <v>155.85791246180972</v>
      </c>
      <c r="EO56" s="11">
        <f t="shared" si="20"/>
        <v>97.443061758636944</v>
      </c>
      <c r="EP56" s="6"/>
      <c r="EQ56" s="6"/>
      <c r="ES56" s="218">
        <f t="shared" si="5"/>
        <v>1635</v>
      </c>
    </row>
    <row r="57" spans="1:153" x14ac:dyDescent="0.15">
      <c r="A57" s="218">
        <f t="shared" si="4"/>
        <v>1636</v>
      </c>
      <c r="B57" s="4"/>
      <c r="C57" s="4"/>
      <c r="D57" s="4"/>
      <c r="E57" s="4"/>
      <c r="F57" s="4">
        <v>3.9950000000000001</v>
      </c>
      <c r="G57" s="4">
        <f>(F57*10.78)/$G$3</f>
        <v>1.4355366666666667</v>
      </c>
      <c r="H57" s="4"/>
      <c r="I57" s="4"/>
      <c r="J57" s="4"/>
      <c r="K57" s="4"/>
      <c r="L57" s="4"/>
      <c r="M57" s="12"/>
      <c r="N57" s="12"/>
      <c r="O57" s="53"/>
      <c r="P57" s="12"/>
      <c r="Q57" s="12"/>
      <c r="R57" s="12"/>
      <c r="S57" s="4"/>
      <c r="T57" s="4">
        <v>1.46</v>
      </c>
      <c r="U57" s="4">
        <f>(T57*10.78)*0.031922365</f>
        <v>0.50241971826200005</v>
      </c>
      <c r="V57" s="4"/>
      <c r="W57" s="4"/>
      <c r="X57" s="4"/>
      <c r="Y57" s="4"/>
      <c r="Z57" s="4"/>
      <c r="AA57" s="4"/>
      <c r="AB57" s="4"/>
      <c r="AC57" s="4"/>
      <c r="AD57" s="4"/>
      <c r="AE57" s="4"/>
      <c r="AF57" s="87"/>
      <c r="AG57" s="87"/>
      <c r="AH57" s="87"/>
      <c r="AI57" s="87"/>
      <c r="AJ57" s="87"/>
      <c r="AK57" s="87"/>
      <c r="AL57" s="87"/>
      <c r="AM57" s="87"/>
      <c r="AN57" s="4">
        <v>1.44</v>
      </c>
      <c r="AO57" s="4">
        <f>(AN57*10.78)*0.031922365</f>
        <v>0.495537256368</v>
      </c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163"/>
      <c r="CD57" s="115"/>
      <c r="CE57" s="156"/>
      <c r="CF57" s="4"/>
      <c r="CG57" s="4"/>
      <c r="CH57" s="163"/>
      <c r="CI57" s="172"/>
      <c r="CJ57" s="4"/>
      <c r="CK57" s="4"/>
      <c r="CL57" s="7"/>
      <c r="CM57" s="172"/>
      <c r="CN57" s="4"/>
      <c r="CO57" s="4"/>
      <c r="CP57" s="4"/>
      <c r="CQ57" s="4"/>
      <c r="CR57" s="4"/>
      <c r="CS57" s="7"/>
      <c r="CT57" s="115"/>
      <c r="CU57" s="7"/>
      <c r="CV57" s="4"/>
      <c r="CW57" s="4"/>
      <c r="CX57" s="4"/>
      <c r="CY57" s="4"/>
      <c r="DA57" s="4">
        <v>38.299999999999997</v>
      </c>
      <c r="DB57" s="4">
        <v>10.5</v>
      </c>
      <c r="DC57" s="63">
        <f t="shared" si="26"/>
        <v>2.5499999999999998</v>
      </c>
      <c r="DD57" s="4">
        <f t="shared" si="27"/>
        <v>1.385</v>
      </c>
      <c r="DE57" s="4">
        <f t="shared" si="28"/>
        <v>9.0437425714285702</v>
      </c>
      <c r="DF57" s="32">
        <f t="shared" si="23"/>
        <v>3.4383954599999997</v>
      </c>
      <c r="DG57" s="32">
        <f t="shared" si="29"/>
        <v>2.6501809733124015</v>
      </c>
      <c r="DH57" s="32">
        <f t="shared" si="30"/>
        <v>1.0075884131868131</v>
      </c>
      <c r="DW57" s="53">
        <v>0.4</v>
      </c>
      <c r="DX57" s="53">
        <f t="shared" ref="DX57:DX88" si="31">0.063+1.226*(DW57)+0.017*3*1.3</f>
        <v>0.61970000000000003</v>
      </c>
      <c r="DY57" s="53">
        <f t="shared" ref="DY57:DY88" si="32">0.254966+0.593992*EB57+0.021382*3*1.3</f>
        <v>0.51646326904414308</v>
      </c>
      <c r="DZ57" s="53">
        <f t="shared" ref="DZ57:DZ88" si="33">1.149842*EB57+0.003162*3*1.3</f>
        <v>0.35710992566609578</v>
      </c>
      <c r="EA57" s="53">
        <f t="shared" si="6"/>
        <v>0.50241971826200005</v>
      </c>
      <c r="EB57" s="53">
        <f t="shared" si="10"/>
        <v>0.2998482623404744</v>
      </c>
      <c r="EC57" s="53">
        <f t="shared" si="11"/>
        <v>0.5020710365994393</v>
      </c>
      <c r="ED57" s="53">
        <v>3</v>
      </c>
      <c r="EE57" s="53">
        <f t="shared" si="12"/>
        <v>1.0589645938368391</v>
      </c>
      <c r="EF57" s="53">
        <v>1.3</v>
      </c>
      <c r="EG57" s="53">
        <f t="shared" si="13"/>
        <v>1.0912985177434182</v>
      </c>
      <c r="EH57" s="53">
        <f t="shared" si="14"/>
        <v>8.1298955322147677</v>
      </c>
      <c r="EI57" s="53">
        <f t="shared" si="15"/>
        <v>2.6501809733124015</v>
      </c>
      <c r="EJ57" s="53">
        <f t="shared" si="16"/>
        <v>0.52948229691841953</v>
      </c>
      <c r="EK57" s="53">
        <f t="shared" si="17"/>
        <v>1.0589645938368391</v>
      </c>
      <c r="EL57" s="6"/>
      <c r="EM57" s="11">
        <f t="shared" si="18"/>
        <v>295.19848028973911</v>
      </c>
      <c r="EN57" s="11">
        <f t="shared" si="19"/>
        <v>141.84544889058679</v>
      </c>
      <c r="EO57" s="11">
        <f t="shared" si="20"/>
        <v>89.314042618959107</v>
      </c>
      <c r="EP57" s="6"/>
      <c r="EQ57" s="5">
        <f>G57</f>
        <v>1.4355366666666667</v>
      </c>
      <c r="ES57" s="218">
        <f t="shared" si="5"/>
        <v>1636</v>
      </c>
      <c r="ET57" s="53">
        <f>$EQ57*360/(3.15*EM57)</f>
        <v>0.55576618542312994</v>
      </c>
      <c r="EU57" s="53">
        <f>$EQ57*360/(3.15*EN57)</f>
        <v>1.1566203541707063</v>
      </c>
      <c r="EV57" s="53">
        <f>$EQ57*360/(3.15*EO57)</f>
        <v>1.8369041252926923</v>
      </c>
      <c r="EW57" s="6"/>
    </row>
    <row r="58" spans="1:153" x14ac:dyDescent="0.15">
      <c r="A58" s="218">
        <f t="shared" si="4"/>
        <v>1637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12"/>
      <c r="N58" s="12"/>
      <c r="O58" s="53"/>
      <c r="P58" s="12"/>
      <c r="Q58" s="12"/>
      <c r="R58" s="12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87"/>
      <c r="AG58" s="87"/>
      <c r="AH58" s="87"/>
      <c r="AI58" s="87"/>
      <c r="AJ58" s="87"/>
      <c r="AK58" s="87"/>
      <c r="AL58" s="87"/>
      <c r="AM58" s="87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163"/>
      <c r="CD58" s="115"/>
      <c r="CE58" s="156"/>
      <c r="CF58" s="4"/>
      <c r="CG58" s="4"/>
      <c r="CH58" s="163"/>
      <c r="CI58" s="172"/>
      <c r="CJ58" s="4"/>
      <c r="CK58" s="4"/>
      <c r="CL58" s="7"/>
      <c r="CM58" s="172"/>
      <c r="CN58" s="4"/>
      <c r="CO58" s="4"/>
      <c r="CP58" s="4"/>
      <c r="CQ58" s="4"/>
      <c r="CR58" s="4"/>
      <c r="CS58" s="7"/>
      <c r="CT58" s="115"/>
      <c r="CU58" s="7"/>
      <c r="CV58" s="4"/>
      <c r="CW58" s="4"/>
      <c r="CX58" s="4"/>
      <c r="CY58" s="4"/>
      <c r="DA58" s="4">
        <v>44.35</v>
      </c>
      <c r="DB58" s="4"/>
      <c r="DC58" s="63">
        <f t="shared" si="26"/>
        <v>2.5499999999999998</v>
      </c>
      <c r="DD58" s="4">
        <f t="shared" si="27"/>
        <v>1.385</v>
      </c>
      <c r="DE58" s="4">
        <f t="shared" si="28"/>
        <v>9.0437425714285702</v>
      </c>
      <c r="DF58" s="32">
        <f t="shared" si="23"/>
        <v>3.4383954599999997</v>
      </c>
      <c r="DG58" s="32">
        <f t="shared" si="29"/>
        <v>2.6501809733124015</v>
      </c>
      <c r="DH58" s="32">
        <f t="shared" si="30"/>
        <v>1.0075884131868131</v>
      </c>
      <c r="DW58" s="53">
        <v>0.4</v>
      </c>
      <c r="DX58" s="53">
        <f t="shared" si="31"/>
        <v>0.61970000000000003</v>
      </c>
      <c r="DY58" s="53">
        <f t="shared" si="32"/>
        <v>0.51646326904414308</v>
      </c>
      <c r="DZ58" s="53">
        <f t="shared" si="33"/>
        <v>0.35710992566609578</v>
      </c>
      <c r="EA58" s="53">
        <f t="shared" si="6"/>
        <v>0</v>
      </c>
      <c r="EB58" s="53">
        <f t="shared" si="10"/>
        <v>0.2998482623404744</v>
      </c>
      <c r="EC58" s="53">
        <f t="shared" si="11"/>
        <v>0.5020710365994393</v>
      </c>
      <c r="ED58" s="53">
        <v>3</v>
      </c>
      <c r="EE58" s="53">
        <f t="shared" si="12"/>
        <v>1.0589645938368391</v>
      </c>
      <c r="EF58" s="53">
        <v>1.3</v>
      </c>
      <c r="EG58" s="53">
        <f t="shared" si="13"/>
        <v>1.0912985177434182</v>
      </c>
      <c r="EH58" s="53">
        <f t="shared" si="14"/>
        <v>8.1298955322147677</v>
      </c>
      <c r="EI58" s="53">
        <f t="shared" si="15"/>
        <v>2.6501809733124015</v>
      </c>
      <c r="EJ58" s="53">
        <f t="shared" si="16"/>
        <v>0.52948229691841953</v>
      </c>
      <c r="EK58" s="53">
        <f t="shared" si="17"/>
        <v>1.0589645938368391</v>
      </c>
      <c r="EL58" s="6"/>
      <c r="EM58" s="11">
        <f t="shared" si="18"/>
        <v>295.19848028973911</v>
      </c>
      <c r="EN58" s="11">
        <f t="shared" si="19"/>
        <v>141.84544889058679</v>
      </c>
      <c r="EO58" s="11">
        <f t="shared" si="20"/>
        <v>89.314042618959107</v>
      </c>
      <c r="EP58" s="6"/>
      <c r="EQ58" s="6"/>
      <c r="ER58" s="6"/>
      <c r="ES58" s="218">
        <f t="shared" si="5"/>
        <v>1637</v>
      </c>
    </row>
    <row r="59" spans="1:153" x14ac:dyDescent="0.15">
      <c r="A59" s="218">
        <f t="shared" si="4"/>
        <v>1638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12"/>
      <c r="N59" s="12"/>
      <c r="O59" s="53"/>
      <c r="P59" s="12"/>
      <c r="Q59" s="12"/>
      <c r="R59" s="12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87"/>
      <c r="AG59" s="87"/>
      <c r="AH59" s="87"/>
      <c r="AI59" s="87"/>
      <c r="AJ59" s="87"/>
      <c r="AK59" s="87"/>
      <c r="AL59" s="87"/>
      <c r="AM59" s="87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163"/>
      <c r="CD59" s="115"/>
      <c r="CE59" s="156"/>
      <c r="CF59" s="4"/>
      <c r="CG59" s="4"/>
      <c r="CH59" s="163"/>
      <c r="CI59" s="172"/>
      <c r="CJ59" s="4"/>
      <c r="CK59" s="4"/>
      <c r="CL59" s="7"/>
      <c r="CM59" s="172"/>
      <c r="CN59" s="4"/>
      <c r="CO59" s="4"/>
      <c r="CP59" s="4"/>
      <c r="CQ59" s="4"/>
      <c r="CR59" s="4"/>
      <c r="CS59" s="7"/>
      <c r="CT59" s="115"/>
      <c r="CU59" s="7"/>
      <c r="CV59" s="4"/>
      <c r="CW59" s="4"/>
      <c r="CX59" s="4"/>
      <c r="CY59" s="4"/>
      <c r="DA59" s="4">
        <v>48.9</v>
      </c>
      <c r="DB59" s="4"/>
      <c r="DC59" s="63">
        <f t="shared" si="26"/>
        <v>2.5499999999999998</v>
      </c>
      <c r="DD59" s="4">
        <f t="shared" si="27"/>
        <v>1.385</v>
      </c>
      <c r="DE59" s="4">
        <f t="shared" si="28"/>
        <v>9.0437425714285702</v>
      </c>
      <c r="DF59" s="32">
        <f t="shared" si="23"/>
        <v>3.4383954599999997</v>
      </c>
      <c r="DG59" s="32">
        <f t="shared" si="29"/>
        <v>2.6501809733124015</v>
      </c>
      <c r="DH59" s="32">
        <f t="shared" si="30"/>
        <v>1.0075884131868131</v>
      </c>
      <c r="DW59" s="53">
        <v>0.4</v>
      </c>
      <c r="DX59" s="53">
        <f t="shared" si="31"/>
        <v>0.61970000000000003</v>
      </c>
      <c r="DY59" s="53">
        <f t="shared" si="32"/>
        <v>0.51646326904414308</v>
      </c>
      <c r="DZ59" s="53">
        <f t="shared" si="33"/>
        <v>0.35710992566609578</v>
      </c>
      <c r="EA59" s="53">
        <f t="shared" si="6"/>
        <v>0</v>
      </c>
      <c r="EB59" s="53">
        <f t="shared" si="10"/>
        <v>0.2998482623404744</v>
      </c>
      <c r="EC59" s="53">
        <f t="shared" si="11"/>
        <v>0.5020710365994393</v>
      </c>
      <c r="ED59" s="53">
        <v>3</v>
      </c>
      <c r="EE59" s="53">
        <f t="shared" si="12"/>
        <v>1.0589645938368391</v>
      </c>
      <c r="EF59" s="53">
        <v>1.3</v>
      </c>
      <c r="EG59" s="53">
        <f t="shared" si="13"/>
        <v>1.0912985177434182</v>
      </c>
      <c r="EH59" s="53">
        <f t="shared" si="14"/>
        <v>8.1298955322147677</v>
      </c>
      <c r="EI59" s="53">
        <f t="shared" si="15"/>
        <v>2.6501809733124015</v>
      </c>
      <c r="EJ59" s="53">
        <f t="shared" si="16"/>
        <v>0.52948229691841953</v>
      </c>
      <c r="EK59" s="53">
        <f t="shared" si="17"/>
        <v>1.0589645938368391</v>
      </c>
      <c r="EL59" s="6"/>
      <c r="EM59" s="11">
        <f t="shared" si="18"/>
        <v>295.19848028973911</v>
      </c>
      <c r="EN59" s="11">
        <f t="shared" si="19"/>
        <v>141.84544889058679</v>
      </c>
      <c r="EO59" s="11">
        <f t="shared" si="20"/>
        <v>89.314042618959107</v>
      </c>
      <c r="EP59" s="6"/>
      <c r="EQ59" s="6"/>
      <c r="ER59" s="6"/>
      <c r="ES59" s="218">
        <f t="shared" si="5"/>
        <v>1638</v>
      </c>
    </row>
    <row r="60" spans="1:153" x14ac:dyDescent="0.15">
      <c r="A60" s="218">
        <f t="shared" si="4"/>
        <v>1639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12"/>
      <c r="N60" s="12"/>
      <c r="O60" s="53"/>
      <c r="P60" s="12"/>
      <c r="Q60" s="12"/>
      <c r="R60" s="12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87"/>
      <c r="AG60" s="87"/>
      <c r="AH60" s="87"/>
      <c r="AI60" s="87"/>
      <c r="AJ60" s="87"/>
      <c r="AK60" s="87"/>
      <c r="AL60" s="87"/>
      <c r="AM60" s="87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163"/>
      <c r="CD60" s="115"/>
      <c r="CE60" s="156"/>
      <c r="CF60" s="4"/>
      <c r="CG60" s="4"/>
      <c r="CH60" s="163"/>
      <c r="CI60" s="172"/>
      <c r="CJ60" s="4"/>
      <c r="CK60" s="4"/>
      <c r="CL60" s="7"/>
      <c r="CM60" s="172"/>
      <c r="CN60" s="4"/>
      <c r="CO60" s="4"/>
      <c r="CP60" s="4"/>
      <c r="CQ60" s="4"/>
      <c r="CR60" s="4"/>
      <c r="CS60" s="7"/>
      <c r="CT60" s="115"/>
      <c r="CU60" s="7"/>
      <c r="CV60" s="4"/>
      <c r="CW60" s="4"/>
      <c r="CX60" s="4"/>
      <c r="CY60" s="4"/>
      <c r="DA60" s="4">
        <v>42.43</v>
      </c>
      <c r="DB60" s="4"/>
      <c r="DC60" s="63">
        <f t="shared" si="26"/>
        <v>2.5499999999999998</v>
      </c>
      <c r="DD60" s="4">
        <f t="shared" si="27"/>
        <v>1.385</v>
      </c>
      <c r="DE60" s="4">
        <f t="shared" si="28"/>
        <v>9.0437425714285702</v>
      </c>
      <c r="DF60" s="32">
        <f t="shared" si="23"/>
        <v>3.4383954599999997</v>
      </c>
      <c r="DG60" s="32">
        <f t="shared" si="29"/>
        <v>2.6501809733124015</v>
      </c>
      <c r="DH60" s="32">
        <f t="shared" si="30"/>
        <v>1.0075884131868131</v>
      </c>
      <c r="DW60" s="53">
        <v>0.4</v>
      </c>
      <c r="DX60" s="53">
        <f t="shared" si="31"/>
        <v>0.61970000000000003</v>
      </c>
      <c r="DY60" s="53">
        <f t="shared" si="32"/>
        <v>0.51646326904414308</v>
      </c>
      <c r="DZ60" s="53">
        <f t="shared" si="33"/>
        <v>0.35710992566609578</v>
      </c>
      <c r="EA60" s="53">
        <f t="shared" si="6"/>
        <v>0</v>
      </c>
      <c r="EB60" s="53">
        <f t="shared" si="10"/>
        <v>0.2998482623404744</v>
      </c>
      <c r="EC60" s="53">
        <f t="shared" si="11"/>
        <v>0.5020710365994393</v>
      </c>
      <c r="ED60" s="53">
        <v>3</v>
      </c>
      <c r="EE60" s="53">
        <f t="shared" si="12"/>
        <v>1.0589645938368391</v>
      </c>
      <c r="EF60" s="53">
        <v>1.3</v>
      </c>
      <c r="EG60" s="53">
        <f t="shared" si="13"/>
        <v>1.0912985177434182</v>
      </c>
      <c r="EH60" s="53">
        <f t="shared" si="14"/>
        <v>8.1298955322147677</v>
      </c>
      <c r="EI60" s="53">
        <f t="shared" si="15"/>
        <v>2.6501809733124015</v>
      </c>
      <c r="EJ60" s="53">
        <f t="shared" si="16"/>
        <v>0.52948229691841953</v>
      </c>
      <c r="EK60" s="53">
        <f t="shared" si="17"/>
        <v>1.0589645938368391</v>
      </c>
      <c r="EL60" s="6"/>
      <c r="EM60" s="11">
        <f t="shared" si="18"/>
        <v>295.19848028973911</v>
      </c>
      <c r="EN60" s="11">
        <f t="shared" si="19"/>
        <v>141.84544889058679</v>
      </c>
      <c r="EO60" s="11">
        <f t="shared" si="20"/>
        <v>89.314042618959107</v>
      </c>
      <c r="EP60" s="6"/>
      <c r="EQ60" s="6"/>
      <c r="ER60" s="6"/>
      <c r="ES60" s="218">
        <f t="shared" si="5"/>
        <v>1639</v>
      </c>
    </row>
    <row r="61" spans="1:153" x14ac:dyDescent="0.15">
      <c r="A61" s="218">
        <f t="shared" si="4"/>
        <v>1640</v>
      </c>
      <c r="B61" s="4"/>
      <c r="C61" s="4"/>
      <c r="D61" s="4"/>
      <c r="E61" s="4"/>
      <c r="F61" s="4"/>
      <c r="G61" s="4"/>
      <c r="H61" s="4">
        <v>1.29</v>
      </c>
      <c r="I61" s="4"/>
      <c r="J61" s="4"/>
      <c r="K61" s="4"/>
      <c r="L61" s="4"/>
      <c r="M61" s="12"/>
      <c r="N61" s="12"/>
      <c r="O61" s="53"/>
      <c r="P61" s="12"/>
      <c r="Q61" s="12"/>
      <c r="R61" s="12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87"/>
      <c r="AG61" s="87"/>
      <c r="AH61" s="87"/>
      <c r="AI61" s="87"/>
      <c r="AJ61" s="87"/>
      <c r="AK61" s="87"/>
      <c r="AL61" s="87"/>
      <c r="AM61" s="87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163"/>
      <c r="CD61" s="115"/>
      <c r="CE61" s="156"/>
      <c r="CF61" s="4"/>
      <c r="CG61" s="4"/>
      <c r="CH61" s="163"/>
      <c r="CI61" s="172"/>
      <c r="CJ61" s="4"/>
      <c r="CK61" s="4"/>
      <c r="CL61" s="7"/>
      <c r="CM61" s="172"/>
      <c r="CN61" s="4"/>
      <c r="CO61" s="4"/>
      <c r="CP61" s="4"/>
      <c r="CQ61" s="4"/>
      <c r="CR61" s="4"/>
      <c r="CS61" s="7"/>
      <c r="CT61" s="115"/>
      <c r="CU61" s="7"/>
      <c r="CV61" s="4"/>
      <c r="CW61" s="4"/>
      <c r="CX61" s="4"/>
      <c r="CY61" s="4"/>
      <c r="DA61" s="4">
        <v>38.369999999999997</v>
      </c>
      <c r="DB61" s="4"/>
      <c r="DC61" s="63">
        <f t="shared" ref="DC61:DC71" si="34">+(300+360+274+360)/400</f>
        <v>3.2349999999999999</v>
      </c>
      <c r="DD61" s="4">
        <v>1.25</v>
      </c>
      <c r="DE61" s="4">
        <f t="shared" si="28"/>
        <v>11.473140085714286</v>
      </c>
      <c r="DF61" s="32">
        <f t="shared" si="23"/>
        <v>3.1032449999999998</v>
      </c>
      <c r="DG61" s="32">
        <f t="shared" si="29"/>
        <v>3.3620923328100472</v>
      </c>
      <c r="DH61" s="32">
        <f t="shared" si="30"/>
        <v>0.90937582417582419</v>
      </c>
      <c r="DW61" s="53">
        <v>0.4</v>
      </c>
      <c r="DX61" s="53">
        <f t="shared" si="31"/>
        <v>0.61970000000000003</v>
      </c>
      <c r="DY61" s="53">
        <f t="shared" si="32"/>
        <v>0.51646326904414308</v>
      </c>
      <c r="DZ61" s="53">
        <f t="shared" si="33"/>
        <v>0.35710992566609578</v>
      </c>
      <c r="EA61" s="53">
        <f t="shared" si="6"/>
        <v>0</v>
      </c>
      <c r="EB61" s="53">
        <f t="shared" si="10"/>
        <v>0.2998482623404744</v>
      </c>
      <c r="EC61" s="53">
        <f t="shared" si="11"/>
        <v>0.5020710365994393</v>
      </c>
      <c r="ED61" s="53">
        <v>3</v>
      </c>
      <c r="EE61" s="53">
        <f t="shared" si="12"/>
        <v>1.0589645938368391</v>
      </c>
      <c r="EF61" s="53">
        <v>1.3</v>
      </c>
      <c r="EG61" s="53">
        <f t="shared" si="13"/>
        <v>1.0912985177434182</v>
      </c>
      <c r="EH61" s="53">
        <f t="shared" si="14"/>
        <v>8.1298955322147677</v>
      </c>
      <c r="EI61" s="53">
        <f t="shared" si="15"/>
        <v>3.3620923328100472</v>
      </c>
      <c r="EJ61" s="53">
        <f t="shared" si="16"/>
        <v>0.52948229691841953</v>
      </c>
      <c r="EK61" s="53">
        <f t="shared" si="17"/>
        <v>1.0589645938368391</v>
      </c>
      <c r="EL61" s="6"/>
      <c r="EM61" s="11">
        <f t="shared" si="18"/>
        <v>298.75803708722736</v>
      </c>
      <c r="EN61" s="11">
        <f t="shared" si="19"/>
        <v>145.40500568807502</v>
      </c>
      <c r="EO61" s="11">
        <f t="shared" si="20"/>
        <v>91.449776697452037</v>
      </c>
      <c r="EP61" s="6"/>
      <c r="EQ61" s="5">
        <f>H61</f>
        <v>1.29</v>
      </c>
      <c r="ES61" s="218">
        <f t="shared" si="5"/>
        <v>1640</v>
      </c>
      <c r="ET61" s="53">
        <f>$EQ61*360/(3.15*EM61)</f>
        <v>0.49347148236058075</v>
      </c>
      <c r="EU61" s="53">
        <f>$EQ61*360/(3.15*EN61)</f>
        <v>1.0139167543161298</v>
      </c>
      <c r="EV61" s="53">
        <f>$EQ61*360/(3.15*EO61)</f>
        <v>1.6121260953574212</v>
      </c>
      <c r="EW61" s="6"/>
    </row>
    <row r="62" spans="1:153" x14ac:dyDescent="0.15">
      <c r="A62" s="218">
        <f t="shared" si="4"/>
        <v>1641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12"/>
      <c r="N62" s="12"/>
      <c r="O62" s="53"/>
      <c r="P62" s="12"/>
      <c r="Q62" s="12"/>
      <c r="R62" s="12"/>
      <c r="S62" s="4"/>
      <c r="T62" s="4">
        <v>1.38</v>
      </c>
      <c r="U62" s="4">
        <f>(T62*10.78)*0.031922365</f>
        <v>0.47488987068599997</v>
      </c>
      <c r="V62" s="4"/>
      <c r="W62" s="4"/>
      <c r="X62" s="4"/>
      <c r="Y62" s="4"/>
      <c r="Z62" s="4"/>
      <c r="AA62" s="4"/>
      <c r="AB62" s="4"/>
      <c r="AC62" s="4"/>
      <c r="AD62" s="4"/>
      <c r="AE62" s="4"/>
      <c r="AF62" s="87"/>
      <c r="AG62" s="87"/>
      <c r="AH62" s="87"/>
      <c r="AI62" s="87"/>
      <c r="AJ62" s="87"/>
      <c r="AK62" s="87"/>
      <c r="AL62" s="87"/>
      <c r="AM62" s="87"/>
      <c r="AN62" s="4">
        <v>1.03</v>
      </c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>
        <v>0.77300000000000002</v>
      </c>
      <c r="BE62" s="4">
        <f>(BD62*10.78)/25.11</f>
        <v>0.3318574273197929</v>
      </c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163"/>
      <c r="CD62" s="115"/>
      <c r="CE62" s="156"/>
      <c r="CF62" s="4"/>
      <c r="CG62" s="4"/>
      <c r="CH62" s="163"/>
      <c r="CI62" s="172"/>
      <c r="CJ62" s="4"/>
      <c r="CK62" s="4"/>
      <c r="CL62" s="7"/>
      <c r="CM62" s="172"/>
      <c r="CN62" s="4"/>
      <c r="CO62" s="4">
        <v>8.2100000000000009</v>
      </c>
      <c r="CP62" s="4">
        <f>(CO62*10.78)*0.031922365</f>
        <v>2.8252506074869999</v>
      </c>
      <c r="CQ62" s="4"/>
      <c r="CR62" s="4"/>
      <c r="CS62" s="7"/>
      <c r="CT62" s="115"/>
      <c r="CU62" s="7"/>
      <c r="CV62" s="4"/>
      <c r="CW62" s="4"/>
      <c r="CX62" s="4"/>
      <c r="CY62" s="4"/>
      <c r="DA62" s="4">
        <v>44.5</v>
      </c>
      <c r="DB62" s="4">
        <v>10.08</v>
      </c>
      <c r="DC62" s="63">
        <f t="shared" si="34"/>
        <v>3.2349999999999999</v>
      </c>
      <c r="DD62" s="4">
        <v>1.25</v>
      </c>
      <c r="DE62" s="4">
        <f t="shared" si="28"/>
        <v>11.473140085714286</v>
      </c>
      <c r="DF62" s="32">
        <f t="shared" si="23"/>
        <v>3.1032449999999998</v>
      </c>
      <c r="DG62" s="32">
        <f t="shared" si="29"/>
        <v>3.3620923328100472</v>
      </c>
      <c r="DH62" s="32">
        <f t="shared" si="30"/>
        <v>0.90937582417582419</v>
      </c>
      <c r="DW62" s="53">
        <f>BE62</f>
        <v>0.3318574273197929</v>
      </c>
      <c r="DX62" s="53">
        <f t="shared" si="31"/>
        <v>0.53615720589406612</v>
      </c>
      <c r="DY62" s="53">
        <f t="shared" si="32"/>
        <v>0.49384012189830939</v>
      </c>
      <c r="DZ62" s="53">
        <f t="shared" si="33"/>
        <v>0.31331633120613722</v>
      </c>
      <c r="EA62" s="53">
        <f t="shared" ref="EA62:EA93" si="35">U62</f>
        <v>0.47488987068599997</v>
      </c>
      <c r="EB62" s="53">
        <f t="shared" si="10"/>
        <v>0.26176164308325595</v>
      </c>
      <c r="EC62" s="53">
        <f t="shared" si="11"/>
        <v>0.41759605538368166</v>
      </c>
      <c r="ED62" s="53">
        <f>CP62</f>
        <v>2.8252506074869999</v>
      </c>
      <c r="EE62" s="53">
        <f t="shared" si="12"/>
        <v>0.99728012068158456</v>
      </c>
      <c r="EF62" s="53">
        <v>1.3</v>
      </c>
      <c r="EG62" s="53">
        <f t="shared" si="13"/>
        <v>0.95268216953838813</v>
      </c>
      <c r="EH62" s="53">
        <f t="shared" si="14"/>
        <v>7.0972391035280724</v>
      </c>
      <c r="EI62" s="53">
        <f t="shared" si="15"/>
        <v>3.3620923328100472</v>
      </c>
      <c r="EJ62" s="53">
        <f t="shared" si="16"/>
        <v>0.49864006034079228</v>
      </c>
      <c r="EK62" s="53">
        <f t="shared" si="17"/>
        <v>0.99728012068158456</v>
      </c>
      <c r="EL62" s="6"/>
      <c r="EM62" s="11">
        <f t="shared" si="18"/>
        <v>263.07943483755474</v>
      </c>
      <c r="EN62" s="11">
        <f t="shared" si="19"/>
        <v>129.04436687825114</v>
      </c>
      <c r="EO62" s="11">
        <f t="shared" si="20"/>
        <v>81.857172715410584</v>
      </c>
      <c r="EP62" s="6"/>
      <c r="EQ62" s="6"/>
      <c r="ER62" s="6"/>
      <c r="ES62" s="218">
        <f t="shared" si="5"/>
        <v>1641</v>
      </c>
    </row>
    <row r="63" spans="1:153" x14ac:dyDescent="0.15">
      <c r="A63" s="218">
        <f t="shared" si="4"/>
        <v>1642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12"/>
      <c r="N63" s="12"/>
      <c r="O63" s="53"/>
      <c r="P63" s="12"/>
      <c r="Q63" s="12"/>
      <c r="R63" s="12"/>
      <c r="S63" s="4"/>
      <c r="T63" s="4">
        <v>2</v>
      </c>
      <c r="U63" s="4">
        <f>(T63*10.78)*0.031922365</f>
        <v>0.68824618939999993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87"/>
      <c r="AG63" s="87"/>
      <c r="AH63" s="87"/>
      <c r="AI63" s="87"/>
      <c r="AJ63" s="87"/>
      <c r="AK63" s="87"/>
      <c r="AL63" s="87"/>
      <c r="AM63" s="87"/>
      <c r="AN63" s="4">
        <v>1.46</v>
      </c>
      <c r="AO63" s="4">
        <f>(AN63*10.78)*0.031922365</f>
        <v>0.50241971826200005</v>
      </c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>
        <v>1.093</v>
      </c>
      <c r="BE63" s="4">
        <f>(BD63*10.78)/25.11</f>
        <v>0.46923695738749499</v>
      </c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163"/>
      <c r="CD63" s="115"/>
      <c r="CE63" s="156"/>
      <c r="CF63" s="4"/>
      <c r="CG63" s="4"/>
      <c r="CH63" s="163"/>
      <c r="CI63" s="172"/>
      <c r="CJ63" s="4"/>
      <c r="CK63" s="4"/>
      <c r="CL63" s="7"/>
      <c r="CM63" s="172"/>
      <c r="CN63" s="4"/>
      <c r="CO63" s="4">
        <v>8.67</v>
      </c>
      <c r="CP63" s="4">
        <f>(CO63*10.78)*0.031922365</f>
        <v>2.9835472310490001</v>
      </c>
      <c r="CQ63" s="4"/>
      <c r="CR63" s="4"/>
      <c r="CS63" s="7"/>
      <c r="CT63" s="115"/>
      <c r="CU63" s="7"/>
      <c r="CV63" s="4"/>
      <c r="CW63" s="4"/>
      <c r="CX63" s="4"/>
      <c r="CY63" s="4"/>
      <c r="DA63" s="4">
        <v>36.5</v>
      </c>
      <c r="DB63" s="4">
        <v>11</v>
      </c>
      <c r="DC63" s="63">
        <f t="shared" si="34"/>
        <v>3.2349999999999999</v>
      </c>
      <c r="DD63" s="4">
        <v>1.25</v>
      </c>
      <c r="DE63" s="4">
        <f t="shared" si="28"/>
        <v>11.473140085714286</v>
      </c>
      <c r="DF63" s="32">
        <f t="shared" si="23"/>
        <v>3.1032449999999998</v>
      </c>
      <c r="DG63" s="32">
        <f t="shared" si="29"/>
        <v>3.3620923328100472</v>
      </c>
      <c r="DH63" s="32">
        <f t="shared" si="30"/>
        <v>0.90937582417582419</v>
      </c>
      <c r="DW63" s="53">
        <f>BE63</f>
        <v>0.46923695738749499</v>
      </c>
      <c r="DX63" s="53">
        <f t="shared" si="31"/>
        <v>0.70458450975706888</v>
      </c>
      <c r="DY63" s="53">
        <f t="shared" si="32"/>
        <v>0.53839358217974009</v>
      </c>
      <c r="DZ63" s="53">
        <f t="shared" si="33"/>
        <v>0.39956234104620386</v>
      </c>
      <c r="EA63" s="53">
        <f t="shared" si="35"/>
        <v>0.68824618939999993</v>
      </c>
      <c r="EB63" s="53">
        <f t="shared" si="10"/>
        <v>0.33676847866594178</v>
      </c>
      <c r="EC63" s="53">
        <f t="shared" si="11"/>
        <v>0.58770228750803111</v>
      </c>
      <c r="ED63" s="53">
        <f>CP63</f>
        <v>2.9835472310490001</v>
      </c>
      <c r="EE63" s="53">
        <f t="shared" si="12"/>
        <v>1.05315696057361</v>
      </c>
      <c r="EF63" s="53">
        <v>1.3</v>
      </c>
      <c r="EG63" s="53">
        <f t="shared" si="13"/>
        <v>1.2256697394949019</v>
      </c>
      <c r="EH63" s="53">
        <f t="shared" si="14"/>
        <v>9.1309268518893649</v>
      </c>
      <c r="EI63" s="53">
        <f t="shared" si="15"/>
        <v>3.3620923328100472</v>
      </c>
      <c r="EJ63" s="53">
        <f t="shared" si="16"/>
        <v>0.52657848028680498</v>
      </c>
      <c r="EK63" s="53">
        <f t="shared" si="17"/>
        <v>1.05315696057361</v>
      </c>
      <c r="EL63" s="6"/>
      <c r="EM63" s="11">
        <f t="shared" si="18"/>
        <v>332.80891477287969</v>
      </c>
      <c r="EN63" s="11">
        <f t="shared" si="19"/>
        <v>160.54266098933752</v>
      </c>
      <c r="EO63" s="11">
        <f t="shared" si="20"/>
        <v>100.22848891166022</v>
      </c>
      <c r="EP63" s="6"/>
      <c r="EQ63" s="6"/>
      <c r="ER63" s="6"/>
      <c r="ES63" s="218">
        <f t="shared" si="5"/>
        <v>1642</v>
      </c>
    </row>
    <row r="64" spans="1:153" x14ac:dyDescent="0.15">
      <c r="A64" s="218">
        <f t="shared" si="4"/>
        <v>1643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12"/>
      <c r="N64" s="12"/>
      <c r="O64" s="53"/>
      <c r="P64" s="12"/>
      <c r="Q64" s="12"/>
      <c r="R64" s="12"/>
      <c r="S64" s="4"/>
      <c r="T64" s="4">
        <v>1.58</v>
      </c>
      <c r="U64" s="4">
        <f>(T64*10.78)*0.031922365</f>
        <v>0.543714489626</v>
      </c>
      <c r="V64" s="4"/>
      <c r="W64" s="4"/>
      <c r="X64" s="4"/>
      <c r="Y64" s="4"/>
      <c r="Z64" s="4"/>
      <c r="AA64" s="4"/>
      <c r="AB64" s="4"/>
      <c r="AC64" s="4"/>
      <c r="AD64" s="4"/>
      <c r="AE64" s="4"/>
      <c r="AF64" s="87"/>
      <c r="AG64" s="87"/>
      <c r="AH64" s="87"/>
      <c r="AI64" s="87"/>
      <c r="AJ64" s="87"/>
      <c r="AK64" s="87"/>
      <c r="AL64" s="87"/>
      <c r="AM64" s="87"/>
      <c r="AN64" s="4">
        <v>1.55</v>
      </c>
      <c r="AO64" s="4">
        <f>(AN64*10.78)*0.031922365</f>
        <v>0.53339079678500001</v>
      </c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>
        <v>0.83</v>
      </c>
      <c r="BE64" s="4">
        <f>(BD64*10.78)/25.11</f>
        <v>0.35632815611310231</v>
      </c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163"/>
      <c r="CD64" s="115"/>
      <c r="CE64" s="156"/>
      <c r="CF64" s="4"/>
      <c r="CG64" s="4"/>
      <c r="CH64" s="163"/>
      <c r="CI64" s="172"/>
      <c r="CJ64" s="4"/>
      <c r="CK64" s="4"/>
      <c r="CL64" s="7"/>
      <c r="CM64" s="172"/>
      <c r="CN64" s="4"/>
      <c r="CO64" s="4">
        <v>10.16</v>
      </c>
      <c r="CP64" s="4">
        <f>(CO64*10.78)*0.031922365</f>
        <v>3.4962906421520001</v>
      </c>
      <c r="CQ64" s="4"/>
      <c r="CR64" s="4"/>
      <c r="CS64" s="7"/>
      <c r="CT64" s="115"/>
      <c r="CU64" s="7"/>
      <c r="CV64" s="4"/>
      <c r="CW64" s="4"/>
      <c r="CX64" s="4"/>
      <c r="CY64" s="4"/>
      <c r="DA64" s="4">
        <v>29.25</v>
      </c>
      <c r="DB64" s="4">
        <v>18.399999999999999</v>
      </c>
      <c r="DC64" s="63">
        <f t="shared" si="34"/>
        <v>3.2349999999999999</v>
      </c>
      <c r="DD64" s="4">
        <v>1.25</v>
      </c>
      <c r="DE64" s="4">
        <f t="shared" si="28"/>
        <v>11.473140085714286</v>
      </c>
      <c r="DF64" s="32">
        <f t="shared" si="23"/>
        <v>3.1032449999999998</v>
      </c>
      <c r="DG64" s="32">
        <f t="shared" si="29"/>
        <v>3.3620923328100472</v>
      </c>
      <c r="DH64" s="32">
        <f t="shared" si="30"/>
        <v>0.90937582417582419</v>
      </c>
      <c r="DW64" s="53">
        <f>BE64</f>
        <v>0.35632815611310231</v>
      </c>
      <c r="DX64" s="53">
        <f t="shared" si="31"/>
        <v>0.56615831939466343</v>
      </c>
      <c r="DY64" s="53">
        <f t="shared" si="32"/>
        <v>0.50209821593754811</v>
      </c>
      <c r="DZ64" s="53">
        <f t="shared" si="33"/>
        <v>0.3293022424074098</v>
      </c>
      <c r="EA64" s="53">
        <f t="shared" si="35"/>
        <v>0.543714489626</v>
      </c>
      <c r="EB64" s="53">
        <f t="shared" ref="EB64:EB95" si="36">EXP(-0.538+0.727366*LN(DW64))</f>
        <v>0.27566434554261349</v>
      </c>
      <c r="EC64" s="53">
        <f t="shared" ref="EC64:EC95" si="37">EXP(0.214854+0.986442*LN(DW64))</f>
        <v>0.44795672711839357</v>
      </c>
      <c r="ED64" s="53">
        <f>CP64</f>
        <v>3.4962906421520001</v>
      </c>
      <c r="EE64" s="53">
        <f t="shared" ref="EE64:EE95" si="38">ED64*AVERAGE(EE$182:EE$186)/AVERAGE(ED$182:ED$186)</f>
        <v>1.2341493332673448</v>
      </c>
      <c r="EF64" s="53">
        <v>1.3</v>
      </c>
      <c r="EG64" s="53">
        <f t="shared" ref="EG64:EG95" si="39">EB64*AVERAGE(EG$245:EG$250)/AVERAGE(EB$245:EB$250)</f>
        <v>1.0032810906997087</v>
      </c>
      <c r="EH64" s="53">
        <f t="shared" ref="EH64:EH95" si="40">$EB64*AVERAGE(EH$245:EH$250)/AVERAGE($EB$245:$EB$250)</f>
        <v>7.4741881567852193</v>
      </c>
      <c r="EI64" s="53">
        <f t="shared" si="15"/>
        <v>3.3620923328100472</v>
      </c>
      <c r="EJ64" s="53">
        <f t="shared" si="16"/>
        <v>0.61707466663367239</v>
      </c>
      <c r="EK64" s="53">
        <f t="shared" si="17"/>
        <v>1.2341493332673448</v>
      </c>
      <c r="EL64" s="6"/>
      <c r="EM64" s="11">
        <f t="shared" si="18"/>
        <v>280.54538727634429</v>
      </c>
      <c r="EN64" s="11">
        <f t="shared" si="19"/>
        <v>138.1982559066104</v>
      </c>
      <c r="EO64" s="11">
        <f t="shared" si="20"/>
        <v>87.175750304404971</v>
      </c>
      <c r="EP64" s="6"/>
      <c r="EQ64" s="6"/>
      <c r="ER64" s="6"/>
      <c r="ES64" s="218">
        <f t="shared" si="5"/>
        <v>1643</v>
      </c>
    </row>
    <row r="65" spans="1:153" x14ac:dyDescent="0.15">
      <c r="A65" s="218">
        <f t="shared" si="4"/>
        <v>1644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12"/>
      <c r="N65" s="12"/>
      <c r="O65" s="53"/>
      <c r="P65" s="12"/>
      <c r="Q65" s="12"/>
      <c r="R65" s="12"/>
      <c r="S65" s="4"/>
      <c r="T65" s="4">
        <v>2</v>
      </c>
      <c r="U65" s="4">
        <f>(T65*10.78)*0.031922365</f>
        <v>0.68824618939999993</v>
      </c>
      <c r="V65" s="4"/>
      <c r="W65" s="4"/>
      <c r="X65" s="4"/>
      <c r="Y65" s="4"/>
      <c r="Z65" s="4"/>
      <c r="AA65" s="4"/>
      <c r="AB65" s="4"/>
      <c r="AC65" s="4"/>
      <c r="AD65" s="4"/>
      <c r="AE65" s="4"/>
      <c r="AF65" s="87"/>
      <c r="AG65" s="87"/>
      <c r="AH65" s="87"/>
      <c r="AI65" s="87"/>
      <c r="AJ65" s="87"/>
      <c r="AK65" s="87"/>
      <c r="AL65" s="87"/>
      <c r="AM65" s="87"/>
      <c r="AN65" s="4">
        <v>1.5</v>
      </c>
      <c r="AO65" s="4">
        <f>(AN65*10.78)*0.031922365</f>
        <v>0.51618464204999992</v>
      </c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>
        <v>1.1299999999999999</v>
      </c>
      <c r="BE65" s="4">
        <f>(BD65*10.78)/25.11</f>
        <v>0.48512146555157304</v>
      </c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163"/>
      <c r="CD65" s="115"/>
      <c r="CE65" s="156"/>
      <c r="CF65" s="4"/>
      <c r="CG65" s="4"/>
      <c r="CH65" s="163"/>
      <c r="CI65" s="172"/>
      <c r="CJ65" s="4"/>
      <c r="CK65" s="4"/>
      <c r="CL65" s="7"/>
      <c r="CM65" s="172"/>
      <c r="CN65" s="4"/>
      <c r="CO65" s="4">
        <v>8.75</v>
      </c>
      <c r="CP65" s="4">
        <f>(CO65*10.78)*0.031922365</f>
        <v>3.0110770786249996</v>
      </c>
      <c r="CQ65" s="4"/>
      <c r="CR65" s="4"/>
      <c r="CS65" s="7"/>
      <c r="CT65" s="115"/>
      <c r="CU65" s="7"/>
      <c r="CV65" s="4"/>
      <c r="CW65" s="4"/>
      <c r="CX65" s="4"/>
      <c r="CY65" s="4"/>
      <c r="DA65" s="4">
        <v>31.63</v>
      </c>
      <c r="DB65" s="4">
        <v>9.5</v>
      </c>
      <c r="DC65" s="63">
        <f t="shared" si="34"/>
        <v>3.2349999999999999</v>
      </c>
      <c r="DD65" s="4">
        <v>1.25</v>
      </c>
      <c r="DE65" s="4">
        <f t="shared" si="28"/>
        <v>11.473140085714286</v>
      </c>
      <c r="DF65" s="32">
        <f t="shared" si="23"/>
        <v>3.1032449999999998</v>
      </c>
      <c r="DG65" s="32">
        <f t="shared" si="29"/>
        <v>3.3620923328100472</v>
      </c>
      <c r="DH65" s="32">
        <f t="shared" si="30"/>
        <v>0.90937582417582419</v>
      </c>
      <c r="DW65" s="53">
        <f>BE65</f>
        <v>0.48512146555157304</v>
      </c>
      <c r="DX65" s="53">
        <f t="shared" si="31"/>
        <v>0.72405891676622858</v>
      </c>
      <c r="DY65" s="53">
        <f t="shared" si="32"/>
        <v>0.54329663119753424</v>
      </c>
      <c r="DZ65" s="53">
        <f t="shared" si="33"/>
        <v>0.40905359966369109</v>
      </c>
      <c r="EA65" s="53">
        <f t="shared" si="35"/>
        <v>0.68824618939999993</v>
      </c>
      <c r="EB65" s="53">
        <f t="shared" si="36"/>
        <v>0.34502288111209284</v>
      </c>
      <c r="EC65" s="53">
        <f t="shared" si="37"/>
        <v>0.60732287221275238</v>
      </c>
      <c r="ED65" s="53">
        <f>CP65</f>
        <v>3.0110770786249996</v>
      </c>
      <c r="EE65" s="53">
        <f t="shared" si="38"/>
        <v>1.0628746718591795</v>
      </c>
      <c r="EF65" s="53">
        <v>1.3</v>
      </c>
      <c r="EG65" s="53">
        <f t="shared" si="39"/>
        <v>1.2557116583108721</v>
      </c>
      <c r="EH65" s="53">
        <f t="shared" si="40"/>
        <v>9.3547314824190106</v>
      </c>
      <c r="EI65" s="53">
        <f t="shared" si="15"/>
        <v>3.3620923328100472</v>
      </c>
      <c r="EJ65" s="53">
        <f t="shared" si="16"/>
        <v>0.53143733592958975</v>
      </c>
      <c r="EK65" s="53">
        <f t="shared" si="17"/>
        <v>1.0628746718591795</v>
      </c>
      <c r="EL65" s="6"/>
      <c r="EM65" s="11">
        <f t="shared" si="18"/>
        <v>340.76484430056439</v>
      </c>
      <c r="EN65" s="11">
        <f t="shared" si="19"/>
        <v>164.12557380790165</v>
      </c>
      <c r="EO65" s="11">
        <f t="shared" si="20"/>
        <v>102.28956255934429</v>
      </c>
      <c r="EP65" s="6"/>
      <c r="EQ65" s="6"/>
      <c r="ER65" s="6"/>
      <c r="ES65" s="218">
        <f t="shared" si="5"/>
        <v>1644</v>
      </c>
    </row>
    <row r="66" spans="1:153" x14ac:dyDescent="0.15">
      <c r="A66" s="218">
        <f t="shared" si="4"/>
        <v>1645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12"/>
      <c r="N66" s="12"/>
      <c r="O66" s="53"/>
      <c r="P66" s="12"/>
      <c r="Q66" s="12"/>
      <c r="R66" s="12"/>
      <c r="S66" s="4"/>
      <c r="T66" s="4">
        <v>1.8</v>
      </c>
      <c r="U66" s="4">
        <f>(T66*10.78)*0.031922365</f>
        <v>0.61942157046000001</v>
      </c>
      <c r="V66" s="4"/>
      <c r="W66" s="4"/>
      <c r="X66" s="4"/>
      <c r="Y66" s="4"/>
      <c r="Z66" s="4"/>
      <c r="AA66" s="4"/>
      <c r="AB66" s="4"/>
      <c r="AC66" s="4"/>
      <c r="AD66" s="4"/>
      <c r="AE66" s="4"/>
      <c r="AF66" s="87"/>
      <c r="AG66" s="87"/>
      <c r="AH66" s="87"/>
      <c r="AI66" s="87"/>
      <c r="AJ66" s="87"/>
      <c r="AK66" s="87"/>
      <c r="AL66" s="87"/>
      <c r="AM66" s="87"/>
      <c r="AN66" s="4">
        <v>0.9</v>
      </c>
      <c r="AO66" s="4">
        <f>(AN66*10.78)*0.031922365</f>
        <v>0.30971078523000001</v>
      </c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>
        <v>0.68</v>
      </c>
      <c r="BE66" s="4">
        <f>(BD66*10.78)/25.11</f>
        <v>0.29193150139386698</v>
      </c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163"/>
      <c r="CD66" s="115"/>
      <c r="CE66" s="156"/>
      <c r="CF66" s="4"/>
      <c r="CG66" s="4"/>
      <c r="CH66" s="163"/>
      <c r="CI66" s="172"/>
      <c r="CJ66" s="4"/>
      <c r="CK66" s="4"/>
      <c r="CL66" s="7"/>
      <c r="CM66" s="172"/>
      <c r="CN66" s="4"/>
      <c r="CO66" s="4">
        <v>8.5</v>
      </c>
      <c r="CP66" s="4">
        <f>(CO66*10.78)*0.031922365</f>
        <v>2.92504630495</v>
      </c>
      <c r="CQ66" s="4"/>
      <c r="CR66" s="4"/>
      <c r="CS66" s="7"/>
      <c r="CT66" s="115"/>
      <c r="CU66" s="7"/>
      <c r="CV66" s="4"/>
      <c r="CW66" s="4"/>
      <c r="CX66" s="4"/>
      <c r="CY66" s="4"/>
      <c r="DA66" s="4">
        <v>38.65</v>
      </c>
      <c r="DB66" s="4">
        <v>7.7</v>
      </c>
      <c r="DC66" s="63">
        <f t="shared" si="34"/>
        <v>3.2349999999999999</v>
      </c>
      <c r="DD66" s="4">
        <v>1.25</v>
      </c>
      <c r="DE66" s="4">
        <f t="shared" si="28"/>
        <v>11.473140085714286</v>
      </c>
      <c r="DF66" s="32">
        <f t="shared" si="23"/>
        <v>3.1032449999999998</v>
      </c>
      <c r="DG66" s="32">
        <f t="shared" si="29"/>
        <v>3.3620923328100472</v>
      </c>
      <c r="DH66" s="32">
        <f t="shared" si="30"/>
        <v>0.90937582417582419</v>
      </c>
      <c r="DW66" s="53">
        <f>BE66</f>
        <v>0.29193150139386698</v>
      </c>
      <c r="DX66" s="53">
        <f t="shared" si="31"/>
        <v>0.48720802070888092</v>
      </c>
      <c r="DY66" s="53">
        <f t="shared" si="32"/>
        <v>0.47999834320676937</v>
      </c>
      <c r="DZ66" s="53">
        <f t="shared" si="33"/>
        <v>0.28652159576485553</v>
      </c>
      <c r="EA66" s="53">
        <f t="shared" si="35"/>
        <v>0.61942157046000001</v>
      </c>
      <c r="EB66" s="53">
        <f t="shared" si="36"/>
        <v>0.23845867150865557</v>
      </c>
      <c r="EC66" s="53">
        <f t="shared" si="37"/>
        <v>0.36799387329277439</v>
      </c>
      <c r="ED66" s="53">
        <f>CP66</f>
        <v>2.92504630495</v>
      </c>
      <c r="EE66" s="53">
        <f t="shared" si="38"/>
        <v>1.0325068240917747</v>
      </c>
      <c r="EF66" s="53">
        <v>1.3</v>
      </c>
      <c r="EG66" s="53">
        <f t="shared" si="39"/>
        <v>0.86787094488802707</v>
      </c>
      <c r="EH66" s="53">
        <f t="shared" si="40"/>
        <v>6.4654171179247273</v>
      </c>
      <c r="EI66" s="53">
        <f t="shared" si="15"/>
        <v>3.3620923328100472</v>
      </c>
      <c r="EJ66" s="53">
        <f t="shared" si="16"/>
        <v>0.51625341204588737</v>
      </c>
      <c r="EK66" s="53">
        <f t="shared" si="17"/>
        <v>1.0325068240917747</v>
      </c>
      <c r="EL66" s="6"/>
      <c r="EM66" s="11">
        <f t="shared" si="18"/>
        <v>243.2754870594685</v>
      </c>
      <c r="EN66" s="11">
        <f t="shared" si="19"/>
        <v>120.27450269700344</v>
      </c>
      <c r="EO66" s="11">
        <f t="shared" si="20"/>
        <v>76.628995140146358</v>
      </c>
      <c r="EP66" s="6"/>
      <c r="EQ66" s="6"/>
      <c r="ER66" s="6"/>
      <c r="ES66" s="218">
        <f t="shared" si="5"/>
        <v>1645</v>
      </c>
    </row>
    <row r="67" spans="1:153" x14ac:dyDescent="0.15">
      <c r="A67" s="218">
        <f t="shared" si="4"/>
        <v>1646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12"/>
      <c r="N67" s="12"/>
      <c r="O67" s="53"/>
      <c r="P67" s="12"/>
      <c r="Q67" s="12"/>
      <c r="R67" s="12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87"/>
      <c r="AG67" s="87"/>
      <c r="AH67" s="87"/>
      <c r="AI67" s="87"/>
      <c r="AJ67" s="87"/>
      <c r="AK67" s="87"/>
      <c r="AL67" s="87"/>
      <c r="AM67" s="87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163"/>
      <c r="CD67" s="115"/>
      <c r="CE67" s="156"/>
      <c r="CF67" s="4"/>
      <c r="CG67" s="4"/>
      <c r="CH67" s="163"/>
      <c r="CI67" s="172"/>
      <c r="CJ67" s="4"/>
      <c r="CK67" s="4"/>
      <c r="CL67" s="7"/>
      <c r="CM67" s="172"/>
      <c r="CN67" s="4"/>
      <c r="CO67" s="4"/>
      <c r="CP67" s="4"/>
      <c r="CQ67" s="4"/>
      <c r="CR67" s="4"/>
      <c r="CS67" s="7"/>
      <c r="CT67" s="115"/>
      <c r="CU67" s="7"/>
      <c r="CV67" s="4"/>
      <c r="CW67" s="4"/>
      <c r="CX67" s="4"/>
      <c r="CY67" s="4"/>
      <c r="DA67" s="4">
        <v>37.549999999999997</v>
      </c>
      <c r="DB67" s="4"/>
      <c r="DC67" s="63">
        <f t="shared" si="34"/>
        <v>3.2349999999999999</v>
      </c>
      <c r="DD67" s="4">
        <v>1.25</v>
      </c>
      <c r="DE67" s="4">
        <f t="shared" si="28"/>
        <v>11.473140085714286</v>
      </c>
      <c r="DF67" s="32">
        <f t="shared" si="23"/>
        <v>3.1032449999999998</v>
      </c>
      <c r="DG67" s="32">
        <f t="shared" si="29"/>
        <v>3.3620923328100472</v>
      </c>
      <c r="DH67" s="32">
        <f t="shared" si="30"/>
        <v>0.90937582417582419</v>
      </c>
      <c r="DW67" s="53">
        <f>DW$65+($A67-$A$65)*(DW$115-DW$65)/($A$115-$A$65)</f>
        <v>0.49010147351652722</v>
      </c>
      <c r="DX67" s="53">
        <f t="shared" si="31"/>
        <v>0.73016440653126247</v>
      </c>
      <c r="DY67" s="53">
        <f t="shared" si="32"/>
        <v>0.54482474433809847</v>
      </c>
      <c r="DZ67" s="53">
        <f t="shared" si="33"/>
        <v>0.41201170123706665</v>
      </c>
      <c r="EA67" s="53">
        <f t="shared" si="35"/>
        <v>0</v>
      </c>
      <c r="EB67" s="53">
        <f t="shared" si="36"/>
        <v>0.34759549680483637</v>
      </c>
      <c r="EC67" s="53">
        <f t="shared" si="37"/>
        <v>0.61347238372488966</v>
      </c>
      <c r="ED67" s="53">
        <f t="shared" ref="ED67:ED98" si="41">ED$66+($A67-$A$66)*(ED$121-ED$66)/($A$121-$A$66)</f>
        <v>2.9753508446115999</v>
      </c>
      <c r="EE67" s="53">
        <f t="shared" si="38"/>
        <v>1.0502637328954063</v>
      </c>
      <c r="EF67" s="53">
        <v>1.3</v>
      </c>
      <c r="EG67" s="53">
        <f t="shared" si="39"/>
        <v>1.2650746997048776</v>
      </c>
      <c r="EH67" s="53">
        <f t="shared" si="40"/>
        <v>9.4244837519945879</v>
      </c>
      <c r="EI67" s="53">
        <f t="shared" si="15"/>
        <v>3.3620923328100472</v>
      </c>
      <c r="EJ67" s="53">
        <f t="shared" si="16"/>
        <v>0.52513186644770316</v>
      </c>
      <c r="EK67" s="53">
        <f t="shared" si="17"/>
        <v>1.0502637328954063</v>
      </c>
      <c r="EL67" s="6"/>
      <c r="EM67" s="11">
        <f t="shared" si="18"/>
        <v>342.92029548834938</v>
      </c>
      <c r="EN67" s="11">
        <f t="shared" si="19"/>
        <v>165.0100800754943</v>
      </c>
      <c r="EO67" s="11">
        <f t="shared" si="20"/>
        <v>102.79935431361992</v>
      </c>
      <c r="EP67" s="6"/>
      <c r="EQ67" s="6"/>
      <c r="ER67" s="6"/>
      <c r="ES67" s="218">
        <f t="shared" si="5"/>
        <v>1646</v>
      </c>
    </row>
    <row r="68" spans="1:153" x14ac:dyDescent="0.15">
      <c r="A68" s="218">
        <f t="shared" si="4"/>
        <v>1647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12"/>
      <c r="N68" s="12"/>
      <c r="O68" s="53"/>
      <c r="P68" s="12"/>
      <c r="Q68" s="12"/>
      <c r="R68" s="12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87"/>
      <c r="AG68" s="87"/>
      <c r="AH68" s="87"/>
      <c r="AI68" s="87"/>
      <c r="AJ68" s="87"/>
      <c r="AK68" s="87"/>
      <c r="AL68" s="87"/>
      <c r="AM68" s="87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163"/>
      <c r="CD68" s="115"/>
      <c r="CE68" s="156"/>
      <c r="CF68" s="4"/>
      <c r="CG68" s="4"/>
      <c r="CH68" s="163"/>
      <c r="CI68" s="172"/>
      <c r="CJ68" s="4"/>
      <c r="CK68" s="4"/>
      <c r="CL68" s="7"/>
      <c r="CM68" s="172"/>
      <c r="CN68" s="4"/>
      <c r="CO68" s="4"/>
      <c r="CP68" s="4"/>
      <c r="CQ68" s="4"/>
      <c r="CR68" s="4"/>
      <c r="CS68" s="7"/>
      <c r="CT68" s="115"/>
      <c r="CU68" s="7"/>
      <c r="CV68" s="4"/>
      <c r="CW68" s="4"/>
      <c r="CX68" s="4"/>
      <c r="CY68" s="4"/>
      <c r="DA68" s="4">
        <v>38</v>
      </c>
      <c r="DB68" s="4"/>
      <c r="DC68" s="63">
        <f t="shared" si="34"/>
        <v>3.2349999999999999</v>
      </c>
      <c r="DD68" s="4">
        <v>1.25</v>
      </c>
      <c r="DE68" s="4">
        <f t="shared" si="28"/>
        <v>11.473140085714286</v>
      </c>
      <c r="DF68" s="32">
        <f t="shared" si="23"/>
        <v>3.1032449999999998</v>
      </c>
      <c r="DG68" s="32">
        <f t="shared" si="29"/>
        <v>3.3620923328100472</v>
      </c>
      <c r="DH68" s="32">
        <f t="shared" si="30"/>
        <v>0.90937582417582419</v>
      </c>
      <c r="DW68" s="53">
        <f t="shared" ref="DW68:DW114" si="42">DW$65+(A68-A$65)*(DW$115-DW$65)/(A$115-A$65)</f>
        <v>0.49259147749900434</v>
      </c>
      <c r="DX68" s="53">
        <f t="shared" si="31"/>
        <v>0.7332171514137793</v>
      </c>
      <c r="DY68" s="53">
        <f t="shared" si="32"/>
        <v>0.54558721217795925</v>
      </c>
      <c r="DZ68" s="53">
        <f t="shared" si="33"/>
        <v>0.41348767658003643</v>
      </c>
      <c r="EA68" s="53">
        <f t="shared" si="35"/>
        <v>0</v>
      </c>
      <c r="EB68" s="53">
        <f t="shared" si="36"/>
        <v>0.34887912998484699</v>
      </c>
      <c r="EC68" s="53">
        <f t="shared" si="37"/>
        <v>0.61654682125757387</v>
      </c>
      <c r="ED68" s="53">
        <f t="shared" si="41"/>
        <v>3.0256553842731999</v>
      </c>
      <c r="EE68" s="53">
        <f t="shared" si="38"/>
        <v>1.0680206416990381</v>
      </c>
      <c r="EF68" s="53">
        <v>1.3</v>
      </c>
      <c r="EG68" s="53">
        <f t="shared" si="39"/>
        <v>1.2697464859468177</v>
      </c>
      <c r="EH68" s="53">
        <f t="shared" si="40"/>
        <v>9.4592873675757279</v>
      </c>
      <c r="EI68" s="53">
        <f t="shared" si="15"/>
        <v>3.3620923328100472</v>
      </c>
      <c r="EJ68" s="53">
        <f t="shared" si="16"/>
        <v>0.53401032084951905</v>
      </c>
      <c r="EK68" s="53">
        <f t="shared" si="17"/>
        <v>1.0680206416990381</v>
      </c>
      <c r="EL68" s="6"/>
      <c r="EM68" s="11">
        <f t="shared" si="18"/>
        <v>344.5077744047104</v>
      </c>
      <c r="EN68" s="11">
        <f t="shared" si="19"/>
        <v>165.81255065813863</v>
      </c>
      <c r="EO68" s="11">
        <f t="shared" si="20"/>
        <v>103.25817246855954</v>
      </c>
      <c r="EP68" s="6"/>
      <c r="EQ68" s="6"/>
      <c r="ER68" s="6"/>
      <c r="ES68" s="218">
        <f t="shared" si="5"/>
        <v>1647</v>
      </c>
    </row>
    <row r="69" spans="1:153" x14ac:dyDescent="0.15">
      <c r="A69" s="218">
        <f t="shared" si="4"/>
        <v>1648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12"/>
      <c r="N69" s="12"/>
      <c r="O69" s="53"/>
      <c r="P69" s="12"/>
      <c r="Q69" s="12"/>
      <c r="R69" s="12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87"/>
      <c r="AG69" s="87"/>
      <c r="AH69" s="87"/>
      <c r="AI69" s="87"/>
      <c r="AJ69" s="87"/>
      <c r="AK69" s="87"/>
      <c r="AL69" s="87"/>
      <c r="AM69" s="87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163"/>
      <c r="CD69" s="115"/>
      <c r="CE69" s="156"/>
      <c r="CF69" s="4"/>
      <c r="CG69" s="4"/>
      <c r="CH69" s="163"/>
      <c r="CI69" s="172"/>
      <c r="CJ69" s="4"/>
      <c r="CK69" s="4"/>
      <c r="CL69" s="7"/>
      <c r="CM69" s="172"/>
      <c r="CN69" s="4"/>
      <c r="CO69" s="4"/>
      <c r="CP69" s="4"/>
      <c r="CQ69" s="4"/>
      <c r="CR69" s="4"/>
      <c r="CS69" s="7"/>
      <c r="CT69" s="115"/>
      <c r="CU69" s="7"/>
      <c r="CV69" s="4"/>
      <c r="CW69" s="4"/>
      <c r="CX69" s="4"/>
      <c r="CY69" s="4"/>
      <c r="DA69" s="4"/>
      <c r="DB69" s="4"/>
      <c r="DC69" s="63">
        <f t="shared" si="34"/>
        <v>3.2349999999999999</v>
      </c>
      <c r="DD69" s="4">
        <v>1.25</v>
      </c>
      <c r="DE69" s="4">
        <f t="shared" si="28"/>
        <v>11.473140085714286</v>
      </c>
      <c r="DF69" s="32">
        <f t="shared" si="23"/>
        <v>3.1032449999999998</v>
      </c>
      <c r="DG69" s="32">
        <f t="shared" si="29"/>
        <v>3.3620923328100472</v>
      </c>
      <c r="DH69" s="32">
        <f t="shared" si="30"/>
        <v>0.90937582417582419</v>
      </c>
      <c r="DW69" s="53">
        <f t="shared" si="42"/>
        <v>0.49508148148148146</v>
      </c>
      <c r="DX69" s="53">
        <f t="shared" si="31"/>
        <v>0.73626989629629636</v>
      </c>
      <c r="DY69" s="53">
        <f t="shared" si="32"/>
        <v>0.54634862994946887</v>
      </c>
      <c r="DZ69" s="53">
        <f t="shared" si="33"/>
        <v>0.41496161921432817</v>
      </c>
      <c r="EA69" s="53">
        <f t="shared" si="35"/>
        <v>0</v>
      </c>
      <c r="EB69" s="53">
        <f t="shared" si="36"/>
        <v>0.35016099534921158</v>
      </c>
      <c r="EC69" s="53">
        <f t="shared" si="37"/>
        <v>0.61962104809176444</v>
      </c>
      <c r="ED69" s="53">
        <f t="shared" si="41"/>
        <v>3.0759599239347999</v>
      </c>
      <c r="EE69" s="53">
        <f t="shared" si="38"/>
        <v>1.0857775505026699</v>
      </c>
      <c r="EF69" s="53">
        <v>1.3</v>
      </c>
      <c r="EG69" s="53">
        <f t="shared" si="39"/>
        <v>1.2744118382191925</v>
      </c>
      <c r="EH69" s="53">
        <f t="shared" si="40"/>
        <v>9.494043051725118</v>
      </c>
      <c r="EI69" s="53">
        <f t="shared" si="15"/>
        <v>3.3620923328100472</v>
      </c>
      <c r="EJ69" s="53">
        <f t="shared" si="16"/>
        <v>0.54288877525133494</v>
      </c>
      <c r="EK69" s="53">
        <f t="shared" si="17"/>
        <v>1.0857775505026699</v>
      </c>
      <c r="EL69" s="6"/>
      <c r="EM69" s="11">
        <f t="shared" si="18"/>
        <v>346.09451043315676</v>
      </c>
      <c r="EN69" s="11">
        <f t="shared" si="19"/>
        <v>166.61456451300259</v>
      </c>
      <c r="EO69" s="11">
        <f t="shared" si="20"/>
        <v>103.71660681239813</v>
      </c>
      <c r="EP69" s="6"/>
      <c r="EQ69" s="6"/>
      <c r="ER69" s="6"/>
      <c r="ES69" s="218">
        <f t="shared" si="5"/>
        <v>1648</v>
      </c>
    </row>
    <row r="70" spans="1:153" x14ac:dyDescent="0.15">
      <c r="A70" s="218">
        <f t="shared" si="4"/>
        <v>1649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12"/>
      <c r="N70" s="12"/>
      <c r="O70" s="53"/>
      <c r="P70" s="12"/>
      <c r="Q70" s="12"/>
      <c r="R70" s="12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87"/>
      <c r="AG70" s="87"/>
      <c r="AH70" s="87"/>
      <c r="AI70" s="87"/>
      <c r="AJ70" s="87"/>
      <c r="AK70" s="87"/>
      <c r="AL70" s="87"/>
      <c r="AM70" s="87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163"/>
      <c r="CD70" s="115"/>
      <c r="CE70" s="156"/>
      <c r="CF70" s="4"/>
      <c r="CG70" s="4"/>
      <c r="CH70" s="163"/>
      <c r="CI70" s="172"/>
      <c r="CJ70" s="4"/>
      <c r="CK70" s="4"/>
      <c r="CL70" s="7"/>
      <c r="CM70" s="172"/>
      <c r="CN70" s="4"/>
      <c r="CO70" s="4"/>
      <c r="CP70" s="4"/>
      <c r="CQ70" s="4"/>
      <c r="CR70" s="4"/>
      <c r="CS70" s="7"/>
      <c r="CT70" s="115"/>
      <c r="CU70" s="7"/>
      <c r="CV70" s="4"/>
      <c r="CW70" s="4"/>
      <c r="CX70" s="4"/>
      <c r="CY70" s="4"/>
      <c r="DA70" s="4">
        <v>41</v>
      </c>
      <c r="DB70" s="4"/>
      <c r="DC70" s="63">
        <f t="shared" si="34"/>
        <v>3.2349999999999999</v>
      </c>
      <c r="DD70" s="4">
        <v>1.25</v>
      </c>
      <c r="DE70" s="4">
        <f t="shared" si="28"/>
        <v>11.473140085714286</v>
      </c>
      <c r="DF70" s="32">
        <f t="shared" si="23"/>
        <v>3.1032449999999998</v>
      </c>
      <c r="DG70" s="32">
        <f t="shared" si="29"/>
        <v>3.3620923328100472</v>
      </c>
      <c r="DH70" s="32">
        <f t="shared" si="30"/>
        <v>0.90937582417582419</v>
      </c>
      <c r="DW70" s="53">
        <f t="shared" si="42"/>
        <v>0.49757148546395852</v>
      </c>
      <c r="DX70" s="53">
        <f t="shared" si="31"/>
        <v>0.73932264117881319</v>
      </c>
      <c r="DY70" s="53">
        <f t="shared" si="32"/>
        <v>0.54710900436924148</v>
      </c>
      <c r="DZ70" s="53">
        <f t="shared" si="33"/>
        <v>0.41643354214187611</v>
      </c>
      <c r="EA70" s="53">
        <f t="shared" si="35"/>
        <v>0</v>
      </c>
      <c r="EB70" s="53">
        <f t="shared" si="36"/>
        <v>0.35144110420551355</v>
      </c>
      <c r="EC70" s="53">
        <f t="shared" si="37"/>
        <v>0.62269506530150565</v>
      </c>
      <c r="ED70" s="53">
        <f t="shared" si="41"/>
        <v>3.1262644635963999</v>
      </c>
      <c r="EE70" s="53">
        <f t="shared" si="38"/>
        <v>1.1035344593063017</v>
      </c>
      <c r="EF70" s="53">
        <v>1.3</v>
      </c>
      <c r="EG70" s="53">
        <f t="shared" si="39"/>
        <v>1.2790707976759801</v>
      </c>
      <c r="EH70" s="53">
        <f t="shared" si="40"/>
        <v>9.5287511110293952</v>
      </c>
      <c r="EI70" s="53">
        <f t="shared" si="15"/>
        <v>3.3620923328100472</v>
      </c>
      <c r="EJ70" s="53">
        <f t="shared" si="16"/>
        <v>0.55176722965315084</v>
      </c>
      <c r="EK70" s="53">
        <f t="shared" si="17"/>
        <v>1.1035344593063017</v>
      </c>
      <c r="EL70" s="6"/>
      <c r="EM70" s="11">
        <f t="shared" si="18"/>
        <v>347.68050831465126</v>
      </c>
      <c r="EN70" s="11">
        <f t="shared" si="19"/>
        <v>167.41612454232492</v>
      </c>
      <c r="EO70" s="11">
        <f t="shared" si="20"/>
        <v>104.17465979739261</v>
      </c>
      <c r="EP70" s="6"/>
      <c r="EQ70" s="6"/>
      <c r="ER70" s="6"/>
      <c r="ES70" s="218">
        <f t="shared" si="5"/>
        <v>1649</v>
      </c>
    </row>
    <row r="71" spans="1:153" x14ac:dyDescent="0.15">
      <c r="A71" s="218">
        <f t="shared" si="4"/>
        <v>1650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12"/>
      <c r="N71" s="12"/>
      <c r="O71" s="53"/>
      <c r="P71" s="12"/>
      <c r="Q71" s="12"/>
      <c r="R71" s="12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87"/>
      <c r="AG71" s="87"/>
      <c r="AH71" s="87"/>
      <c r="AI71" s="87"/>
      <c r="AJ71" s="87"/>
      <c r="AK71" s="87"/>
      <c r="AL71" s="87"/>
      <c r="AM71" s="87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163"/>
      <c r="CD71" s="115"/>
      <c r="CE71" s="156"/>
      <c r="CF71" s="4"/>
      <c r="CG71" s="4"/>
      <c r="CH71" s="163"/>
      <c r="CI71" s="172"/>
      <c r="CJ71" s="4"/>
      <c r="CK71" s="4"/>
      <c r="CL71" s="7"/>
      <c r="CM71" s="172"/>
      <c r="CN71" s="4"/>
      <c r="CO71" s="4"/>
      <c r="CP71" s="4"/>
      <c r="CQ71" s="4"/>
      <c r="CR71" s="4"/>
      <c r="CS71" s="7"/>
      <c r="CT71" s="115"/>
      <c r="CU71" s="7"/>
      <c r="CV71" s="4"/>
      <c r="CW71" s="4"/>
      <c r="CX71" s="4"/>
      <c r="CY71" s="4"/>
      <c r="DA71" s="4">
        <v>40</v>
      </c>
      <c r="DB71" s="4"/>
      <c r="DC71" s="63">
        <f t="shared" si="34"/>
        <v>3.2349999999999999</v>
      </c>
      <c r="DD71" s="4">
        <v>1.25</v>
      </c>
      <c r="DE71" s="4">
        <f t="shared" si="28"/>
        <v>11.473140085714286</v>
      </c>
      <c r="DF71" s="32">
        <f t="shared" si="23"/>
        <v>3.1032449999999998</v>
      </c>
      <c r="DG71" s="32">
        <f t="shared" si="29"/>
        <v>3.3620923328100472</v>
      </c>
      <c r="DH71" s="32">
        <f t="shared" si="30"/>
        <v>0.90937582417582419</v>
      </c>
      <c r="DW71" s="53">
        <f t="shared" si="42"/>
        <v>0.50006148944643569</v>
      </c>
      <c r="DX71" s="53">
        <f t="shared" si="31"/>
        <v>0.74237538606133024</v>
      </c>
      <c r="DY71" s="53">
        <f t="shared" si="32"/>
        <v>0.5478683420775543</v>
      </c>
      <c r="DZ71" s="53">
        <f t="shared" si="33"/>
        <v>0.41790345821684344</v>
      </c>
      <c r="EA71" s="53">
        <f t="shared" si="35"/>
        <v>0</v>
      </c>
      <c r="EB71" s="53">
        <f t="shared" si="36"/>
        <v>0.35271946773282192</v>
      </c>
      <c r="EC71" s="53">
        <f t="shared" si="37"/>
        <v>0.6257688739500199</v>
      </c>
      <c r="ED71" s="53">
        <f t="shared" si="41"/>
        <v>3.1765690032579998</v>
      </c>
      <c r="EE71" s="53">
        <f t="shared" si="38"/>
        <v>1.1212913681099335</v>
      </c>
      <c r="EF71" s="53">
        <f>'east Allen-Studer'!DO70</f>
        <v>1.3</v>
      </c>
      <c r="EG71" s="53">
        <f t="shared" si="39"/>
        <v>1.2837234050034316</v>
      </c>
      <c r="EH71" s="53">
        <f t="shared" si="40"/>
        <v>9.5634118485907482</v>
      </c>
      <c r="EI71" s="53">
        <f t="shared" si="15"/>
        <v>3.3620923328100472</v>
      </c>
      <c r="EJ71" s="53">
        <f t="shared" si="16"/>
        <v>0.56064568405496673</v>
      </c>
      <c r="EK71" s="53">
        <f t="shared" si="17"/>
        <v>1.1212913681099335</v>
      </c>
      <c r="EL71" s="6"/>
      <c r="EM71" s="11">
        <f t="shared" si="18"/>
        <v>349.26577273632881</v>
      </c>
      <c r="EN71" s="11">
        <f t="shared" si="19"/>
        <v>168.21723361545634</v>
      </c>
      <c r="EO71" s="11">
        <f t="shared" si="20"/>
        <v>104.63233384794312</v>
      </c>
      <c r="EP71" s="6"/>
      <c r="EQ71" s="6"/>
      <c r="ER71" s="6"/>
      <c r="ES71" s="218">
        <f t="shared" si="5"/>
        <v>1650</v>
      </c>
    </row>
    <row r="72" spans="1:153" x14ac:dyDescent="0.15">
      <c r="A72" s="218">
        <f t="shared" si="4"/>
        <v>1651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12"/>
      <c r="N72" s="12"/>
      <c r="O72" s="53"/>
      <c r="P72" s="12"/>
      <c r="Q72" s="12"/>
      <c r="R72" s="12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87"/>
      <c r="AG72" s="87"/>
      <c r="AH72" s="87"/>
      <c r="AI72" s="87"/>
      <c r="AJ72" s="87"/>
      <c r="AK72" s="87"/>
      <c r="AL72" s="87"/>
      <c r="AM72" s="87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163"/>
      <c r="CD72" s="115"/>
      <c r="CE72" s="156"/>
      <c r="CF72" s="4"/>
      <c r="CG72" s="4"/>
      <c r="CH72" s="163"/>
      <c r="CI72" s="172"/>
      <c r="CJ72" s="4"/>
      <c r="CK72" s="4"/>
      <c r="CL72" s="7"/>
      <c r="CM72" s="172"/>
      <c r="CN72" s="4"/>
      <c r="CO72" s="4"/>
      <c r="CP72" s="4"/>
      <c r="CQ72" s="4"/>
      <c r="CR72" s="4"/>
      <c r="CS72" s="7"/>
      <c r="CT72" s="115"/>
      <c r="CU72" s="7"/>
      <c r="CV72" s="4"/>
      <c r="CW72" s="4"/>
      <c r="CX72" s="4"/>
      <c r="CY72" s="4"/>
      <c r="DA72" s="4"/>
      <c r="DB72" s="4"/>
      <c r="DC72" s="63"/>
      <c r="DD72" s="4"/>
      <c r="DE72" s="4"/>
      <c r="DF72" s="32"/>
      <c r="DG72" s="32"/>
      <c r="DH72" s="32"/>
      <c r="DW72" s="53">
        <f t="shared" si="42"/>
        <v>0.5025514934289127</v>
      </c>
      <c r="DX72" s="53">
        <f t="shared" si="31"/>
        <v>0.74542813094384708</v>
      </c>
      <c r="DY72" s="53">
        <f t="shared" si="32"/>
        <v>0.54862664963959151</v>
      </c>
      <c r="DZ72" s="53">
        <f t="shared" si="33"/>
        <v>0.41937138014802744</v>
      </c>
      <c r="EA72" s="53">
        <f t="shared" si="35"/>
        <v>0</v>
      </c>
      <c r="EB72" s="53">
        <f t="shared" si="36"/>
        <v>0.35399609698378337</v>
      </c>
      <c r="EC72" s="53">
        <f t="shared" si="37"/>
        <v>0.62884247508986868</v>
      </c>
      <c r="ED72" s="53">
        <f t="shared" si="41"/>
        <v>3.2268735429195998</v>
      </c>
      <c r="EE72" s="53">
        <f t="shared" si="38"/>
        <v>1.1390482769135655</v>
      </c>
      <c r="EF72" s="53">
        <f>'east Allen-Studer'!DO71</f>
        <v>1.3</v>
      </c>
      <c r="EG72" s="53">
        <f t="shared" si="39"/>
        <v>1.2883697004276826</v>
      </c>
      <c r="EH72" s="53">
        <f t="shared" si="40"/>
        <v>9.5980255640836223</v>
      </c>
      <c r="EI72" s="53">
        <v>3.4</v>
      </c>
      <c r="EJ72" s="53">
        <f t="shared" si="16"/>
        <v>0.56952413845678274</v>
      </c>
      <c r="EK72" s="53">
        <f t="shared" si="17"/>
        <v>1.1390482769135655</v>
      </c>
      <c r="EL72" s="6"/>
      <c r="EM72" s="11">
        <f t="shared" si="18"/>
        <v>351.03984666832179</v>
      </c>
      <c r="EN72" s="11">
        <f t="shared" si="19"/>
        <v>169.20743290534378</v>
      </c>
      <c r="EO72" s="11">
        <f t="shared" si="20"/>
        <v>105.20335436261612</v>
      </c>
      <c r="EP72" s="6"/>
      <c r="EQ72" s="6"/>
      <c r="ER72" s="6"/>
      <c r="ES72" s="218">
        <f t="shared" si="5"/>
        <v>1651</v>
      </c>
    </row>
    <row r="73" spans="1:153" x14ac:dyDescent="0.15">
      <c r="A73" s="218">
        <f t="shared" si="4"/>
        <v>1652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12"/>
      <c r="N73" s="12"/>
      <c r="O73" s="53"/>
      <c r="P73" s="12"/>
      <c r="Q73" s="12"/>
      <c r="R73" s="12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87"/>
      <c r="AG73" s="87"/>
      <c r="AH73" s="87"/>
      <c r="AI73" s="87"/>
      <c r="AJ73" s="87"/>
      <c r="AK73" s="87"/>
      <c r="AL73" s="87"/>
      <c r="AM73" s="87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163"/>
      <c r="CD73" s="115"/>
      <c r="CE73" s="156"/>
      <c r="CF73" s="4"/>
      <c r="CG73" s="4"/>
      <c r="CH73" s="163"/>
      <c r="CI73" s="172"/>
      <c r="CJ73" s="4"/>
      <c r="CK73" s="4"/>
      <c r="CL73" s="7"/>
      <c r="CM73" s="172"/>
      <c r="CN73" s="4"/>
      <c r="CO73" s="4"/>
      <c r="CP73" s="4"/>
      <c r="CQ73" s="4"/>
      <c r="CR73" s="4"/>
      <c r="CS73" s="7"/>
      <c r="CT73" s="115"/>
      <c r="CU73" s="7"/>
      <c r="CV73" s="4"/>
      <c r="CW73" s="4"/>
      <c r="CX73" s="4"/>
      <c r="CY73" s="4"/>
      <c r="DA73" s="4">
        <v>42.25</v>
      </c>
      <c r="DB73" s="4"/>
      <c r="DC73" s="63"/>
      <c r="DD73" s="4"/>
      <c r="DE73" s="4"/>
      <c r="DF73" s="32"/>
      <c r="DG73" s="32"/>
      <c r="DH73" s="32"/>
      <c r="DW73" s="53">
        <f t="shared" si="42"/>
        <v>0.50504149741138982</v>
      </c>
      <c r="DX73" s="53">
        <f t="shared" si="31"/>
        <v>0.74848087582636391</v>
      </c>
      <c r="DY73" s="53">
        <f t="shared" si="32"/>
        <v>0.54938393354665993</v>
      </c>
      <c r="DZ73" s="53">
        <f t="shared" si="33"/>
        <v>0.42083732050121631</v>
      </c>
      <c r="EA73" s="53">
        <f t="shared" si="35"/>
        <v>0</v>
      </c>
      <c r="EB73" s="53">
        <f t="shared" si="36"/>
        <v>0.35527100288667163</v>
      </c>
      <c r="EC73" s="53">
        <f t="shared" si="37"/>
        <v>0.63191586976311409</v>
      </c>
      <c r="ED73" s="53">
        <f t="shared" si="41"/>
        <v>3.2771780825811998</v>
      </c>
      <c r="EE73" s="53">
        <f t="shared" si="38"/>
        <v>1.1568051857171973</v>
      </c>
      <c r="EF73" s="53">
        <f>'east Allen-Studer'!DO72</f>
        <v>1.3</v>
      </c>
      <c r="EG73" s="53">
        <f t="shared" si="39"/>
        <v>1.2930097237222129</v>
      </c>
      <c r="EH73" s="53">
        <f t="shared" si="40"/>
        <v>9.6325925538103014</v>
      </c>
      <c r="EI73" s="53">
        <v>3.4</v>
      </c>
      <c r="EJ73" s="53">
        <f t="shared" si="16"/>
        <v>0.57840259285859863</v>
      </c>
      <c r="EK73" s="53">
        <f t="shared" si="17"/>
        <v>1.1568051857171973</v>
      </c>
      <c r="EL73" s="6"/>
      <c r="EM73" s="11">
        <f t="shared" si="18"/>
        <v>352.62365802081916</v>
      </c>
      <c r="EN73" s="11">
        <f t="shared" si="19"/>
        <v>170.0076485452548</v>
      </c>
      <c r="EO73" s="11">
        <f t="shared" si="20"/>
        <v>105.66027770830905</v>
      </c>
      <c r="EP73" s="6"/>
      <c r="EQ73" s="6"/>
      <c r="ER73" s="6"/>
      <c r="ES73" s="218">
        <f t="shared" si="5"/>
        <v>1652</v>
      </c>
    </row>
    <row r="74" spans="1:153" x14ac:dyDescent="0.15">
      <c r="A74" s="218">
        <f t="shared" si="4"/>
        <v>1653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12"/>
      <c r="N74" s="12"/>
      <c r="O74" s="53"/>
      <c r="P74" s="12"/>
      <c r="Q74" s="12"/>
      <c r="R74" s="12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87"/>
      <c r="AG74" s="87"/>
      <c r="AH74" s="87"/>
      <c r="AI74" s="87"/>
      <c r="AJ74" s="87"/>
      <c r="AK74" s="87"/>
      <c r="AL74" s="87"/>
      <c r="AM74" s="87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163"/>
      <c r="CD74" s="115"/>
      <c r="CE74" s="156"/>
      <c r="CF74" s="4"/>
      <c r="CG74" s="4"/>
      <c r="CH74" s="163"/>
      <c r="CI74" s="172"/>
      <c r="CJ74" s="4"/>
      <c r="CK74" s="4"/>
      <c r="CL74" s="7"/>
      <c r="CM74" s="172"/>
      <c r="CN74" s="4"/>
      <c r="CO74" s="4"/>
      <c r="CP74" s="4"/>
      <c r="CQ74" s="4"/>
      <c r="CR74" s="4"/>
      <c r="CS74" s="7"/>
      <c r="CT74" s="115"/>
      <c r="CU74" s="7"/>
      <c r="CV74" s="4"/>
      <c r="CW74" s="4"/>
      <c r="CX74" s="4"/>
      <c r="CY74" s="4"/>
      <c r="DA74" s="4"/>
      <c r="DB74" s="4"/>
      <c r="DC74" s="63"/>
      <c r="DD74" s="4"/>
      <c r="DE74" s="4"/>
      <c r="DF74" s="32"/>
      <c r="DG74" s="32"/>
      <c r="DH74" s="32"/>
      <c r="DW74" s="53">
        <f t="shared" si="42"/>
        <v>0.50753150139386694</v>
      </c>
      <c r="DX74" s="53">
        <f t="shared" si="31"/>
        <v>0.75153362070888097</v>
      </c>
      <c r="DY74" s="53">
        <f t="shared" si="32"/>
        <v>0.55014020021738119</v>
      </c>
      <c r="DZ74" s="53">
        <f t="shared" si="33"/>
        <v>0.42230129170149444</v>
      </c>
      <c r="EA74" s="53">
        <f t="shared" si="35"/>
        <v>0</v>
      </c>
      <c r="EB74" s="53">
        <f t="shared" si="36"/>
        <v>0.35654419624739264</v>
      </c>
      <c r="EC74" s="53">
        <f t="shared" si="37"/>
        <v>0.63498905900147229</v>
      </c>
      <c r="ED74" s="53">
        <f t="shared" si="41"/>
        <v>3.3274826222427998</v>
      </c>
      <c r="EE74" s="53">
        <f t="shared" si="38"/>
        <v>1.174562094520829</v>
      </c>
      <c r="EF74" s="53">
        <f>'east Allen-Studer'!DO73</f>
        <v>1.3</v>
      </c>
      <c r="EG74" s="53">
        <f t="shared" si="39"/>
        <v>1.2976435142151455</v>
      </c>
      <c r="EH74" s="53">
        <f t="shared" si="40"/>
        <v>9.6671131107552579</v>
      </c>
      <c r="EI74" s="53">
        <v>3.4</v>
      </c>
      <c r="EJ74" s="53">
        <f t="shared" si="16"/>
        <v>0.58728104726041452</v>
      </c>
      <c r="EK74" s="53">
        <f t="shared" si="17"/>
        <v>1.174562094520829</v>
      </c>
      <c r="EL74" s="6"/>
      <c r="EM74" s="11">
        <f t="shared" si="18"/>
        <v>354.20674966060398</v>
      </c>
      <c r="EN74" s="11">
        <f t="shared" si="19"/>
        <v>170.80742164498844</v>
      </c>
      <c r="EO74" s="11">
        <f t="shared" si="20"/>
        <v>106.11682923010403</v>
      </c>
      <c r="EP74" s="6"/>
      <c r="EQ74" s="6"/>
      <c r="ER74" s="6"/>
      <c r="ES74" s="218">
        <f t="shared" si="5"/>
        <v>1653</v>
      </c>
    </row>
    <row r="75" spans="1:153" x14ac:dyDescent="0.15">
      <c r="A75" s="218">
        <f t="shared" si="4"/>
        <v>1654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12"/>
      <c r="N75" s="12"/>
      <c r="O75" s="53"/>
      <c r="P75" s="12"/>
      <c r="Q75" s="12"/>
      <c r="R75" s="12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87"/>
      <c r="AG75" s="87"/>
      <c r="AH75" s="87"/>
      <c r="AI75" s="87"/>
      <c r="AJ75" s="87"/>
      <c r="AK75" s="87"/>
      <c r="AL75" s="87"/>
      <c r="AM75" s="87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163"/>
      <c r="CD75" s="115"/>
      <c r="CE75" s="156"/>
      <c r="CF75" s="4"/>
      <c r="CG75" s="4"/>
      <c r="CH75" s="163"/>
      <c r="CI75" s="172"/>
      <c r="CJ75" s="4"/>
      <c r="CK75" s="4"/>
      <c r="CL75" s="7"/>
      <c r="CM75" s="172"/>
      <c r="CN75" s="4"/>
      <c r="CO75" s="4"/>
      <c r="CP75" s="4"/>
      <c r="CQ75" s="4"/>
      <c r="CR75" s="4"/>
      <c r="CS75" s="7"/>
      <c r="CT75" s="115"/>
      <c r="CU75" s="7"/>
      <c r="CV75" s="4"/>
      <c r="CW75" s="4"/>
      <c r="CX75" s="4"/>
      <c r="CY75" s="4"/>
      <c r="DA75" s="4"/>
      <c r="DB75" s="4"/>
      <c r="DC75" s="63"/>
      <c r="DD75" s="4"/>
      <c r="DE75" s="4"/>
      <c r="DF75" s="32"/>
      <c r="DG75" s="32"/>
      <c r="DH75" s="32"/>
      <c r="DW75" s="53">
        <f t="shared" si="42"/>
        <v>0.51002150537634405</v>
      </c>
      <c r="DX75" s="53">
        <f t="shared" si="31"/>
        <v>0.7545863655913978</v>
      </c>
      <c r="DY75" s="53">
        <f t="shared" si="32"/>
        <v>0.55089545599885792</v>
      </c>
      <c r="DZ75" s="53">
        <f t="shared" si="33"/>
        <v>0.42376330603550016</v>
      </c>
      <c r="EA75" s="53">
        <f t="shared" si="35"/>
        <v>0</v>
      </c>
      <c r="EB75" s="53">
        <f t="shared" si="36"/>
        <v>0.35781568775144773</v>
      </c>
      <c r="EC75" s="53">
        <f t="shared" si="37"/>
        <v>0.63806204382646814</v>
      </c>
      <c r="ED75" s="53">
        <f t="shared" si="41"/>
        <v>3.3777871619043998</v>
      </c>
      <c r="EE75" s="53">
        <f t="shared" si="38"/>
        <v>1.1923190033244608</v>
      </c>
      <c r="EF75" s="53">
        <f>'east Allen-Studer'!DO74</f>
        <v>1.3</v>
      </c>
      <c r="EG75" s="53">
        <f t="shared" si="39"/>
        <v>1.3022711107963891</v>
      </c>
      <c r="EH75" s="53">
        <f t="shared" si="40"/>
        <v>9.701587524638402</v>
      </c>
      <c r="EI75" s="53">
        <v>3.4</v>
      </c>
      <c r="EJ75" s="53">
        <f t="shared" si="16"/>
        <v>0.59615950166223042</v>
      </c>
      <c r="EK75" s="53">
        <f t="shared" si="17"/>
        <v>1.1923190033244608</v>
      </c>
      <c r="EL75" s="6"/>
      <c r="EM75" s="11">
        <f t="shared" si="18"/>
        <v>355.7891260680766</v>
      </c>
      <c r="EN75" s="11">
        <f t="shared" si="19"/>
        <v>171.60675494757777</v>
      </c>
      <c r="EO75" s="11">
        <f t="shared" si="20"/>
        <v>106.57301124541382</v>
      </c>
      <c r="EP75" s="6"/>
      <c r="EQ75" s="6"/>
      <c r="ER75" s="6"/>
      <c r="ES75" s="218">
        <f t="shared" si="5"/>
        <v>1654</v>
      </c>
    </row>
    <row r="76" spans="1:153" x14ac:dyDescent="0.15">
      <c r="A76" s="218">
        <f t="shared" si="4"/>
        <v>1655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12"/>
      <c r="N76" s="12"/>
      <c r="O76" s="53"/>
      <c r="P76" s="12"/>
      <c r="Q76" s="12"/>
      <c r="R76" s="12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87"/>
      <c r="AG76" s="87"/>
      <c r="AH76" s="87"/>
      <c r="AI76" s="87"/>
      <c r="AJ76" s="87"/>
      <c r="AK76" s="87"/>
      <c r="AL76" s="87"/>
      <c r="AM76" s="87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163"/>
      <c r="CD76" s="115"/>
      <c r="CE76" s="156"/>
      <c r="CF76" s="4"/>
      <c r="CG76" s="4"/>
      <c r="CH76" s="163"/>
      <c r="CI76" s="172"/>
      <c r="CJ76" s="4"/>
      <c r="CK76" s="4"/>
      <c r="CL76" s="7"/>
      <c r="CM76" s="172"/>
      <c r="CN76" s="4"/>
      <c r="CO76" s="4"/>
      <c r="CP76" s="4"/>
      <c r="CQ76" s="4"/>
      <c r="CR76" s="4"/>
      <c r="CS76" s="7"/>
      <c r="CT76" s="115"/>
      <c r="CU76" s="7"/>
      <c r="CV76" s="4"/>
      <c r="CW76" s="4"/>
      <c r="CX76" s="4"/>
      <c r="CY76" s="4"/>
      <c r="DA76" s="4">
        <v>30.5</v>
      </c>
      <c r="DB76" s="4"/>
      <c r="DC76" s="63"/>
      <c r="DD76" s="4"/>
      <c r="DE76" s="4"/>
      <c r="DF76" s="32"/>
      <c r="DG76" s="32"/>
      <c r="DH76" s="32"/>
      <c r="DW76" s="53">
        <f t="shared" si="42"/>
        <v>0.51251150935882117</v>
      </c>
      <c r="DX76" s="53">
        <f t="shared" si="31"/>
        <v>0.75763911047391486</v>
      </c>
      <c r="DY76" s="53">
        <f t="shared" si="32"/>
        <v>0.55164970716781503</v>
      </c>
      <c r="DZ76" s="53">
        <f t="shared" si="33"/>
        <v>0.42522337565363633</v>
      </c>
      <c r="EA76" s="53">
        <f t="shared" si="35"/>
        <v>0</v>
      </c>
      <c r="EB76" s="53">
        <f t="shared" si="36"/>
        <v>0.35908548796585643</v>
      </c>
      <c r="EC76" s="53">
        <f t="shared" si="37"/>
        <v>0.64113482524958454</v>
      </c>
      <c r="ED76" s="53">
        <f t="shared" si="41"/>
        <v>3.4280917015659997</v>
      </c>
      <c r="EE76" s="53">
        <f t="shared" si="38"/>
        <v>1.2100759121280924</v>
      </c>
      <c r="EF76" s="53">
        <f>'east Allen-Studer'!DO75</f>
        <v>1.3</v>
      </c>
      <c r="EG76" s="53">
        <f t="shared" si="39"/>
        <v>1.306892551924639</v>
      </c>
      <c r="EH76" s="53">
        <f t="shared" si="40"/>
        <v>9.7360160819671897</v>
      </c>
      <c r="EI76" s="53">
        <v>3.4</v>
      </c>
      <c r="EJ76" s="53">
        <f t="shared" si="16"/>
        <v>0.6050379560640462</v>
      </c>
      <c r="EK76" s="53">
        <f t="shared" si="17"/>
        <v>1.2100759121280924</v>
      </c>
      <c r="EL76" s="6"/>
      <c r="EM76" s="11">
        <f t="shared" si="18"/>
        <v>357.3707916740089</v>
      </c>
      <c r="EN76" s="11">
        <f t="shared" si="19"/>
        <v>172.40565116573083</v>
      </c>
      <c r="EO76" s="11">
        <f t="shared" si="20"/>
        <v>107.02882604596832</v>
      </c>
      <c r="EP76" s="6"/>
      <c r="EQ76" s="6"/>
      <c r="ER76" s="6"/>
      <c r="ES76" s="218">
        <f t="shared" si="5"/>
        <v>1655</v>
      </c>
    </row>
    <row r="77" spans="1:153" x14ac:dyDescent="0.15">
      <c r="A77" s="218">
        <f t="shared" si="4"/>
        <v>1656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12"/>
      <c r="N77" s="12"/>
      <c r="O77" s="53"/>
      <c r="P77" s="12"/>
      <c r="Q77" s="12"/>
      <c r="R77" s="12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87"/>
      <c r="AG77" s="87"/>
      <c r="AH77" s="87"/>
      <c r="AI77" s="87"/>
      <c r="AJ77" s="87"/>
      <c r="AK77" s="87"/>
      <c r="AL77" s="87"/>
      <c r="AM77" s="87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163"/>
      <c r="CD77" s="115"/>
      <c r="CE77" s="156"/>
      <c r="CF77" s="4"/>
      <c r="CG77" s="4"/>
      <c r="CH77" s="163"/>
      <c r="CI77" s="172"/>
      <c r="CJ77" s="4"/>
      <c r="CK77" s="4"/>
      <c r="CL77" s="7"/>
      <c r="CM77" s="172"/>
      <c r="CN77" s="4"/>
      <c r="CO77" s="4"/>
      <c r="CP77" s="4"/>
      <c r="CQ77" s="4"/>
      <c r="CR77" s="4"/>
      <c r="CS77" s="7"/>
      <c r="CT77" s="115"/>
      <c r="CU77" s="7"/>
      <c r="CV77" s="4"/>
      <c r="CW77" s="4"/>
      <c r="CX77" s="4"/>
      <c r="CY77" s="4"/>
      <c r="DA77" s="4">
        <v>32</v>
      </c>
      <c r="DB77" s="4"/>
      <c r="DC77" s="63"/>
      <c r="DD77" s="4"/>
      <c r="DE77" s="4"/>
      <c r="DF77" s="32"/>
      <c r="DG77" s="32"/>
      <c r="DH77" s="32"/>
      <c r="DW77" s="53">
        <f t="shared" si="42"/>
        <v>0.51500151334129829</v>
      </c>
      <c r="DX77" s="53">
        <f t="shared" si="31"/>
        <v>0.76069185535643169</v>
      </c>
      <c r="DY77" s="53">
        <f t="shared" si="32"/>
        <v>0.55240295993171862</v>
      </c>
      <c r="DZ77" s="53">
        <f t="shared" si="33"/>
        <v>0.42668151257223519</v>
      </c>
      <c r="EA77" s="53">
        <f t="shared" si="35"/>
        <v>0</v>
      </c>
      <c r="EB77" s="53">
        <f t="shared" si="36"/>
        <v>0.36035360734103916</v>
      </c>
      <c r="EC77" s="53">
        <f t="shared" si="37"/>
        <v>0.6442074042724093</v>
      </c>
      <c r="ED77" s="53">
        <f t="shared" si="41"/>
        <v>3.4783962412275997</v>
      </c>
      <c r="EE77" s="53">
        <f t="shared" si="38"/>
        <v>1.2278328209317242</v>
      </c>
      <c r="EF77" s="53">
        <f>'east Allen-Studer'!DO76</f>
        <v>1.3</v>
      </c>
      <c r="EG77" s="53">
        <f t="shared" si="39"/>
        <v>1.3115078756342267</v>
      </c>
      <c r="EH77" s="53">
        <f t="shared" si="40"/>
        <v>9.7703990660876947</v>
      </c>
      <c r="EI77" s="53">
        <v>3.4</v>
      </c>
      <c r="EJ77" s="53">
        <f t="shared" si="16"/>
        <v>0.61391641046586209</v>
      </c>
      <c r="EK77" s="53">
        <f t="shared" si="17"/>
        <v>1.2278328209317242</v>
      </c>
      <c r="EL77" s="6"/>
      <c r="EM77" s="11">
        <f t="shared" si="18"/>
        <v>358.95175086033248</v>
      </c>
      <c r="EN77" s="11">
        <f t="shared" si="19"/>
        <v>173.20411298231136</v>
      </c>
      <c r="EO77" s="11">
        <f t="shared" si="20"/>
        <v>107.48427589822259</v>
      </c>
      <c r="EP77" s="6"/>
      <c r="EQ77" s="6"/>
      <c r="ER77" s="6"/>
      <c r="ES77" s="218">
        <f t="shared" si="5"/>
        <v>1656</v>
      </c>
    </row>
    <row r="78" spans="1:153" x14ac:dyDescent="0.15">
      <c r="A78" s="218">
        <f t="shared" si="4"/>
        <v>1657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2"/>
      <c r="N78" s="12"/>
      <c r="O78" s="53"/>
      <c r="P78" s="12"/>
      <c r="Q78" s="12"/>
      <c r="R78" s="12"/>
      <c r="S78" s="4"/>
      <c r="T78" s="4">
        <v>1.28</v>
      </c>
      <c r="U78" s="4">
        <f>(T78*10.78)*0.031922365</f>
        <v>0.44047756121600001</v>
      </c>
      <c r="V78" s="4"/>
      <c r="W78" s="4"/>
      <c r="X78" s="4"/>
      <c r="Y78" s="4"/>
      <c r="Z78" s="4"/>
      <c r="AA78" s="4"/>
      <c r="AB78" s="4"/>
      <c r="AC78" s="4"/>
      <c r="AD78" s="4"/>
      <c r="AE78" s="4"/>
      <c r="AF78" s="87"/>
      <c r="AG78" s="87"/>
      <c r="AH78" s="87"/>
      <c r="AI78" s="87"/>
      <c r="AJ78" s="87"/>
      <c r="AK78" s="87"/>
      <c r="AL78" s="87"/>
      <c r="AM78" s="87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163"/>
      <c r="CD78" s="115"/>
      <c r="CE78" s="156"/>
      <c r="CF78" s="4"/>
      <c r="CG78" s="4"/>
      <c r="CH78" s="163"/>
      <c r="CI78" s="172"/>
      <c r="CJ78" s="4"/>
      <c r="CK78" s="4"/>
      <c r="CL78" s="7"/>
      <c r="CM78" s="172"/>
      <c r="CN78" s="4"/>
      <c r="CO78" s="4"/>
      <c r="CP78" s="4"/>
      <c r="CQ78" s="4"/>
      <c r="CR78" s="4"/>
      <c r="CS78" s="7"/>
      <c r="CT78" s="115"/>
      <c r="CU78" s="7"/>
      <c r="CV78" s="4"/>
      <c r="CW78" s="4"/>
      <c r="CX78" s="4"/>
      <c r="CY78" s="4"/>
      <c r="DA78" s="4"/>
      <c r="DB78" s="4"/>
      <c r="DC78" s="63"/>
      <c r="DD78" s="4"/>
      <c r="DE78" s="4"/>
      <c r="DF78" s="32"/>
      <c r="DG78" s="32"/>
      <c r="DH78" s="32"/>
      <c r="DW78" s="53">
        <f t="shared" si="42"/>
        <v>0.51749151732377541</v>
      </c>
      <c r="DX78" s="53">
        <f t="shared" si="31"/>
        <v>0.76374460023894875</v>
      </c>
      <c r="DY78" s="53">
        <f t="shared" si="32"/>
        <v>0.55315522042987086</v>
      </c>
      <c r="DZ78" s="53">
        <f t="shared" si="33"/>
        <v>0.42813772867567823</v>
      </c>
      <c r="EA78" s="53">
        <f t="shared" si="35"/>
        <v>0.44047756121600001</v>
      </c>
      <c r="EB78" s="53">
        <f t="shared" si="36"/>
        <v>0.36162005621266069</v>
      </c>
      <c r="EC78" s="53">
        <f t="shared" si="37"/>
        <v>0.64727978188677981</v>
      </c>
      <c r="ED78" s="53">
        <f t="shared" si="41"/>
        <v>3.5287007808892001</v>
      </c>
      <c r="EE78" s="53">
        <f t="shared" si="38"/>
        <v>1.2455897297353562</v>
      </c>
      <c r="EF78" s="53">
        <f>'east Allen-Studer'!DO77</f>
        <v>1.2812103496458571</v>
      </c>
      <c r="EG78" s="53">
        <f t="shared" si="39"/>
        <v>1.3161171195418302</v>
      </c>
      <c r="EH78" s="53">
        <f t="shared" si="40"/>
        <v>9.8047367572345685</v>
      </c>
      <c r="EI78" s="53">
        <v>3.4</v>
      </c>
      <c r="EJ78" s="53">
        <f t="shared" si="16"/>
        <v>0.6227948648676781</v>
      </c>
      <c r="EK78" s="53">
        <f t="shared" si="17"/>
        <v>1.2455897297353562</v>
      </c>
      <c r="EL78" s="6"/>
      <c r="EM78" s="11">
        <f t="shared" si="18"/>
        <v>360.53200796091062</v>
      </c>
      <c r="EN78" s="11">
        <f t="shared" si="19"/>
        <v>173.96456375010197</v>
      </c>
      <c r="EO78" s="11">
        <f t="shared" si="20"/>
        <v>107.90178374304806</v>
      </c>
      <c r="EP78" s="6"/>
      <c r="EQ78" s="6"/>
      <c r="ER78" s="6"/>
      <c r="ES78" s="218">
        <f t="shared" si="5"/>
        <v>1657</v>
      </c>
    </row>
    <row r="79" spans="1:153" x14ac:dyDescent="0.15">
      <c r="A79" s="218">
        <f t="shared" si="4"/>
        <v>1658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12"/>
      <c r="N79" s="12"/>
      <c r="O79" s="53"/>
      <c r="P79" s="12"/>
      <c r="Q79" s="12"/>
      <c r="R79" s="12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87"/>
      <c r="AG79" s="87"/>
      <c r="AH79" s="87"/>
      <c r="AI79" s="87"/>
      <c r="AJ79" s="87"/>
      <c r="AK79" s="87"/>
      <c r="AL79" s="87"/>
      <c r="AM79" s="87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163"/>
      <c r="CD79" s="115"/>
      <c r="CE79" s="156"/>
      <c r="CF79" s="4"/>
      <c r="CG79" s="4"/>
      <c r="CH79" s="163"/>
      <c r="CI79" s="172"/>
      <c r="CJ79" s="4"/>
      <c r="CK79" s="4"/>
      <c r="CL79" s="7"/>
      <c r="CM79" s="172"/>
      <c r="CN79" s="4"/>
      <c r="CO79" s="4"/>
      <c r="CP79" s="4"/>
      <c r="CQ79" s="4"/>
      <c r="CR79" s="4"/>
      <c r="CS79" s="7"/>
      <c r="CT79" s="115"/>
      <c r="CU79" s="7"/>
      <c r="CV79" s="4"/>
      <c r="CW79" s="4"/>
      <c r="CX79" s="4"/>
      <c r="CY79" s="4"/>
      <c r="DA79" s="4">
        <v>38</v>
      </c>
      <c r="DB79" s="4"/>
      <c r="DC79" s="63"/>
      <c r="DD79" s="4"/>
      <c r="DE79" s="4"/>
      <c r="DF79" s="32"/>
      <c r="DG79" s="32"/>
      <c r="DH79" s="32"/>
      <c r="DW79" s="53">
        <f t="shared" si="42"/>
        <v>0.51998152130625241</v>
      </c>
      <c r="DX79" s="53">
        <f t="shared" si="31"/>
        <v>0.76679734512146558</v>
      </c>
      <c r="DY79" s="53">
        <f t="shared" si="32"/>
        <v>0.55390649473448272</v>
      </c>
      <c r="DZ79" s="53">
        <f t="shared" si="33"/>
        <v>0.42959203571847265</v>
      </c>
      <c r="EA79" s="53">
        <f t="shared" si="35"/>
        <v>0</v>
      </c>
      <c r="EB79" s="53">
        <f t="shared" si="36"/>
        <v>0.36288484480343614</v>
      </c>
      <c r="EC79" s="53">
        <f t="shared" si="37"/>
        <v>0.65035195907492405</v>
      </c>
      <c r="ED79" s="53">
        <f t="shared" si="41"/>
        <v>3.5790053205507997</v>
      </c>
      <c r="EE79" s="53">
        <f t="shared" si="38"/>
        <v>1.2633466385389878</v>
      </c>
      <c r="EF79" s="53">
        <f>'east Allen-Studer'!DO78</f>
        <v>1.3</v>
      </c>
      <c r="EG79" s="53">
        <f t="shared" si="39"/>
        <v>1.320720320853048</v>
      </c>
      <c r="EH79" s="53">
        <f t="shared" si="40"/>
        <v>9.8390294325800269</v>
      </c>
      <c r="EI79" s="53">
        <v>3.4</v>
      </c>
      <c r="EJ79" s="53">
        <f t="shared" si="16"/>
        <v>0.63167331926949388</v>
      </c>
      <c r="EK79" s="53">
        <f t="shared" si="17"/>
        <v>1.2633466385389878</v>
      </c>
      <c r="EL79" s="6"/>
      <c r="EM79" s="11">
        <f t="shared" si="18"/>
        <v>362.11156726229399</v>
      </c>
      <c r="EN79" s="11">
        <f t="shared" si="19"/>
        <v>174.79974399580666</v>
      </c>
      <c r="EO79" s="11">
        <f t="shared" si="20"/>
        <v>108.39408969966519</v>
      </c>
      <c r="EP79" s="6"/>
      <c r="EQ79" s="6"/>
      <c r="ER79" s="6"/>
      <c r="ES79" s="218">
        <f t="shared" si="5"/>
        <v>1658</v>
      </c>
    </row>
    <row r="80" spans="1:153" x14ac:dyDescent="0.15">
      <c r="A80" s="218">
        <f t="shared" si="4"/>
        <v>1659</v>
      </c>
      <c r="B80" s="4"/>
      <c r="C80" s="4"/>
      <c r="D80" s="4"/>
      <c r="E80" s="4"/>
      <c r="F80" s="4">
        <v>4</v>
      </c>
      <c r="G80" s="4">
        <f>(F80*10.78)/$G$3</f>
        <v>1.4373333333333334</v>
      </c>
      <c r="H80" s="4"/>
      <c r="I80" s="4"/>
      <c r="J80" s="4"/>
      <c r="K80" s="4"/>
      <c r="L80" s="4"/>
      <c r="M80" s="12"/>
      <c r="N80" s="12"/>
      <c r="O80" s="53"/>
      <c r="P80" s="12"/>
      <c r="Q80" s="12"/>
      <c r="R80" s="12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87"/>
      <c r="AG80" s="87"/>
      <c r="AH80" s="87"/>
      <c r="AI80" s="87"/>
      <c r="AJ80" s="87"/>
      <c r="AK80" s="87"/>
      <c r="AL80" s="87"/>
      <c r="AM80" s="87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>
        <v>0.38</v>
      </c>
      <c r="BG80" s="4">
        <f>(BF80*10.78)/25.11</f>
        <v>0.16313819195539625</v>
      </c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163"/>
      <c r="CD80" s="115"/>
      <c r="CE80" s="156"/>
      <c r="CF80" s="4"/>
      <c r="CG80" s="4"/>
      <c r="CH80" s="163"/>
      <c r="CI80" s="172"/>
      <c r="CJ80" s="4"/>
      <c r="CK80" s="4"/>
      <c r="CL80" s="7"/>
      <c r="CM80" s="172"/>
      <c r="CN80" s="4"/>
      <c r="CO80" s="4"/>
      <c r="CP80" s="4"/>
      <c r="CQ80" s="4"/>
      <c r="CR80" s="4"/>
      <c r="CS80" s="7"/>
      <c r="CT80" s="115"/>
      <c r="CU80" s="7"/>
      <c r="CV80" s="4"/>
      <c r="CW80" s="4"/>
      <c r="CX80" s="4"/>
      <c r="CY80" s="4"/>
      <c r="DA80" s="4">
        <v>32</v>
      </c>
      <c r="DB80" s="4"/>
      <c r="DC80" s="63"/>
      <c r="DD80" s="4"/>
      <c r="DE80" s="4"/>
      <c r="DF80" s="32"/>
      <c r="DG80" s="32"/>
      <c r="DH80" s="32"/>
      <c r="DW80" s="53">
        <f t="shared" si="42"/>
        <v>0.52247152528872953</v>
      </c>
      <c r="DX80" s="53">
        <f t="shared" si="31"/>
        <v>0.76985009000398241</v>
      </c>
      <c r="DY80" s="53">
        <f t="shared" si="32"/>
        <v>0.55465678885172498</v>
      </c>
      <c r="DZ80" s="53">
        <f t="shared" si="33"/>
        <v>0.43104444532728581</v>
      </c>
      <c r="EA80" s="53">
        <f t="shared" si="35"/>
        <v>0</v>
      </c>
      <c r="EB80" s="53">
        <f t="shared" si="36"/>
        <v>0.36414798322490027</v>
      </c>
      <c r="EC80" s="53">
        <f t="shared" si="37"/>
        <v>0.65342393680959943</v>
      </c>
      <c r="ED80" s="53">
        <f t="shared" si="41"/>
        <v>3.6293098602124001</v>
      </c>
      <c r="EE80" s="53">
        <f t="shared" si="38"/>
        <v>1.2811035473426198</v>
      </c>
      <c r="EF80" s="53">
        <f>'east Allen-Studer'!DO79</f>
        <v>1.3</v>
      </c>
      <c r="EG80" s="53">
        <f t="shared" si="39"/>
        <v>1.3253175163688362</v>
      </c>
      <c r="EH80" s="53">
        <f t="shared" si="40"/>
        <v>9.8732773662818047</v>
      </c>
      <c r="EI80" s="53">
        <v>3.4</v>
      </c>
      <c r="EJ80" s="53">
        <f t="shared" si="16"/>
        <v>0.64055177367130989</v>
      </c>
      <c r="EK80" s="53">
        <f t="shared" si="17"/>
        <v>1.2811035473426198</v>
      </c>
      <c r="EL80" s="6"/>
      <c r="EM80" s="11">
        <f t="shared" si="18"/>
        <v>363.69043300446157</v>
      </c>
      <c r="EN80" s="11">
        <f t="shared" si="19"/>
        <v>175.59691841342018</v>
      </c>
      <c r="EO80" s="11">
        <f t="shared" si="20"/>
        <v>108.84845805894426</v>
      </c>
      <c r="EP80" s="6"/>
      <c r="EQ80" s="5">
        <f>G80</f>
        <v>1.4373333333333334</v>
      </c>
      <c r="ES80" s="218">
        <f t="shared" si="5"/>
        <v>1659</v>
      </c>
      <c r="ET80" s="53">
        <f>$EQ80*360/(3.15*EM80)</f>
        <v>0.45166617474551923</v>
      </c>
      <c r="EU80" s="53">
        <f>$EQ80*360/(3.15*EN80)</f>
        <v>0.93547579394259139</v>
      </c>
      <c r="EV80" s="53">
        <f>$EQ80*360/(3.15*EO80)</f>
        <v>1.5091317745421073</v>
      </c>
      <c r="EW80" s="6"/>
    </row>
    <row r="81" spans="1:149" x14ac:dyDescent="0.15">
      <c r="A81" s="218">
        <f t="shared" si="4"/>
        <v>1660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12"/>
      <c r="N81" s="12"/>
      <c r="O81" s="53"/>
      <c r="P81" s="12"/>
      <c r="Q81" s="12"/>
      <c r="R81" s="12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87"/>
      <c r="AG81" s="87"/>
      <c r="AH81" s="87"/>
      <c r="AI81" s="87"/>
      <c r="AJ81" s="87"/>
      <c r="AK81" s="87"/>
      <c r="AL81" s="87"/>
      <c r="AM81" s="87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163"/>
      <c r="CD81" s="115"/>
      <c r="CE81" s="156"/>
      <c r="CF81" s="4"/>
      <c r="CG81" s="4"/>
      <c r="CH81" s="163"/>
      <c r="CI81" s="172"/>
      <c r="CJ81" s="4"/>
      <c r="CK81" s="4"/>
      <c r="CL81" s="7"/>
      <c r="CM81" s="172"/>
      <c r="CN81" s="4"/>
      <c r="CO81" s="4"/>
      <c r="CP81" s="4"/>
      <c r="CQ81" s="4"/>
      <c r="CR81" s="4"/>
      <c r="CS81" s="7"/>
      <c r="CT81" s="115"/>
      <c r="CU81" s="7"/>
      <c r="CV81" s="4"/>
      <c r="CW81" s="4"/>
      <c r="CX81" s="4"/>
      <c r="CY81" s="4"/>
      <c r="DA81" s="4">
        <v>33</v>
      </c>
      <c r="DB81" s="4"/>
      <c r="DC81" s="63"/>
      <c r="DD81" s="4"/>
      <c r="DE81" s="4"/>
      <c r="DF81" s="32"/>
      <c r="DG81" s="32"/>
      <c r="DH81" s="32"/>
      <c r="DW81" s="53">
        <f t="shared" si="42"/>
        <v>0.52496152927120665</v>
      </c>
      <c r="DX81" s="53">
        <f t="shared" si="31"/>
        <v>0.77290283488649947</v>
      </c>
      <c r="DY81" s="53">
        <f t="shared" si="32"/>
        <v>0.55540610872275731</v>
      </c>
      <c r="DZ81" s="53">
        <f t="shared" si="33"/>
        <v>0.43249496900293716</v>
      </c>
      <c r="EA81" s="53">
        <f t="shared" si="35"/>
        <v>0</v>
      </c>
      <c r="EB81" s="53">
        <f t="shared" si="36"/>
        <v>0.36540948147913987</v>
      </c>
      <c r="EC81" s="53">
        <f t="shared" si="37"/>
        <v>0.65649571605422874</v>
      </c>
      <c r="ED81" s="53">
        <f t="shared" si="41"/>
        <v>3.6796143998739996</v>
      </c>
      <c r="EE81" s="53">
        <f t="shared" si="38"/>
        <v>1.2988604561462516</v>
      </c>
      <c r="EF81" s="53">
        <f>'east Allen-Studer'!DO80</f>
        <v>1.3</v>
      </c>
      <c r="EG81" s="53">
        <f t="shared" si="39"/>
        <v>1.3299087424918159</v>
      </c>
      <c r="EH81" s="53">
        <f t="shared" si="40"/>
        <v>9.9074808295301384</v>
      </c>
      <c r="EI81" s="53">
        <v>3.4</v>
      </c>
      <c r="EJ81" s="53">
        <f t="shared" si="16"/>
        <v>0.64943022807312578</v>
      </c>
      <c r="EK81" s="53">
        <f t="shared" si="17"/>
        <v>1.2988604561462516</v>
      </c>
      <c r="EL81" s="6"/>
      <c r="EM81" s="11">
        <f t="shared" si="18"/>
        <v>365.26860938154562</v>
      </c>
      <c r="EN81" s="11">
        <f t="shared" si="19"/>
        <v>176.39366887175331</v>
      </c>
      <c r="EO81" s="11">
        <f t="shared" si="20"/>
        <v>109.3024702908634</v>
      </c>
      <c r="EP81" s="6"/>
      <c r="EQ81" s="6"/>
      <c r="ER81" s="6"/>
      <c r="ES81" s="218">
        <f t="shared" si="5"/>
        <v>1660</v>
      </c>
    </row>
    <row r="82" spans="1:149" x14ac:dyDescent="0.15">
      <c r="A82" s="218">
        <f t="shared" si="4"/>
        <v>1661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12"/>
      <c r="N82" s="12"/>
      <c r="O82" s="53"/>
      <c r="P82" s="12"/>
      <c r="Q82" s="12"/>
      <c r="R82" s="12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87"/>
      <c r="AG82" s="87"/>
      <c r="AH82" s="87"/>
      <c r="AI82" s="87"/>
      <c r="AJ82" s="87"/>
      <c r="AK82" s="87"/>
      <c r="AL82" s="87"/>
      <c r="AM82" s="87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>
        <v>1.028</v>
      </c>
      <c r="BG82" s="4">
        <f>(BF82*10.78)/25.11</f>
        <v>0.44133174034249301</v>
      </c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163"/>
      <c r="CD82" s="115"/>
      <c r="CE82" s="156"/>
      <c r="CF82" s="4"/>
      <c r="CG82" s="4"/>
      <c r="CH82" s="163"/>
      <c r="CI82" s="172"/>
      <c r="CJ82" s="4"/>
      <c r="CK82" s="4"/>
      <c r="CL82" s="7"/>
      <c r="CM82" s="172"/>
      <c r="CN82" s="4"/>
      <c r="CO82" s="4"/>
      <c r="CP82" s="4"/>
      <c r="CQ82" s="4"/>
      <c r="CR82" s="4"/>
      <c r="CS82" s="7"/>
      <c r="CT82" s="115"/>
      <c r="CU82" s="7"/>
      <c r="CV82" s="4"/>
      <c r="CW82" s="4"/>
      <c r="CX82" s="4"/>
      <c r="CY82" s="4"/>
      <c r="DA82" s="4">
        <v>49</v>
      </c>
      <c r="DB82" s="4"/>
      <c r="DC82" s="63"/>
      <c r="DD82" s="4"/>
      <c r="DE82" s="4"/>
      <c r="DF82" s="32"/>
      <c r="DG82" s="32"/>
      <c r="DH82" s="32"/>
      <c r="DW82" s="53">
        <f t="shared" si="42"/>
        <v>0.52745153325368377</v>
      </c>
      <c r="DX82" s="53">
        <f t="shared" si="31"/>
        <v>0.7759555797690163</v>
      </c>
      <c r="DY82" s="53">
        <f t="shared" si="32"/>
        <v>0.55615446022473658</v>
      </c>
      <c r="DZ82" s="53">
        <f t="shared" si="33"/>
        <v>0.43394361812235116</v>
      </c>
      <c r="EA82" s="53">
        <f t="shared" si="35"/>
        <v>0</v>
      </c>
      <c r="EB82" s="53">
        <f t="shared" si="36"/>
        <v>0.36666934946049207</v>
      </c>
      <c r="EC82" s="53">
        <f t="shared" si="37"/>
        <v>0.65956729776303324</v>
      </c>
      <c r="ED82" s="53">
        <f t="shared" si="41"/>
        <v>3.7299189395356001</v>
      </c>
      <c r="EE82" s="53">
        <f t="shared" si="38"/>
        <v>1.3166173649498836</v>
      </c>
      <c r="EF82" s="53">
        <f>'east Allen-Studer'!DO81</f>
        <v>1.3187232652886414</v>
      </c>
      <c r="EG82" s="53">
        <f t="shared" si="39"/>
        <v>1.3344940352324517</v>
      </c>
      <c r="EH82" s="53">
        <f t="shared" si="40"/>
        <v>9.9416400905938058</v>
      </c>
      <c r="EI82" s="53">
        <v>3.4</v>
      </c>
      <c r="EJ82" s="53">
        <f t="shared" si="16"/>
        <v>0.65830868247494179</v>
      </c>
      <c r="EK82" s="53">
        <f t="shared" si="17"/>
        <v>1.3166173649498836</v>
      </c>
      <c r="EL82" s="6"/>
      <c r="EM82" s="11">
        <f t="shared" si="18"/>
        <v>366.84610054254239</v>
      </c>
      <c r="EN82" s="11">
        <f t="shared" si="19"/>
        <v>177.22744444190297</v>
      </c>
      <c r="EO82" s="11">
        <f t="shared" si="20"/>
        <v>109.79357507191264</v>
      </c>
      <c r="EP82" s="6"/>
      <c r="EQ82" s="6"/>
      <c r="ER82" s="6"/>
      <c r="ES82" s="218">
        <f t="shared" si="5"/>
        <v>1661</v>
      </c>
    </row>
    <row r="83" spans="1:149" x14ac:dyDescent="0.15">
      <c r="A83" s="218">
        <f t="shared" si="4"/>
        <v>1662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12"/>
      <c r="N83" s="12"/>
      <c r="O83" s="53"/>
      <c r="P83" s="12"/>
      <c r="Q83" s="12"/>
      <c r="R83" s="12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87"/>
      <c r="AG83" s="87"/>
      <c r="AH83" s="87"/>
      <c r="AI83" s="87"/>
      <c r="AJ83" s="87"/>
      <c r="AK83" s="87"/>
      <c r="AL83" s="87"/>
      <c r="AM83" s="87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>
        <v>0.42499999999999999</v>
      </c>
      <c r="BG83" s="4">
        <f>(BF83*10.78)/25.11</f>
        <v>0.18245718837116684</v>
      </c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163"/>
      <c r="CD83" s="115"/>
      <c r="CE83" s="156"/>
      <c r="CF83" s="4"/>
      <c r="CG83" s="4"/>
      <c r="CH83" s="163"/>
      <c r="CI83" s="172"/>
      <c r="CJ83" s="4"/>
      <c r="CK83" s="4"/>
      <c r="CL83" s="7"/>
      <c r="CM83" s="172"/>
      <c r="CN83" s="4"/>
      <c r="CO83" s="4"/>
      <c r="CP83" s="4"/>
      <c r="CQ83" s="4"/>
      <c r="CR83" s="4"/>
      <c r="CS83" s="7"/>
      <c r="CT83" s="115"/>
      <c r="CU83" s="7"/>
      <c r="CV83" s="4"/>
      <c r="CW83" s="4"/>
      <c r="CX83" s="4"/>
      <c r="CY83" s="4"/>
      <c r="DA83" s="4">
        <v>40.5</v>
      </c>
      <c r="DB83" s="4"/>
      <c r="DC83" s="63"/>
      <c r="DD83" s="4"/>
      <c r="DE83" s="4"/>
      <c r="DF83" s="32"/>
      <c r="DG83" s="32"/>
      <c r="DH83" s="32"/>
      <c r="DW83" s="53">
        <f t="shared" si="42"/>
        <v>0.52994153723616089</v>
      </c>
      <c r="DX83" s="53">
        <f t="shared" si="31"/>
        <v>0.77900832465153336</v>
      </c>
      <c r="DY83" s="53">
        <f t="shared" si="32"/>
        <v>0.55690184917180563</v>
      </c>
      <c r="DZ83" s="53">
        <f t="shared" si="33"/>
        <v>0.43539040394046957</v>
      </c>
      <c r="EA83" s="53">
        <f t="shared" si="35"/>
        <v>0</v>
      </c>
      <c r="EB83" s="53">
        <f t="shared" si="36"/>
        <v>0.36792759695720767</v>
      </c>
      <c r="EC83" s="53">
        <f t="shared" si="37"/>
        <v>0.66263868288116445</v>
      </c>
      <c r="ED83" s="53">
        <f t="shared" si="41"/>
        <v>3.7802234791971996</v>
      </c>
      <c r="EE83" s="53">
        <f t="shared" si="38"/>
        <v>1.3343742737535151</v>
      </c>
      <c r="EF83" s="53">
        <f>'east Allen-Studer'!DO82</f>
        <v>1.3360369186622338</v>
      </c>
      <c r="EG83" s="53">
        <f t="shared" si="39"/>
        <v>1.3390734302151077</v>
      </c>
      <c r="EH83" s="53">
        <f t="shared" si="40"/>
        <v>9.9757554148652314</v>
      </c>
      <c r="EI83" s="53">
        <v>3.4</v>
      </c>
      <c r="EJ83" s="53">
        <f t="shared" si="16"/>
        <v>0.66718713687675757</v>
      </c>
      <c r="EK83" s="53">
        <f t="shared" si="17"/>
        <v>1.3343742737535151</v>
      </c>
      <c r="EL83" s="6"/>
      <c r="EM83" s="11">
        <f t="shared" si="18"/>
        <v>368.42291059200966</v>
      </c>
      <c r="EN83" s="11">
        <f t="shared" si="19"/>
        <v>178.05798188282336</v>
      </c>
      <c r="EO83" s="11">
        <f t="shared" si="20"/>
        <v>110.28150877060061</v>
      </c>
      <c r="EP83" s="6"/>
      <c r="EQ83" s="6"/>
      <c r="ER83" s="6"/>
      <c r="ES83" s="218">
        <f t="shared" si="5"/>
        <v>1662</v>
      </c>
    </row>
    <row r="84" spans="1:149" x14ac:dyDescent="0.15">
      <c r="A84" s="218">
        <f t="shared" si="4"/>
        <v>1663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12"/>
      <c r="N84" s="12"/>
      <c r="O84" s="53"/>
      <c r="P84" s="12"/>
      <c r="Q84" s="12"/>
      <c r="R84" s="12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87"/>
      <c r="AG84" s="87"/>
      <c r="AH84" s="87"/>
      <c r="AI84" s="87"/>
      <c r="AJ84" s="87"/>
      <c r="AK84" s="87"/>
      <c r="AL84" s="87"/>
      <c r="AM84" s="87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163"/>
      <c r="CD84" s="115"/>
      <c r="CE84" s="156"/>
      <c r="CF84" s="4"/>
      <c r="CG84" s="4"/>
      <c r="CH84" s="163"/>
      <c r="CI84" s="172"/>
      <c r="CJ84" s="4"/>
      <c r="CK84" s="4"/>
      <c r="CL84" s="7"/>
      <c r="CM84" s="172"/>
      <c r="CN84" s="4"/>
      <c r="CO84" s="4"/>
      <c r="CP84" s="4"/>
      <c r="CQ84" s="4"/>
      <c r="CR84" s="4"/>
      <c r="CS84" s="7"/>
      <c r="CT84" s="115"/>
      <c r="CU84" s="7"/>
      <c r="CV84" s="4"/>
      <c r="CW84" s="4"/>
      <c r="CX84" s="4"/>
      <c r="CY84" s="4"/>
      <c r="DA84" s="4">
        <v>35</v>
      </c>
      <c r="DB84" s="4"/>
      <c r="DC84" s="63"/>
      <c r="DD84" s="4"/>
      <c r="DE84" s="4"/>
      <c r="DF84" s="32"/>
      <c r="DG84" s="32"/>
      <c r="DH84" s="32"/>
      <c r="DW84" s="53">
        <f t="shared" si="42"/>
        <v>0.532431541218638</v>
      </c>
      <c r="DX84" s="53">
        <f t="shared" si="31"/>
        <v>0.78206106953405019</v>
      </c>
      <c r="DY84" s="53">
        <f t="shared" si="32"/>
        <v>0.55764828131606126</v>
      </c>
      <c r="DZ84" s="53">
        <f t="shared" si="33"/>
        <v>0.43683533759212662</v>
      </c>
      <c r="EA84" s="53">
        <f t="shared" si="35"/>
        <v>0</v>
      </c>
      <c r="EB84" s="53">
        <f t="shared" si="36"/>
        <v>0.36918423365308156</v>
      </c>
      <c r="EC84" s="53">
        <f t="shared" si="37"/>
        <v>0.66570987234483137</v>
      </c>
      <c r="ED84" s="53">
        <f t="shared" si="41"/>
        <v>3.8305280188588</v>
      </c>
      <c r="EE84" s="53">
        <f t="shared" si="38"/>
        <v>1.3521311825571471</v>
      </c>
      <c r="EF84" s="53">
        <f>'east Allen-Studer'!DO83</f>
        <v>1.4428044477993887</v>
      </c>
      <c r="EG84" s="53">
        <f t="shared" si="39"/>
        <v>1.3436469626839802</v>
      </c>
      <c r="EH84" s="53">
        <f t="shared" si="40"/>
        <v>10.009827064904684</v>
      </c>
      <c r="EI84" s="53">
        <v>3.4</v>
      </c>
      <c r="EJ84" s="53">
        <f t="shared" si="16"/>
        <v>0.67606559127857357</v>
      </c>
      <c r="EK84" s="53">
        <f t="shared" si="17"/>
        <v>1.3521311825571471</v>
      </c>
      <c r="EL84" s="6"/>
      <c r="EM84" s="11">
        <f t="shared" si="18"/>
        <v>369.99904359074736</v>
      </c>
      <c r="EN84" s="11">
        <f t="shared" si="19"/>
        <v>179.06701065649185</v>
      </c>
      <c r="EO84" s="11">
        <f t="shared" si="20"/>
        <v>110.94800046255716</v>
      </c>
      <c r="EP84" s="6"/>
      <c r="EQ84" s="6"/>
      <c r="ER84" s="6"/>
      <c r="ES84" s="218">
        <f t="shared" si="5"/>
        <v>1663</v>
      </c>
    </row>
    <row r="85" spans="1:149" x14ac:dyDescent="0.15">
      <c r="A85" s="218">
        <f t="shared" si="4"/>
        <v>1664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12"/>
      <c r="N85" s="12"/>
      <c r="O85" s="53"/>
      <c r="P85" s="12"/>
      <c r="Q85" s="12"/>
      <c r="R85" s="12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87"/>
      <c r="AG85" s="87"/>
      <c r="AH85" s="87"/>
      <c r="AI85" s="87"/>
      <c r="AJ85" s="87"/>
      <c r="AK85" s="87"/>
      <c r="AL85" s="87"/>
      <c r="AM85" s="87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163"/>
      <c r="CD85" s="115"/>
      <c r="CE85" s="156"/>
      <c r="CF85" s="4"/>
      <c r="CG85" s="4"/>
      <c r="CH85" s="163"/>
      <c r="CI85" s="172"/>
      <c r="CJ85" s="4"/>
      <c r="CK85" s="4"/>
      <c r="CL85" s="7"/>
      <c r="CM85" s="172"/>
      <c r="CN85" s="4"/>
      <c r="CO85" s="4"/>
      <c r="CP85" s="4"/>
      <c r="CQ85" s="4"/>
      <c r="CR85" s="4"/>
      <c r="CS85" s="7"/>
      <c r="CT85" s="115"/>
      <c r="CU85" s="7"/>
      <c r="CV85" s="4"/>
      <c r="CW85" s="4"/>
      <c r="CX85" s="4"/>
      <c r="CY85" s="4"/>
      <c r="DA85" s="4"/>
      <c r="DB85" s="4"/>
      <c r="DC85" s="63"/>
      <c r="DD85" s="4"/>
      <c r="DE85" s="4"/>
      <c r="DF85" s="32"/>
      <c r="DG85" s="32"/>
      <c r="DH85" s="32"/>
      <c r="DW85" s="53">
        <f t="shared" si="42"/>
        <v>0.53492154520111501</v>
      </c>
      <c r="DX85" s="53">
        <f t="shared" si="31"/>
        <v>0.78511381441656702</v>
      </c>
      <c r="DY85" s="53">
        <f t="shared" si="32"/>
        <v>0.55839376234850291</v>
      </c>
      <c r="DZ85" s="53">
        <f t="shared" si="33"/>
        <v>0.43827843009388562</v>
      </c>
      <c r="EA85" s="53">
        <f t="shared" si="35"/>
        <v>0</v>
      </c>
      <c r="EB85" s="53">
        <f t="shared" si="36"/>
        <v>0.37043926912905045</v>
      </c>
      <c r="EC85" s="53">
        <f t="shared" si="37"/>
        <v>0.66878086708142748</v>
      </c>
      <c r="ED85" s="53">
        <f t="shared" si="41"/>
        <v>3.8808325585204</v>
      </c>
      <c r="EE85" s="53">
        <f t="shared" si="38"/>
        <v>1.3698880913607787</v>
      </c>
      <c r="EF85" s="53">
        <f>'east Allen-Studer'!DO84</f>
        <v>1.34</v>
      </c>
      <c r="EG85" s="53">
        <f t="shared" si="39"/>
        <v>1.3482146675089128</v>
      </c>
      <c r="EH85" s="53">
        <f t="shared" si="40"/>
        <v>10.0438553004836</v>
      </c>
      <c r="EI85" s="53">
        <v>3.4</v>
      </c>
      <c r="EJ85" s="53">
        <f t="shared" si="16"/>
        <v>0.68494404568038936</v>
      </c>
      <c r="EK85" s="53">
        <f t="shared" si="17"/>
        <v>1.3698880913607787</v>
      </c>
      <c r="EL85" s="6"/>
      <c r="EM85" s="11">
        <f t="shared" si="18"/>
        <v>371.57450355646819</v>
      </c>
      <c r="EN85" s="11">
        <f t="shared" si="19"/>
        <v>179.65648151779527</v>
      </c>
      <c r="EO85" s="11">
        <f t="shared" si="20"/>
        <v>111.19500052035757</v>
      </c>
      <c r="EP85" s="6"/>
      <c r="EQ85" s="6"/>
      <c r="ER85" s="6"/>
      <c r="ES85" s="218">
        <f t="shared" si="5"/>
        <v>1664</v>
      </c>
    </row>
    <row r="86" spans="1:149" x14ac:dyDescent="0.15">
      <c r="A86" s="218">
        <f t="shared" ref="A86:A149" si="43">+A85+1</f>
        <v>1665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12"/>
      <c r="N86" s="12"/>
      <c r="O86" s="53"/>
      <c r="P86" s="12"/>
      <c r="Q86" s="12"/>
      <c r="R86" s="12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87"/>
      <c r="AG86" s="87"/>
      <c r="AH86" s="87"/>
      <c r="AI86" s="87"/>
      <c r="AJ86" s="87"/>
      <c r="AK86" s="87"/>
      <c r="AL86" s="87"/>
      <c r="AM86" s="87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163"/>
      <c r="CD86" s="115"/>
      <c r="CE86" s="156"/>
      <c r="CF86" s="4"/>
      <c r="CG86" s="4"/>
      <c r="CH86" s="163"/>
      <c r="CI86" s="172"/>
      <c r="CJ86" s="4"/>
      <c r="CK86" s="4"/>
      <c r="CL86" s="7"/>
      <c r="CM86" s="172"/>
      <c r="CN86" s="4"/>
      <c r="CO86" s="4"/>
      <c r="CP86" s="4"/>
      <c r="CQ86" s="4"/>
      <c r="CR86" s="4"/>
      <c r="CS86" s="7"/>
      <c r="CT86" s="115"/>
      <c r="CU86" s="7"/>
      <c r="CV86" s="4"/>
      <c r="CW86" s="4"/>
      <c r="CX86" s="4"/>
      <c r="CY86" s="4"/>
      <c r="DA86" s="4"/>
      <c r="DB86" s="4"/>
      <c r="DC86" s="63"/>
      <c r="DD86" s="4"/>
      <c r="DE86" s="4"/>
      <c r="DF86" s="32"/>
      <c r="DG86" s="32"/>
      <c r="DH86" s="32"/>
      <c r="DW86" s="53">
        <f t="shared" si="42"/>
        <v>0.53741154918359213</v>
      </c>
      <c r="DX86" s="53">
        <f t="shared" si="31"/>
        <v>0.78816655929908386</v>
      </c>
      <c r="DY86" s="53">
        <f t="shared" si="32"/>
        <v>0.55913829789996383</v>
      </c>
      <c r="DZ86" s="53">
        <f t="shared" si="33"/>
        <v>0.43971969234584002</v>
      </c>
      <c r="EA86" s="53">
        <f t="shared" si="35"/>
        <v>0</v>
      </c>
      <c r="EB86" s="53">
        <f t="shared" si="36"/>
        <v>0.3716927128647588</v>
      </c>
      <c r="EC86" s="53">
        <f t="shared" si="37"/>
        <v>0.67185166800965435</v>
      </c>
      <c r="ED86" s="53">
        <f t="shared" si="41"/>
        <v>3.931137098182</v>
      </c>
      <c r="EE86" s="53">
        <f t="shared" si="38"/>
        <v>1.3876450001644105</v>
      </c>
      <c r="EF86" s="53">
        <f>'east Allen-Studer'!DO85</f>
        <v>1.2494686517942706</v>
      </c>
      <c r="EG86" s="53">
        <f t="shared" si="39"/>
        <v>1.3527765791910957</v>
      </c>
      <c r="EH86" s="53">
        <f t="shared" si="40"/>
        <v>10.077840378627048</v>
      </c>
      <c r="EI86" s="53">
        <v>3.4</v>
      </c>
      <c r="EJ86" s="53">
        <f t="shared" si="16"/>
        <v>0.69382250008220525</v>
      </c>
      <c r="EK86" s="53">
        <f t="shared" si="17"/>
        <v>1.3876450001644105</v>
      </c>
      <c r="EL86" s="6"/>
      <c r="EM86" s="11">
        <f t="shared" si="18"/>
        <v>373.1492944644524</v>
      </c>
      <c r="EN86" s="11">
        <f t="shared" si="19"/>
        <v>180.27008705414818</v>
      </c>
      <c r="EO86" s="11">
        <f t="shared" si="20"/>
        <v>111.46620115307994</v>
      </c>
      <c r="EP86" s="6"/>
      <c r="EQ86" s="6"/>
      <c r="ER86" s="6"/>
      <c r="ES86" s="218">
        <f t="shared" ref="ES86:ES149" si="44">+ES85+1</f>
        <v>1665</v>
      </c>
    </row>
    <row r="87" spans="1:149" x14ac:dyDescent="0.15">
      <c r="A87" s="218">
        <f t="shared" si="43"/>
        <v>1666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12"/>
      <c r="N87" s="12"/>
      <c r="O87" s="53"/>
      <c r="P87" s="12"/>
      <c r="Q87" s="12"/>
      <c r="R87" s="12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87"/>
      <c r="AG87" s="87"/>
      <c r="AH87" s="87"/>
      <c r="AI87" s="87"/>
      <c r="AJ87" s="87"/>
      <c r="AK87" s="87"/>
      <c r="AL87" s="87"/>
      <c r="AM87" s="87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163"/>
      <c r="CD87" s="115"/>
      <c r="CE87" s="156"/>
      <c r="CF87" s="4"/>
      <c r="CG87" s="4"/>
      <c r="CH87" s="163"/>
      <c r="CI87" s="172"/>
      <c r="CJ87" s="4"/>
      <c r="CK87" s="4"/>
      <c r="CL87" s="7"/>
      <c r="CM87" s="172"/>
      <c r="CN87" s="4"/>
      <c r="CO87" s="4"/>
      <c r="CP87" s="4"/>
      <c r="CQ87" s="4"/>
      <c r="CR87" s="4"/>
      <c r="CS87" s="7"/>
      <c r="CT87" s="115"/>
      <c r="CU87" s="7"/>
      <c r="CV87" s="4"/>
      <c r="CW87" s="4"/>
      <c r="CX87" s="4"/>
      <c r="CY87" s="4"/>
      <c r="DA87" s="4"/>
      <c r="DB87" s="4"/>
      <c r="DC87" s="63"/>
      <c r="DD87" s="4"/>
      <c r="DE87" s="4"/>
      <c r="DF87" s="32"/>
      <c r="DG87" s="32"/>
      <c r="DH87" s="32"/>
      <c r="DW87" s="53">
        <f t="shared" si="42"/>
        <v>0.53990155316606925</v>
      </c>
      <c r="DX87" s="53">
        <f t="shared" si="31"/>
        <v>0.79121930418160091</v>
      </c>
      <c r="DY87" s="53">
        <f t="shared" si="32"/>
        <v>0.55988189354202178</v>
      </c>
      <c r="DZ87" s="53">
        <f t="shared" si="33"/>
        <v>0.44115913513337784</v>
      </c>
      <c r="EA87" s="53">
        <f t="shared" si="35"/>
        <v>0</v>
      </c>
      <c r="EB87" s="53">
        <f t="shared" si="36"/>
        <v>0.3729445742400937</v>
      </c>
      <c r="EC87" s="53">
        <f t="shared" si="37"/>
        <v>0.67492227603964239</v>
      </c>
      <c r="ED87" s="53">
        <f t="shared" si="41"/>
        <v>3.9814416378435995</v>
      </c>
      <c r="EE87" s="53">
        <f t="shared" si="38"/>
        <v>1.4054019089680423</v>
      </c>
      <c r="EF87" s="53">
        <f>'east Allen-Studer'!DO86</f>
        <v>1.0272767668331646</v>
      </c>
      <c r="EG87" s="53">
        <f t="shared" si="39"/>
        <v>1.3573327318686523</v>
      </c>
      <c r="EH87" s="53">
        <f t="shared" si="40"/>
        <v>10.111782553655331</v>
      </c>
      <c r="EI87" s="53">
        <v>3.4</v>
      </c>
      <c r="EJ87" s="53">
        <f t="shared" si="16"/>
        <v>0.70270095448402115</v>
      </c>
      <c r="EK87" s="53">
        <f t="shared" si="17"/>
        <v>1.4054019089680423</v>
      </c>
      <c r="EL87" s="6"/>
      <c r="EM87" s="11">
        <f t="shared" si="18"/>
        <v>374.72342024818988</v>
      </c>
      <c r="EN87" s="11">
        <f t="shared" si="19"/>
        <v>180.6199624016659</v>
      </c>
      <c r="EO87" s="11">
        <f t="shared" si="20"/>
        <v>111.47373712241873</v>
      </c>
      <c r="EP87" s="6"/>
      <c r="EQ87" s="6"/>
      <c r="ER87" s="6"/>
      <c r="ES87" s="218">
        <f t="shared" si="44"/>
        <v>1666</v>
      </c>
    </row>
    <row r="88" spans="1:149" x14ac:dyDescent="0.15">
      <c r="A88" s="218">
        <f t="shared" si="43"/>
        <v>1667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12"/>
      <c r="N88" s="12"/>
      <c r="O88" s="53"/>
      <c r="P88" s="12"/>
      <c r="Q88" s="12"/>
      <c r="R88" s="12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87"/>
      <c r="AG88" s="87"/>
      <c r="AH88" s="87"/>
      <c r="AI88" s="87"/>
      <c r="AJ88" s="87"/>
      <c r="AK88" s="87"/>
      <c r="AL88" s="87"/>
      <c r="AM88" s="87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163"/>
      <c r="CD88" s="115"/>
      <c r="CE88" s="156"/>
      <c r="CF88" s="4"/>
      <c r="CG88" s="4"/>
      <c r="CH88" s="163"/>
      <c r="CI88" s="172"/>
      <c r="CJ88" s="4"/>
      <c r="CK88" s="4"/>
      <c r="CL88" s="7"/>
      <c r="CM88" s="172"/>
      <c r="CN88" s="4"/>
      <c r="CO88" s="4"/>
      <c r="CP88" s="4"/>
      <c r="CQ88" s="4"/>
      <c r="CR88" s="4"/>
      <c r="CS88" s="7"/>
      <c r="CT88" s="115"/>
      <c r="CU88" s="7"/>
      <c r="CV88" s="4"/>
      <c r="CW88" s="4"/>
      <c r="CX88" s="4"/>
      <c r="CY88" s="4"/>
      <c r="DA88" s="4"/>
      <c r="DB88" s="4"/>
      <c r="DC88" s="63"/>
      <c r="DD88" s="4"/>
      <c r="DE88" s="4"/>
      <c r="DF88" s="32"/>
      <c r="DG88" s="32"/>
      <c r="DH88" s="32"/>
      <c r="DW88" s="53">
        <f t="shared" si="42"/>
        <v>0.54239155714854637</v>
      </c>
      <c r="DX88" s="53">
        <f t="shared" si="31"/>
        <v>0.79427204906411797</v>
      </c>
      <c r="DY88" s="53">
        <f t="shared" si="32"/>
        <v>0.56062455478789341</v>
      </c>
      <c r="DZ88" s="53">
        <f t="shared" si="33"/>
        <v>0.44259676912891233</v>
      </c>
      <c r="EA88" s="53">
        <f t="shared" si="35"/>
        <v>0</v>
      </c>
      <c r="EB88" s="53">
        <f t="shared" si="36"/>
        <v>0.37419486253668965</v>
      </c>
      <c r="EC88" s="53">
        <f t="shared" si="37"/>
        <v>0.67799269207307022</v>
      </c>
      <c r="ED88" s="53">
        <f t="shared" si="41"/>
        <v>4.0317461775051999</v>
      </c>
      <c r="EE88" s="53">
        <f t="shared" si="38"/>
        <v>1.4231588177716741</v>
      </c>
      <c r="EF88" s="53">
        <f>'east Allen-Studer'!DO87</f>
        <v>1.1000000000000001</v>
      </c>
      <c r="EG88" s="53">
        <f t="shared" si="39"/>
        <v>1.3618831593221148</v>
      </c>
      <c r="EH88" s="53">
        <f t="shared" si="40"/>
        <v>10.145682077224803</v>
      </c>
      <c r="EI88" s="53">
        <v>3.4</v>
      </c>
      <c r="EJ88" s="53">
        <f t="shared" si="16"/>
        <v>0.71157940888583704</v>
      </c>
      <c r="EK88" s="53">
        <f t="shared" si="17"/>
        <v>1.4231588177716741</v>
      </c>
      <c r="EL88" s="6"/>
      <c r="EM88" s="11">
        <f t="shared" si="18"/>
        <v>376.29688480001158</v>
      </c>
      <c r="EN88" s="11">
        <f t="shared" si="19"/>
        <v>181.55926125377238</v>
      </c>
      <c r="EO88" s="11">
        <f t="shared" si="20"/>
        <v>112.07076175123402</v>
      </c>
      <c r="EP88" s="6"/>
      <c r="EQ88" s="6"/>
      <c r="ER88" s="6"/>
      <c r="ES88" s="218">
        <f t="shared" si="44"/>
        <v>1667</v>
      </c>
    </row>
    <row r="89" spans="1:149" x14ac:dyDescent="0.15">
      <c r="A89" s="218">
        <f t="shared" si="43"/>
        <v>1668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12"/>
      <c r="N89" s="12"/>
      <c r="O89" s="53"/>
      <c r="P89" s="12"/>
      <c r="Q89" s="12"/>
      <c r="R89" s="12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87"/>
      <c r="AG89" s="87"/>
      <c r="AH89" s="87"/>
      <c r="AI89" s="87"/>
      <c r="AJ89" s="87"/>
      <c r="AK89" s="87"/>
      <c r="AL89" s="87"/>
      <c r="AM89" s="87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163"/>
      <c r="CD89" s="115"/>
      <c r="CE89" s="156"/>
      <c r="CF89" s="4"/>
      <c r="CG89" s="4"/>
      <c r="CH89" s="163"/>
      <c r="CI89" s="172"/>
      <c r="CJ89" s="4"/>
      <c r="CK89" s="4"/>
      <c r="CL89" s="7"/>
      <c r="CM89" s="172"/>
      <c r="CN89" s="4"/>
      <c r="CO89" s="4"/>
      <c r="CP89" s="4"/>
      <c r="CQ89" s="4"/>
      <c r="CR89" s="4"/>
      <c r="CS89" s="7"/>
      <c r="CT89" s="115"/>
      <c r="CU89" s="7"/>
      <c r="CV89" s="4"/>
      <c r="CW89" s="4"/>
      <c r="CX89" s="4"/>
      <c r="CY89" s="4"/>
      <c r="DA89" s="4"/>
      <c r="DB89" s="4"/>
      <c r="DC89" s="63"/>
      <c r="DD89" s="4"/>
      <c r="DE89" s="4"/>
      <c r="DF89" s="32"/>
      <c r="DG89" s="32"/>
      <c r="DH89" s="32"/>
      <c r="DW89" s="53">
        <f t="shared" si="42"/>
        <v>0.54488156113102348</v>
      </c>
      <c r="DX89" s="53">
        <f t="shared" ref="DX89:DX120" si="45">0.063+1.226*(DW89)+0.017*3*1.3</f>
        <v>0.7973247939466348</v>
      </c>
      <c r="DY89" s="53">
        <f t="shared" ref="DY89:DY120" si="46">0.254966+0.593992*EB89+0.021382*3*1.3</f>
        <v>0.56136628709331027</v>
      </c>
      <c r="DZ89" s="53">
        <f t="shared" ref="DZ89:DZ120" si="47">1.149842*EB89+0.003162*3*1.3</f>
        <v>0.44403260489357782</v>
      </c>
      <c r="EA89" s="53">
        <f t="shared" si="35"/>
        <v>0</v>
      </c>
      <c r="EB89" s="53">
        <f t="shared" si="36"/>
        <v>0.37544358693940366</v>
      </c>
      <c r="EC89" s="53">
        <f t="shared" si="37"/>
        <v>0.68106291700328203</v>
      </c>
      <c r="ED89" s="53">
        <f t="shared" si="41"/>
        <v>4.0820507171667995</v>
      </c>
      <c r="EE89" s="53">
        <f t="shared" si="38"/>
        <v>1.4409157265753059</v>
      </c>
      <c r="EF89" s="53">
        <f>'east Allen-Studer'!DO88</f>
        <v>1.1000000000000001</v>
      </c>
      <c r="EG89" s="53">
        <f t="shared" si="39"/>
        <v>1.3664278949797937</v>
      </c>
      <c r="EH89" s="53">
        <f t="shared" si="40"/>
        <v>10.179539198367847</v>
      </c>
      <c r="EI89" s="53">
        <v>3.4</v>
      </c>
      <c r="EJ89" s="53">
        <f t="shared" si="16"/>
        <v>0.72045786328765293</v>
      </c>
      <c r="EK89" s="53">
        <f t="shared" si="17"/>
        <v>1.4409157265753059</v>
      </c>
      <c r="EL89" s="6"/>
      <c r="EM89" s="11">
        <f t="shared" si="18"/>
        <v>377.86969197170532</v>
      </c>
      <c r="EN89" s="11">
        <f t="shared" si="19"/>
        <v>182.35270926675616</v>
      </c>
      <c r="EO89" s="11">
        <f t="shared" si="20"/>
        <v>112.52200032905036</v>
      </c>
      <c r="EP89" s="6"/>
      <c r="EQ89" s="6"/>
      <c r="ER89" s="6"/>
      <c r="ES89" s="218">
        <f t="shared" si="44"/>
        <v>1668</v>
      </c>
    </row>
    <row r="90" spans="1:149" x14ac:dyDescent="0.15">
      <c r="A90" s="218">
        <f t="shared" si="43"/>
        <v>1669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12"/>
      <c r="N90" s="12"/>
      <c r="O90" s="53"/>
      <c r="P90" s="12"/>
      <c r="Q90" s="12"/>
      <c r="R90" s="12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87"/>
      <c r="AG90" s="87"/>
      <c r="AH90" s="87"/>
      <c r="AI90" s="87"/>
      <c r="AJ90" s="87"/>
      <c r="AK90" s="87"/>
      <c r="AL90" s="87"/>
      <c r="AM90" s="87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163"/>
      <c r="CD90" s="115"/>
      <c r="CE90" s="156"/>
      <c r="CF90" s="4"/>
      <c r="CG90" s="4"/>
      <c r="CH90" s="163"/>
      <c r="CI90" s="172"/>
      <c r="CJ90" s="4"/>
      <c r="CK90" s="4"/>
      <c r="CL90" s="7"/>
      <c r="CM90" s="172"/>
      <c r="CN90" s="4"/>
      <c r="CO90" s="4"/>
      <c r="CP90" s="4"/>
      <c r="CQ90" s="4"/>
      <c r="CR90" s="4"/>
      <c r="CS90" s="7"/>
      <c r="CT90" s="115"/>
      <c r="CU90" s="7"/>
      <c r="CV90" s="4"/>
      <c r="CW90" s="4"/>
      <c r="CX90" s="4"/>
      <c r="CY90" s="4"/>
      <c r="DA90" s="4"/>
      <c r="DB90" s="4"/>
      <c r="DC90" s="63"/>
      <c r="DD90" s="4"/>
      <c r="DE90" s="4"/>
      <c r="DF90" s="32"/>
      <c r="DG90" s="32"/>
      <c r="DH90" s="32"/>
      <c r="DW90" s="53">
        <f t="shared" si="42"/>
        <v>0.5473715651135006</v>
      </c>
      <c r="DX90" s="53">
        <f t="shared" si="45"/>
        <v>0.80037753882915186</v>
      </c>
      <c r="DY90" s="53">
        <f t="shared" si="46"/>
        <v>0.56210709585737839</v>
      </c>
      <c r="DZ90" s="53">
        <f t="shared" si="47"/>
        <v>0.44546665287889348</v>
      </c>
      <c r="EA90" s="53">
        <f t="shared" si="35"/>
        <v>0</v>
      </c>
      <c r="EB90" s="53">
        <f t="shared" si="36"/>
        <v>0.37669075653776213</v>
      </c>
      <c r="EC90" s="53">
        <f t="shared" si="37"/>
        <v>0.68413295171540156</v>
      </c>
      <c r="ED90" s="53">
        <f t="shared" si="41"/>
        <v>4.1323552568283999</v>
      </c>
      <c r="EE90" s="53">
        <f t="shared" si="38"/>
        <v>1.4586726353789379</v>
      </c>
      <c r="EF90" s="53">
        <f>'east Allen-Studer'!DO89</f>
        <v>1.154243558239511</v>
      </c>
      <c r="EG90" s="53">
        <f t="shared" si="39"/>
        <v>1.3709669719230437</v>
      </c>
      <c r="EH90" s="53">
        <f t="shared" si="40"/>
        <v>10.213354163532111</v>
      </c>
      <c r="EI90" s="53">
        <v>3.4</v>
      </c>
      <c r="EJ90" s="53">
        <f t="shared" si="16"/>
        <v>0.72933631768946894</v>
      </c>
      <c r="EK90" s="53">
        <f t="shared" si="17"/>
        <v>1.4586726353789379</v>
      </c>
      <c r="EL90" s="6"/>
      <c r="EM90" s="11">
        <f t="shared" si="18"/>
        <v>379.4418455751229</v>
      </c>
      <c r="EN90" s="11">
        <f t="shared" si="19"/>
        <v>183.25424235789859</v>
      </c>
      <c r="EO90" s="11">
        <f t="shared" si="20"/>
        <v>113.08138841012861</v>
      </c>
      <c r="EP90" s="6"/>
      <c r="EQ90" s="6"/>
      <c r="ER90" s="6"/>
      <c r="ES90" s="218">
        <f t="shared" si="44"/>
        <v>1669</v>
      </c>
    </row>
    <row r="91" spans="1:149" x14ac:dyDescent="0.15">
      <c r="A91" s="218">
        <f t="shared" si="43"/>
        <v>1670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12"/>
      <c r="N91" s="12"/>
      <c r="O91" s="53"/>
      <c r="P91" s="12"/>
      <c r="Q91" s="12"/>
      <c r="R91" s="12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87"/>
      <c r="AG91" s="87"/>
      <c r="AH91" s="87"/>
      <c r="AI91" s="87"/>
      <c r="AJ91" s="87"/>
      <c r="AK91" s="87"/>
      <c r="AL91" s="87"/>
      <c r="AM91" s="87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163"/>
      <c r="CD91" s="115"/>
      <c r="CE91" s="156"/>
      <c r="CF91" s="4"/>
      <c r="CG91" s="4"/>
      <c r="CH91" s="163"/>
      <c r="CI91" s="172"/>
      <c r="CJ91" s="4"/>
      <c r="CK91" s="4"/>
      <c r="CL91" s="7"/>
      <c r="CM91" s="172"/>
      <c r="CN91" s="4"/>
      <c r="CO91" s="4"/>
      <c r="CP91" s="4"/>
      <c r="CQ91" s="4"/>
      <c r="CR91" s="4"/>
      <c r="CS91" s="7"/>
      <c r="CT91" s="115"/>
      <c r="CU91" s="7"/>
      <c r="CV91" s="4"/>
      <c r="CW91" s="4"/>
      <c r="CX91" s="4"/>
      <c r="CY91" s="4"/>
      <c r="DA91" s="4"/>
      <c r="DB91" s="4"/>
      <c r="DC91" s="63">
        <f t="shared" ref="DC91:DC120" si="48">+(246+614+124+335)/400</f>
        <v>3.2974999999999999</v>
      </c>
      <c r="DD91" s="4">
        <f t="shared" ref="DD91:DD120" si="49">+(192+202+165+202)/400</f>
        <v>1.9025000000000001</v>
      </c>
      <c r="DE91" s="4">
        <f t="shared" ref="DE91:DE122" si="50">+DC91*5/14*0.9144*10.86</f>
        <v>11.694800442857144</v>
      </c>
      <c r="DF91" s="32">
        <f t="shared" ref="DF91:DF122" si="51">+DD91*5/20*0.9144*10.86</f>
        <v>4.7231388900000004</v>
      </c>
      <c r="DG91" s="32">
        <f t="shared" ref="DG91:DG122" si="52">+DE91/5*1/(0.75*0.91)</f>
        <v>3.4270477488226061</v>
      </c>
      <c r="DH91" s="32">
        <f t="shared" ref="DH91:DH122" si="53">+DF91/5*1/(0.75*0.91)</f>
        <v>1.3840700043956045</v>
      </c>
      <c r="DW91" s="53">
        <f t="shared" si="42"/>
        <v>0.54986156909597772</v>
      </c>
      <c r="DX91" s="53">
        <f t="shared" si="45"/>
        <v>0.80343028371166869</v>
      </c>
      <c r="DY91" s="53">
        <f t="shared" si="46"/>
        <v>0.56284698642342035</v>
      </c>
      <c r="DZ91" s="53">
        <f t="shared" si="47"/>
        <v>0.44689892342839377</v>
      </c>
      <c r="EA91" s="53">
        <f t="shared" si="35"/>
        <v>0</v>
      </c>
      <c r="EB91" s="53">
        <f t="shared" si="36"/>
        <v>0.3779363803273787</v>
      </c>
      <c r="EC91" s="53">
        <f t="shared" si="37"/>
        <v>0.6872027970864456</v>
      </c>
      <c r="ED91" s="53">
        <f t="shared" si="41"/>
        <v>4.1826597964899994</v>
      </c>
      <c r="EE91" s="53">
        <f t="shared" si="38"/>
        <v>1.4764295441825694</v>
      </c>
      <c r="EF91" s="53">
        <f>'east Allen-Studer'!DO90</f>
        <v>0.89453875763562096</v>
      </c>
      <c r="EG91" s="53">
        <f t="shared" si="39"/>
        <v>1.3755004228914238</v>
      </c>
      <c r="EH91" s="53">
        <f t="shared" si="40"/>
        <v>10.24712721661896</v>
      </c>
      <c r="EI91" s="53">
        <f t="shared" ref="EI91:EI122" si="54">DG91</f>
        <v>3.4270477488226061</v>
      </c>
      <c r="EJ91" s="53">
        <f t="shared" si="16"/>
        <v>0.73821477209128472</v>
      </c>
      <c r="EK91" s="53">
        <f t="shared" si="17"/>
        <v>1.4764295441825694</v>
      </c>
      <c r="EL91" s="6"/>
      <c r="EM91" s="11">
        <f t="shared" si="18"/>
        <v>381.1485881268859</v>
      </c>
      <c r="EN91" s="11">
        <f t="shared" si="19"/>
        <v>183.66271774756848</v>
      </c>
      <c r="EO91" s="11">
        <f t="shared" si="20"/>
        <v>113.09368735786043</v>
      </c>
      <c r="EP91" s="6"/>
      <c r="EQ91" s="6"/>
      <c r="ER91" s="6"/>
      <c r="ES91" s="218">
        <f t="shared" si="44"/>
        <v>1670</v>
      </c>
    </row>
    <row r="92" spans="1:149" x14ac:dyDescent="0.15">
      <c r="A92" s="218">
        <f t="shared" si="43"/>
        <v>1671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12"/>
      <c r="N92" s="12"/>
      <c r="O92" s="53"/>
      <c r="P92" s="12"/>
      <c r="Q92" s="12"/>
      <c r="R92" s="12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87"/>
      <c r="AG92" s="87"/>
      <c r="AH92" s="87"/>
      <c r="AI92" s="87"/>
      <c r="AJ92" s="87"/>
      <c r="AK92" s="87"/>
      <c r="AL92" s="87"/>
      <c r="AM92" s="87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163"/>
      <c r="CD92" s="115"/>
      <c r="CE92" s="156"/>
      <c r="CF92" s="4"/>
      <c r="CG92" s="4"/>
      <c r="CH92" s="163"/>
      <c r="CI92" s="172"/>
      <c r="CJ92" s="4"/>
      <c r="CK92" s="4"/>
      <c r="CL92" s="7"/>
      <c r="CM92" s="172"/>
      <c r="CN92" s="4"/>
      <c r="CO92" s="4"/>
      <c r="CP92" s="4"/>
      <c r="CQ92" s="4"/>
      <c r="CR92" s="4"/>
      <c r="CS92" s="7"/>
      <c r="CT92" s="115"/>
      <c r="CU92" s="7"/>
      <c r="CV92" s="4"/>
      <c r="CW92" s="4"/>
      <c r="CX92" s="4"/>
      <c r="CY92" s="4"/>
      <c r="DA92" s="4"/>
      <c r="DB92" s="4"/>
      <c r="DC92" s="63">
        <f t="shared" si="48"/>
        <v>3.2974999999999999</v>
      </c>
      <c r="DD92" s="4">
        <f t="shared" si="49"/>
        <v>1.9025000000000001</v>
      </c>
      <c r="DE92" s="4">
        <f t="shared" si="50"/>
        <v>11.694800442857144</v>
      </c>
      <c r="DF92" s="32">
        <f t="shared" si="51"/>
        <v>4.7231388900000004</v>
      </c>
      <c r="DG92" s="32">
        <f t="shared" si="52"/>
        <v>3.4270477488226061</v>
      </c>
      <c r="DH92" s="32">
        <f t="shared" si="53"/>
        <v>1.3840700043956045</v>
      </c>
      <c r="DW92" s="53">
        <f t="shared" si="42"/>
        <v>0.55235157307845473</v>
      </c>
      <c r="DX92" s="53">
        <f t="shared" si="45"/>
        <v>0.80648302859418552</v>
      </c>
      <c r="DY92" s="53">
        <f t="shared" si="46"/>
        <v>0.56358596407980155</v>
      </c>
      <c r="DZ92" s="53">
        <f t="shared" si="47"/>
        <v>0.44832942677922782</v>
      </c>
      <c r="EA92" s="53">
        <f t="shared" si="35"/>
        <v>0</v>
      </c>
      <c r="EB92" s="53">
        <f t="shared" si="36"/>
        <v>0.37918046721134541</v>
      </c>
      <c r="EC92" s="53">
        <f t="shared" si="37"/>
        <v>0.69027245398543402</v>
      </c>
      <c r="ED92" s="53">
        <f t="shared" si="41"/>
        <v>4.2329643361515998</v>
      </c>
      <c r="EE92" s="53">
        <f t="shared" si="38"/>
        <v>1.4941864529862015</v>
      </c>
      <c r="EF92" s="53">
        <f>'east Allen-Studer'!DO91</f>
        <v>0.95</v>
      </c>
      <c r="EG92" s="53">
        <f t="shared" si="39"/>
        <v>1.3800282802877601</v>
      </c>
      <c r="EH92" s="53">
        <f t="shared" si="40"/>
        <v>10.28085859902118</v>
      </c>
      <c r="EI92" s="53">
        <f t="shared" si="54"/>
        <v>3.4270477488226061</v>
      </c>
      <c r="EJ92" s="53">
        <f t="shared" si="16"/>
        <v>0.74709322649310073</v>
      </c>
      <c r="EK92" s="53">
        <f t="shared" si="17"/>
        <v>1.4941864529862015</v>
      </c>
      <c r="EL92" s="6"/>
      <c r="EM92" s="11">
        <f t="shared" si="18"/>
        <v>382.7194458725167</v>
      </c>
      <c r="EN92" s="11">
        <f t="shared" si="19"/>
        <v>184.56588903789336</v>
      </c>
      <c r="EO92" s="11">
        <f t="shared" si="20"/>
        <v>113.65484141396605</v>
      </c>
      <c r="EP92" s="6"/>
      <c r="EQ92" s="6"/>
      <c r="ER92" s="6"/>
      <c r="ES92" s="218">
        <f t="shared" si="44"/>
        <v>1671</v>
      </c>
    </row>
    <row r="93" spans="1:149" x14ac:dyDescent="0.15">
      <c r="A93" s="218">
        <f t="shared" si="43"/>
        <v>1672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12"/>
      <c r="N93" s="12"/>
      <c r="O93" s="53"/>
      <c r="P93" s="12"/>
      <c r="Q93" s="12"/>
      <c r="R93" s="12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87"/>
      <c r="AG93" s="87"/>
      <c r="AH93" s="87"/>
      <c r="AI93" s="87"/>
      <c r="AJ93" s="87"/>
      <c r="AK93" s="87"/>
      <c r="AL93" s="87"/>
      <c r="AM93" s="87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163"/>
      <c r="CD93" s="115"/>
      <c r="CE93" s="156"/>
      <c r="CF93" s="4"/>
      <c r="CG93" s="4"/>
      <c r="CH93" s="163"/>
      <c r="CI93" s="172"/>
      <c r="CJ93" s="4"/>
      <c r="CK93" s="4"/>
      <c r="CL93" s="7"/>
      <c r="CM93" s="172"/>
      <c r="CN93" s="4"/>
      <c r="CO93" s="4"/>
      <c r="CP93" s="4"/>
      <c r="CQ93" s="4"/>
      <c r="CR93" s="4"/>
      <c r="CS93" s="7"/>
      <c r="CT93" s="115"/>
      <c r="CU93" s="7"/>
      <c r="CV93" s="4"/>
      <c r="CW93" s="4"/>
      <c r="CX93" s="4"/>
      <c r="CY93" s="4"/>
      <c r="DA93" s="4"/>
      <c r="DB93" s="4"/>
      <c r="DC93" s="63">
        <f t="shared" si="48"/>
        <v>3.2974999999999999</v>
      </c>
      <c r="DD93" s="4">
        <f t="shared" si="49"/>
        <v>1.9025000000000001</v>
      </c>
      <c r="DE93" s="4">
        <f t="shared" si="50"/>
        <v>11.694800442857144</v>
      </c>
      <c r="DF93" s="32">
        <f t="shared" si="51"/>
        <v>4.7231388900000004</v>
      </c>
      <c r="DG93" s="32">
        <f t="shared" si="52"/>
        <v>3.4270477488226061</v>
      </c>
      <c r="DH93" s="32">
        <f t="shared" si="53"/>
        <v>1.3840700043956045</v>
      </c>
      <c r="DW93" s="53">
        <f t="shared" si="42"/>
        <v>0.55484157706093185</v>
      </c>
      <c r="DX93" s="53">
        <f t="shared" si="45"/>
        <v>0.80953577347670236</v>
      </c>
      <c r="DY93" s="53">
        <f t="shared" si="46"/>
        <v>0.56432403406074072</v>
      </c>
      <c r="DZ93" s="53">
        <f t="shared" si="47"/>
        <v>0.44975817306372839</v>
      </c>
      <c r="EA93" s="53">
        <f t="shared" si="35"/>
        <v>0</v>
      </c>
      <c r="EB93" s="53">
        <f t="shared" si="36"/>
        <v>0.38042302600159705</v>
      </c>
      <c r="EC93" s="53">
        <f t="shared" si="37"/>
        <v>0.69334192327349897</v>
      </c>
      <c r="ED93" s="53">
        <f t="shared" si="41"/>
        <v>4.2832688758131994</v>
      </c>
      <c r="EE93" s="53">
        <f t="shared" si="38"/>
        <v>1.511943361789833</v>
      </c>
      <c r="EF93" s="53">
        <f>'east Allen-Studer'!DO92</f>
        <v>0.95</v>
      </c>
      <c r="EG93" s="53">
        <f t="shared" si="39"/>
        <v>1.3845505761831118</v>
      </c>
      <c r="EH93" s="53">
        <f t="shared" si="40"/>
        <v>10.314548549659982</v>
      </c>
      <c r="EI93" s="53">
        <f t="shared" si="54"/>
        <v>3.4270477488226061</v>
      </c>
      <c r="EJ93" s="53">
        <f t="shared" si="16"/>
        <v>0.75597168089491651</v>
      </c>
      <c r="EK93" s="53">
        <f t="shared" si="17"/>
        <v>1.511943361789833</v>
      </c>
      <c r="EL93" s="6"/>
      <c r="EM93" s="11">
        <f t="shared" si="18"/>
        <v>384.28966125168699</v>
      </c>
      <c r="EN93" s="11">
        <f t="shared" si="19"/>
        <v>185.3577426657084</v>
      </c>
      <c r="EO93" s="11">
        <f t="shared" si="20"/>
        <v>114.10474116551916</v>
      </c>
      <c r="EP93" s="6"/>
      <c r="EQ93" s="6"/>
      <c r="ER93" s="6"/>
      <c r="ES93" s="218">
        <f t="shared" si="44"/>
        <v>1672</v>
      </c>
    </row>
    <row r="94" spans="1:149" x14ac:dyDescent="0.15">
      <c r="A94" s="218">
        <f t="shared" si="43"/>
        <v>1673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12"/>
      <c r="N94" s="12"/>
      <c r="O94" s="53"/>
      <c r="P94" s="12"/>
      <c r="Q94" s="12"/>
      <c r="R94" s="12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87"/>
      <c r="AG94" s="87"/>
      <c r="AH94" s="87"/>
      <c r="AI94" s="87"/>
      <c r="AJ94" s="87"/>
      <c r="AK94" s="87"/>
      <c r="AL94" s="87"/>
      <c r="AM94" s="87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163"/>
      <c r="CD94" s="115"/>
      <c r="CE94" s="156"/>
      <c r="CF94" s="4"/>
      <c r="CG94" s="4"/>
      <c r="CH94" s="163"/>
      <c r="CI94" s="172"/>
      <c r="CJ94" s="4"/>
      <c r="CK94" s="4"/>
      <c r="CL94" s="7"/>
      <c r="CM94" s="172"/>
      <c r="CN94" s="4"/>
      <c r="CO94" s="4"/>
      <c r="CP94" s="4"/>
      <c r="CQ94" s="4"/>
      <c r="CR94" s="4"/>
      <c r="CS94" s="7"/>
      <c r="CT94" s="115"/>
      <c r="CU94" s="7"/>
      <c r="CV94" s="4"/>
      <c r="CW94" s="4"/>
      <c r="CX94" s="4"/>
      <c r="CY94" s="4"/>
      <c r="DA94" s="4"/>
      <c r="DB94" s="4"/>
      <c r="DC94" s="63">
        <f t="shared" si="48"/>
        <v>3.2974999999999999</v>
      </c>
      <c r="DD94" s="4">
        <f t="shared" si="49"/>
        <v>1.9025000000000001</v>
      </c>
      <c r="DE94" s="4">
        <f t="shared" si="50"/>
        <v>11.694800442857144</v>
      </c>
      <c r="DF94" s="32">
        <f t="shared" si="51"/>
        <v>4.7231388900000004</v>
      </c>
      <c r="DG94" s="32">
        <f t="shared" si="52"/>
        <v>3.4270477488226061</v>
      </c>
      <c r="DH94" s="32">
        <f t="shared" si="53"/>
        <v>1.3840700043956045</v>
      </c>
      <c r="DW94" s="53">
        <f t="shared" si="42"/>
        <v>0.55733158104340896</v>
      </c>
      <c r="DX94" s="53">
        <f t="shared" si="45"/>
        <v>0.81258851835921941</v>
      </c>
      <c r="DY94" s="53">
        <f t="shared" si="46"/>
        <v>0.56506120154710437</v>
      </c>
      <c r="DZ94" s="53">
        <f t="shared" si="47"/>
        <v>0.45118517231094962</v>
      </c>
      <c r="EA94" s="53">
        <f t="shared" ref="EA94:EA125" si="55">U94</f>
        <v>0</v>
      </c>
      <c r="EB94" s="53">
        <f t="shared" si="36"/>
        <v>0.38166406542024872</v>
      </c>
      <c r="EC94" s="53">
        <f t="shared" si="37"/>
        <v>0.69641120580399096</v>
      </c>
      <c r="ED94" s="53">
        <f t="shared" si="41"/>
        <v>4.3335734154747998</v>
      </c>
      <c r="EE94" s="53">
        <f t="shared" si="38"/>
        <v>1.529700270593465</v>
      </c>
      <c r="EF94" s="53">
        <f>'east Allen-Studer'!DO93</f>
        <v>1.0099631134595721</v>
      </c>
      <c r="EG94" s="53">
        <f t="shared" si="39"/>
        <v>1.3890673423216393</v>
      </c>
      <c r="EH94" s="53">
        <f t="shared" si="40"/>
        <v>10.348197305021261</v>
      </c>
      <c r="EI94" s="53">
        <f t="shared" si="54"/>
        <v>3.4270477488226061</v>
      </c>
      <c r="EJ94" s="53">
        <f t="shared" si="16"/>
        <v>0.76485013529673251</v>
      </c>
      <c r="EK94" s="53">
        <f t="shared" si="17"/>
        <v>1.529700270593465</v>
      </c>
      <c r="EL94" s="6"/>
      <c r="EM94" s="11">
        <f t="shared" si="18"/>
        <v>385.85923792232649</v>
      </c>
      <c r="EN94" s="11">
        <f t="shared" si="19"/>
        <v>186.269129583048</v>
      </c>
      <c r="EO94" s="11">
        <f t="shared" si="20"/>
        <v>114.67423721596717</v>
      </c>
      <c r="EP94" s="6"/>
      <c r="EQ94" s="6"/>
      <c r="ER94" s="6"/>
      <c r="ES94" s="218">
        <f t="shared" si="44"/>
        <v>1673</v>
      </c>
    </row>
    <row r="95" spans="1:149" x14ac:dyDescent="0.15">
      <c r="A95" s="218">
        <f t="shared" si="43"/>
        <v>1674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12"/>
      <c r="N95" s="12"/>
      <c r="O95" s="53"/>
      <c r="P95" s="12"/>
      <c r="Q95" s="12"/>
      <c r="R95" s="12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87"/>
      <c r="AG95" s="87"/>
      <c r="AH95" s="87"/>
      <c r="AI95" s="87"/>
      <c r="AJ95" s="87"/>
      <c r="AK95" s="87"/>
      <c r="AL95" s="87"/>
      <c r="AM95" s="87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163"/>
      <c r="CD95" s="115"/>
      <c r="CE95" s="156"/>
      <c r="CF95" s="4"/>
      <c r="CG95" s="4"/>
      <c r="CH95" s="163"/>
      <c r="CI95" s="172"/>
      <c r="CJ95" s="4"/>
      <c r="CK95" s="4"/>
      <c r="CL95" s="7"/>
      <c r="CM95" s="172"/>
      <c r="CN95" s="4"/>
      <c r="CO95" s="4"/>
      <c r="CP95" s="4"/>
      <c r="CQ95" s="4"/>
      <c r="CR95" s="4"/>
      <c r="CS95" s="7"/>
      <c r="CT95" s="115"/>
      <c r="CU95" s="7"/>
      <c r="CV95" s="4"/>
      <c r="CW95" s="4"/>
      <c r="CX95" s="4"/>
      <c r="CY95" s="4"/>
      <c r="DA95" s="4"/>
      <c r="DB95" s="4"/>
      <c r="DC95" s="63">
        <f t="shared" si="48"/>
        <v>3.2974999999999999</v>
      </c>
      <c r="DD95" s="4">
        <f t="shared" si="49"/>
        <v>1.9025000000000001</v>
      </c>
      <c r="DE95" s="4">
        <f t="shared" si="50"/>
        <v>11.694800442857144</v>
      </c>
      <c r="DF95" s="32">
        <f t="shared" si="51"/>
        <v>4.7231388900000004</v>
      </c>
      <c r="DG95" s="32">
        <f t="shared" si="52"/>
        <v>3.4270477488226061</v>
      </c>
      <c r="DH95" s="32">
        <f t="shared" si="53"/>
        <v>1.3840700043956045</v>
      </c>
      <c r="DW95" s="53">
        <f t="shared" si="42"/>
        <v>0.55982158502588608</v>
      </c>
      <c r="DX95" s="53">
        <f t="shared" si="45"/>
        <v>0.81564126324173625</v>
      </c>
      <c r="DY95" s="53">
        <f t="shared" si="46"/>
        <v>0.56579747166718697</v>
      </c>
      <c r="DZ95" s="53">
        <f t="shared" si="47"/>
        <v>0.45261043444817717</v>
      </c>
      <c r="EA95" s="53">
        <f t="shared" si="55"/>
        <v>0</v>
      </c>
      <c r="EB95" s="53">
        <f t="shared" si="36"/>
        <v>0.3829035941009088</v>
      </c>
      <c r="EC95" s="53">
        <f t="shared" si="37"/>
        <v>0.69948030242258386</v>
      </c>
      <c r="ED95" s="53">
        <f t="shared" si="41"/>
        <v>4.3838779551364002</v>
      </c>
      <c r="EE95" s="53">
        <f t="shared" si="38"/>
        <v>1.5474571793970968</v>
      </c>
      <c r="EF95" s="53">
        <f>'east Allen-Studer'!DO94</f>
        <v>1.087874553640739</v>
      </c>
      <c r="EG95" s="53">
        <f t="shared" si="39"/>
        <v>1.393578610125382</v>
      </c>
      <c r="EH95" s="53">
        <f t="shared" si="40"/>
        <v>10.38180509919119</v>
      </c>
      <c r="EI95" s="53">
        <f t="shared" si="54"/>
        <v>3.4270477488226061</v>
      </c>
      <c r="EJ95" s="53">
        <f t="shared" si="16"/>
        <v>0.77372858969854841</v>
      </c>
      <c r="EK95" s="53">
        <f t="shared" si="17"/>
        <v>1.5474571793970968</v>
      </c>
      <c r="EL95" s="6"/>
      <c r="EM95" s="11">
        <f t="shared" si="18"/>
        <v>387.42817950528485</v>
      </c>
      <c r="EN95" s="11">
        <f t="shared" si="19"/>
        <v>187.21602243415745</v>
      </c>
      <c r="EO95" s="11">
        <f t="shared" si="20"/>
        <v>115.27930186444678</v>
      </c>
      <c r="EP95" s="6"/>
      <c r="EQ95" s="6"/>
      <c r="ER95" s="6"/>
      <c r="ES95" s="218">
        <f t="shared" si="44"/>
        <v>1674</v>
      </c>
    </row>
    <row r="96" spans="1:149" x14ac:dyDescent="0.15">
      <c r="A96" s="218">
        <f t="shared" si="43"/>
        <v>1675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12"/>
      <c r="N96" s="12"/>
      <c r="O96" s="53"/>
      <c r="P96" s="12"/>
      <c r="Q96" s="12"/>
      <c r="R96" s="12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87"/>
      <c r="AG96" s="87"/>
      <c r="AH96" s="87"/>
      <c r="AI96" s="87"/>
      <c r="AJ96" s="87"/>
      <c r="AK96" s="87"/>
      <c r="AL96" s="87"/>
      <c r="AM96" s="87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163"/>
      <c r="CD96" s="115"/>
      <c r="CE96" s="156"/>
      <c r="CF96" s="4"/>
      <c r="CG96" s="4"/>
      <c r="CH96" s="163"/>
      <c r="CI96" s="172"/>
      <c r="CJ96" s="4"/>
      <c r="CK96" s="4"/>
      <c r="CL96" s="7"/>
      <c r="CM96" s="172"/>
      <c r="CN96" s="4"/>
      <c r="CO96" s="4"/>
      <c r="CP96" s="4"/>
      <c r="CQ96" s="4"/>
      <c r="CR96" s="4"/>
      <c r="CS96" s="7"/>
      <c r="CT96" s="115"/>
      <c r="CU96" s="7"/>
      <c r="CV96" s="4"/>
      <c r="CW96" s="4"/>
      <c r="CX96" s="4"/>
      <c r="CY96" s="4"/>
      <c r="DA96" s="4"/>
      <c r="DB96" s="4"/>
      <c r="DC96" s="63">
        <f t="shared" si="48"/>
        <v>3.2974999999999999</v>
      </c>
      <c r="DD96" s="4">
        <f t="shared" si="49"/>
        <v>1.9025000000000001</v>
      </c>
      <c r="DE96" s="4">
        <f t="shared" si="50"/>
        <v>11.694800442857144</v>
      </c>
      <c r="DF96" s="32">
        <f t="shared" si="51"/>
        <v>4.7231388900000004</v>
      </c>
      <c r="DG96" s="32">
        <f t="shared" si="52"/>
        <v>3.4270477488226061</v>
      </c>
      <c r="DH96" s="32">
        <f t="shared" si="53"/>
        <v>1.3840700043956045</v>
      </c>
      <c r="DW96" s="53">
        <f t="shared" si="42"/>
        <v>0.5623115890083632</v>
      </c>
      <c r="DX96" s="53">
        <f t="shared" si="45"/>
        <v>0.8186940081242533</v>
      </c>
      <c r="DY96" s="53">
        <f t="shared" si="46"/>
        <v>0.56653284949747518</v>
      </c>
      <c r="DZ96" s="53">
        <f t="shared" si="47"/>
        <v>0.4540339693024078</v>
      </c>
      <c r="EA96" s="53">
        <f t="shared" si="55"/>
        <v>0</v>
      </c>
      <c r="EB96" s="53">
        <f t="shared" ref="EB96:EB127" si="56">EXP(-0.538+0.727366*LN(DW96))</f>
        <v>0.38414162058996609</v>
      </c>
      <c r="EC96" s="53">
        <f t="shared" ref="EC96:EC127" si="57">EXP(0.214854+0.986442*LN(DW96))</f>
        <v>0.70254921396737802</v>
      </c>
      <c r="ED96" s="53">
        <f t="shared" si="41"/>
        <v>4.4341824947979998</v>
      </c>
      <c r="EE96" s="53">
        <f t="shared" ref="EE96:EE127" si="58">ED96*AVERAGE(EE$182:EE$186)/AVERAGE(ED$182:ED$186)</f>
        <v>1.5652140882007286</v>
      </c>
      <c r="EF96" s="53">
        <f>'east Allen-Studer'!DO95</f>
        <v>1.1484723404483133</v>
      </c>
      <c r="EG96" s="53">
        <f t="shared" ref="EG96:EG127" si="59">EB96*AVERAGE(EG$245:EG$250)/AVERAGE(EB$245:EB$250)</f>
        <v>1.3980844106989443</v>
      </c>
      <c r="EH96" s="53">
        <f t="shared" ref="EH96:EH127" si="60">$EB96*AVERAGE(EH$245:EH$250)/AVERAGE($EB$245:$EB$250)</f>
        <v>10.41537216389114</v>
      </c>
      <c r="EI96" s="53">
        <f t="shared" si="54"/>
        <v>3.4270477488226061</v>
      </c>
      <c r="EJ96" s="53">
        <f t="shared" ref="EJ96:EJ159" si="61">0.5*EE96</f>
        <v>0.7826070441003643</v>
      </c>
      <c r="EK96" s="53">
        <f t="shared" ref="EK96:EK159" si="62">EE96</f>
        <v>1.5652140882007286</v>
      </c>
      <c r="EL96" s="6"/>
      <c r="EM96" s="11">
        <f t="shared" ref="EM96:EM159" si="63">$DX$11*$DX96+$DZ$11*$DZ96+$EB$11*$EB96+$EC$11*$EC96+$ED$11*$ED96+$EE$11*$EE96+$EF$11*$EF96+$EG$11*$EG96+$EH$11*$EH96+$EI$11*$EI96+$EJ$11*$EJ96+$EK$11*$EK96</f>
        <v>388.99648958487171</v>
      </c>
      <c r="EN96" s="11">
        <f t="shared" ref="EN96:EN159" si="64">$EB$14*$EB96+$EC$14*$EC96+$ED$14*$ED96+$EE$14*$EE96+$EF$14*$EF96+$EG$14*$EG96+$EH$14*$EH96+$EI$14*$EI96+$EJ$14*$EJ96+$EK$14*$EK96</f>
        <v>188.12789945423134</v>
      </c>
      <c r="EO96" s="11">
        <f t="shared" ref="EO96:EO159" si="65">$EB$12*$EB96+$EC$12*$EC96+$ED$12*$ED96+$EE$12*$EE96+$EF$12*$EF96+$EG$12*$EG96+$EH$12*$EH96+$EI$12*$EI96+$EJ$12*$EJ96+$EK$12*$EK96</f>
        <v>115.8494130044721</v>
      </c>
      <c r="EP96" s="6"/>
      <c r="EQ96" s="6"/>
      <c r="ER96" s="6"/>
      <c r="ES96" s="218">
        <f t="shared" si="44"/>
        <v>1675</v>
      </c>
    </row>
    <row r="97" spans="1:153" x14ac:dyDescent="0.15">
      <c r="A97" s="218">
        <f t="shared" si="43"/>
        <v>1676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12"/>
      <c r="N97" s="12"/>
      <c r="O97" s="53"/>
      <c r="P97" s="12"/>
      <c r="Q97" s="12"/>
      <c r="R97" s="12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87"/>
      <c r="AG97" s="87"/>
      <c r="AH97" s="87"/>
      <c r="AI97" s="87"/>
      <c r="AJ97" s="87"/>
      <c r="AK97" s="87"/>
      <c r="AL97" s="87"/>
      <c r="AM97" s="87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163"/>
      <c r="CD97" s="115"/>
      <c r="CE97" s="156"/>
      <c r="CF97" s="4"/>
      <c r="CG97" s="4"/>
      <c r="CH97" s="163"/>
      <c r="CI97" s="172"/>
      <c r="CJ97" s="4"/>
      <c r="CK97" s="4"/>
      <c r="CL97" s="7"/>
      <c r="CM97" s="172"/>
      <c r="CN97" s="4"/>
      <c r="CO97" s="4"/>
      <c r="CP97" s="4"/>
      <c r="CQ97" s="4"/>
      <c r="CR97" s="4"/>
      <c r="CS97" s="7"/>
      <c r="CT97" s="115"/>
      <c r="CU97" s="7"/>
      <c r="CV97" s="4"/>
      <c r="CW97" s="4"/>
      <c r="CX97" s="4"/>
      <c r="CY97" s="4"/>
      <c r="DA97" s="4"/>
      <c r="DB97" s="4"/>
      <c r="DC97" s="63">
        <f t="shared" si="48"/>
        <v>3.2974999999999999</v>
      </c>
      <c r="DD97" s="4">
        <f t="shared" si="49"/>
        <v>1.9025000000000001</v>
      </c>
      <c r="DE97" s="4">
        <f t="shared" si="50"/>
        <v>11.694800442857144</v>
      </c>
      <c r="DF97" s="32">
        <f t="shared" si="51"/>
        <v>4.7231388900000004</v>
      </c>
      <c r="DG97" s="32">
        <f t="shared" si="52"/>
        <v>3.4270477488226061</v>
      </c>
      <c r="DH97" s="32">
        <f t="shared" si="53"/>
        <v>1.3840700043956045</v>
      </c>
      <c r="DW97" s="53">
        <f t="shared" si="42"/>
        <v>0.56480159299084032</v>
      </c>
      <c r="DX97" s="53">
        <f t="shared" si="45"/>
        <v>0.82174675300677014</v>
      </c>
      <c r="DY97" s="53">
        <f t="shared" si="46"/>
        <v>0.56726734006339807</v>
      </c>
      <c r="DZ97" s="53">
        <f t="shared" si="47"/>
        <v>0.45545578660180225</v>
      </c>
      <c r="EA97" s="53">
        <f t="shared" si="55"/>
        <v>0</v>
      </c>
      <c r="EB97" s="53">
        <f t="shared" si="56"/>
        <v>0.38537815334785319</v>
      </c>
      <c r="EC97" s="53">
        <f t="shared" si="57"/>
        <v>0.7056179412690009</v>
      </c>
      <c r="ED97" s="53">
        <f t="shared" si="41"/>
        <v>4.4844870344595993</v>
      </c>
      <c r="EE97" s="53">
        <f t="shared" si="58"/>
        <v>1.5829709970043602</v>
      </c>
      <c r="EF97" s="53">
        <f>'east Allen-Studer'!DO96</f>
        <v>1.2</v>
      </c>
      <c r="EG97" s="53">
        <f t="shared" si="59"/>
        <v>1.4025847748340916</v>
      </c>
      <c r="EH97" s="53">
        <f t="shared" si="60"/>
        <v>10.448898728511912</v>
      </c>
      <c r="EI97" s="53">
        <f t="shared" si="54"/>
        <v>3.4270477488226061</v>
      </c>
      <c r="EJ97" s="53">
        <f t="shared" si="61"/>
        <v>0.79148549850218008</v>
      </c>
      <c r="EK97" s="53">
        <f t="shared" si="62"/>
        <v>1.5829709970043602</v>
      </c>
      <c r="EL97" s="6"/>
      <c r="EM97" s="11">
        <f t="shared" si="63"/>
        <v>390.56417170938414</v>
      </c>
      <c r="EN97" s="11">
        <f t="shared" si="64"/>
        <v>189.02124986887671</v>
      </c>
      <c r="EO97" s="11">
        <f t="shared" si="65"/>
        <v>116.40105952334882</v>
      </c>
      <c r="EP97" s="6"/>
      <c r="EQ97" s="6"/>
      <c r="ER97" s="6"/>
      <c r="ES97" s="218">
        <f t="shared" si="44"/>
        <v>1676</v>
      </c>
    </row>
    <row r="98" spans="1:153" x14ac:dyDescent="0.15">
      <c r="A98" s="218">
        <f t="shared" si="43"/>
        <v>1677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12"/>
      <c r="N98" s="12"/>
      <c r="O98" s="53"/>
      <c r="P98" s="12"/>
      <c r="Q98" s="12"/>
      <c r="R98" s="12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87"/>
      <c r="AG98" s="87"/>
      <c r="AH98" s="87"/>
      <c r="AI98" s="87"/>
      <c r="AJ98" s="87"/>
      <c r="AK98" s="87"/>
      <c r="AL98" s="87"/>
      <c r="AM98" s="87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163"/>
      <c r="CD98" s="115"/>
      <c r="CE98" s="156"/>
      <c r="CF98" s="4"/>
      <c r="CG98" s="4"/>
      <c r="CH98" s="163"/>
      <c r="CI98" s="172"/>
      <c r="CJ98" s="4"/>
      <c r="CK98" s="4"/>
      <c r="CL98" s="7"/>
      <c r="CM98" s="172"/>
      <c r="CN98" s="4"/>
      <c r="CO98" s="4"/>
      <c r="CP98" s="4"/>
      <c r="CQ98" s="4"/>
      <c r="CR98" s="4"/>
      <c r="CS98" s="7"/>
      <c r="CT98" s="115"/>
      <c r="CU98" s="7"/>
      <c r="CV98" s="4"/>
      <c r="CW98" s="4"/>
      <c r="CX98" s="4"/>
      <c r="CY98" s="4"/>
      <c r="DA98" s="4"/>
      <c r="DB98" s="4"/>
      <c r="DC98" s="63">
        <f t="shared" si="48"/>
        <v>3.2974999999999999</v>
      </c>
      <c r="DD98" s="4">
        <f t="shared" si="49"/>
        <v>1.9025000000000001</v>
      </c>
      <c r="DE98" s="4">
        <f t="shared" si="50"/>
        <v>11.694800442857144</v>
      </c>
      <c r="DF98" s="32">
        <f t="shared" si="51"/>
        <v>4.7231388900000004</v>
      </c>
      <c r="DG98" s="32">
        <f t="shared" si="52"/>
        <v>3.4270477488226061</v>
      </c>
      <c r="DH98" s="32">
        <f t="shared" si="53"/>
        <v>1.3840700043956045</v>
      </c>
      <c r="DW98" s="53">
        <f t="shared" si="42"/>
        <v>0.56729159697331744</v>
      </c>
      <c r="DX98" s="53">
        <f t="shared" si="45"/>
        <v>0.82479949788928719</v>
      </c>
      <c r="DY98" s="53">
        <f t="shared" si="46"/>
        <v>0.56800094834006387</v>
      </c>
      <c r="DZ98" s="53">
        <f t="shared" si="47"/>
        <v>0.45687589597711048</v>
      </c>
      <c r="EA98" s="53">
        <f t="shared" si="55"/>
        <v>0</v>
      </c>
      <c r="EB98" s="53">
        <f t="shared" si="56"/>
        <v>0.3866132007502861</v>
      </c>
      <c r="EC98" s="53">
        <f t="shared" si="57"/>
        <v>0.70868648515070687</v>
      </c>
      <c r="ED98" s="53">
        <f t="shared" si="41"/>
        <v>4.5347915741211997</v>
      </c>
      <c r="EE98" s="53">
        <f t="shared" si="58"/>
        <v>1.6007279058079922</v>
      </c>
      <c r="EF98" s="53">
        <f>'east Allen-Studer'!DO97</f>
        <v>1.2</v>
      </c>
      <c r="EG98" s="53">
        <f t="shared" si="59"/>
        <v>1.4070797330142644</v>
      </c>
      <c r="EH98" s="53">
        <f t="shared" si="60"/>
        <v>10.482385020147351</v>
      </c>
      <c r="EI98" s="53">
        <f t="shared" si="54"/>
        <v>3.4270477488226061</v>
      </c>
      <c r="EJ98" s="53">
        <f t="shared" si="61"/>
        <v>0.80036395290399609</v>
      </c>
      <c r="EK98" s="53">
        <f t="shared" si="62"/>
        <v>1.6007279058079922</v>
      </c>
      <c r="EL98" s="6"/>
      <c r="EM98" s="11">
        <f t="shared" si="63"/>
        <v>392.13122939162719</v>
      </c>
      <c r="EN98" s="11">
        <f t="shared" si="64"/>
        <v>189.81116076517705</v>
      </c>
      <c r="EO98" s="11">
        <f t="shared" si="65"/>
        <v>116.84932817318995</v>
      </c>
      <c r="EP98" s="6"/>
      <c r="EQ98" s="6"/>
      <c r="ER98" s="6"/>
      <c r="ES98" s="218">
        <f t="shared" si="44"/>
        <v>1677</v>
      </c>
    </row>
    <row r="99" spans="1:153" x14ac:dyDescent="0.15">
      <c r="A99" s="218">
        <f t="shared" si="43"/>
        <v>1678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12"/>
      <c r="N99" s="12"/>
      <c r="O99" s="53"/>
      <c r="P99" s="12"/>
      <c r="Q99" s="12"/>
      <c r="R99" s="12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87"/>
      <c r="AG99" s="87"/>
      <c r="AH99" s="87"/>
      <c r="AI99" s="87"/>
      <c r="AJ99" s="87"/>
      <c r="AK99" s="87"/>
      <c r="AL99" s="87"/>
      <c r="AM99" s="87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163"/>
      <c r="CD99" s="115"/>
      <c r="CE99" s="156"/>
      <c r="CF99" s="4"/>
      <c r="CG99" s="4"/>
      <c r="CH99" s="163"/>
      <c r="CI99" s="172"/>
      <c r="CJ99" s="4"/>
      <c r="CK99" s="4"/>
      <c r="CL99" s="7"/>
      <c r="CM99" s="172"/>
      <c r="CN99" s="4"/>
      <c r="CO99" s="4"/>
      <c r="CP99" s="4"/>
      <c r="CQ99" s="4"/>
      <c r="CR99" s="4"/>
      <c r="CS99" s="7"/>
      <c r="CT99" s="115"/>
      <c r="CU99" s="7"/>
      <c r="CV99" s="4"/>
      <c r="CW99" s="4"/>
      <c r="CX99" s="4"/>
      <c r="CY99" s="4"/>
      <c r="DA99" s="4"/>
      <c r="DB99" s="4">
        <v>12.15</v>
      </c>
      <c r="DC99" s="63">
        <f t="shared" si="48"/>
        <v>3.2974999999999999</v>
      </c>
      <c r="DD99" s="4">
        <f t="shared" si="49"/>
        <v>1.9025000000000001</v>
      </c>
      <c r="DE99" s="4">
        <f t="shared" si="50"/>
        <v>11.694800442857144</v>
      </c>
      <c r="DF99" s="32">
        <f t="shared" si="51"/>
        <v>4.7231388900000004</v>
      </c>
      <c r="DG99" s="32">
        <f t="shared" si="52"/>
        <v>3.4270477488226061</v>
      </c>
      <c r="DH99" s="32">
        <f t="shared" si="53"/>
        <v>1.3840700043956045</v>
      </c>
      <c r="DW99" s="53">
        <f t="shared" si="42"/>
        <v>0.56978160095579444</v>
      </c>
      <c r="DX99" s="53">
        <f t="shared" si="45"/>
        <v>0.82785224277180403</v>
      </c>
      <c r="DY99" s="53">
        <f t="shared" si="46"/>
        <v>0.56873367925298257</v>
      </c>
      <c r="DZ99" s="53">
        <f t="shared" si="47"/>
        <v>0.45829430696307016</v>
      </c>
      <c r="EA99" s="53">
        <f t="shared" si="55"/>
        <v>0</v>
      </c>
      <c r="EB99" s="53">
        <f t="shared" si="56"/>
        <v>0.38784677108948024</v>
      </c>
      <c r="EC99" s="53">
        <f t="shared" si="57"/>
        <v>0.71175484642847409</v>
      </c>
      <c r="ED99" s="53">
        <f t="shared" ref="ED99:ED120" si="66">ED$66+($A99-$A$66)*(ED$121-ED$66)/($A$121-$A$66)</f>
        <v>4.5850961137828001</v>
      </c>
      <c r="EE99" s="53">
        <f t="shared" si="58"/>
        <v>1.6184848146116242</v>
      </c>
      <c r="EF99" s="53">
        <f>'east Allen-Studer'!DO98</f>
        <v>1.2</v>
      </c>
      <c r="EG99" s="53">
        <f t="shared" si="59"/>
        <v>1.4115693154190014</v>
      </c>
      <c r="EH99" s="53">
        <f t="shared" si="60"/>
        <v>10.515831263627327</v>
      </c>
      <c r="EI99" s="53">
        <f t="shared" si="54"/>
        <v>3.4270477488226061</v>
      </c>
      <c r="EJ99" s="53">
        <f t="shared" si="61"/>
        <v>0.80924240730581209</v>
      </c>
      <c r="EK99" s="53">
        <f t="shared" si="62"/>
        <v>1.6184848146116242</v>
      </c>
      <c r="EL99" s="6"/>
      <c r="EM99" s="11">
        <f t="shared" si="63"/>
        <v>393.69766610942173</v>
      </c>
      <c r="EN99" s="11">
        <f t="shared" si="64"/>
        <v>190.60068959252521</v>
      </c>
      <c r="EO99" s="11">
        <f t="shared" si="65"/>
        <v>117.29727607170142</v>
      </c>
      <c r="EP99" s="6"/>
      <c r="EQ99" s="6"/>
      <c r="ER99" s="6"/>
      <c r="ES99" s="218">
        <f t="shared" si="44"/>
        <v>1678</v>
      </c>
    </row>
    <row r="100" spans="1:153" x14ac:dyDescent="0.15">
      <c r="A100" s="218">
        <f t="shared" si="43"/>
        <v>1679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12"/>
      <c r="N100" s="12"/>
      <c r="O100" s="53"/>
      <c r="P100" s="12"/>
      <c r="Q100" s="12"/>
      <c r="R100" s="12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87"/>
      <c r="AG100" s="87"/>
      <c r="AH100" s="87"/>
      <c r="AI100" s="87"/>
      <c r="AJ100" s="87"/>
      <c r="AK100" s="87"/>
      <c r="AL100" s="87"/>
      <c r="AM100" s="87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163"/>
      <c r="CD100" s="115"/>
      <c r="CE100" s="156"/>
      <c r="CF100" s="4"/>
      <c r="CG100" s="4"/>
      <c r="CH100" s="163"/>
      <c r="CI100" s="172"/>
      <c r="CJ100" s="4"/>
      <c r="CK100" s="4"/>
      <c r="CL100" s="7"/>
      <c r="CM100" s="172"/>
      <c r="CN100" s="4"/>
      <c r="CO100" s="4"/>
      <c r="CP100" s="4"/>
      <c r="CQ100" s="4"/>
      <c r="CR100" s="4"/>
      <c r="CS100" s="7"/>
      <c r="CT100" s="115"/>
      <c r="CU100" s="7"/>
      <c r="CV100" s="4"/>
      <c r="CW100" s="4"/>
      <c r="CX100" s="4"/>
      <c r="CY100" s="4"/>
      <c r="DA100" s="4">
        <v>34.5</v>
      </c>
      <c r="DB100" s="4"/>
      <c r="DC100" s="63">
        <f t="shared" si="48"/>
        <v>3.2974999999999999</v>
      </c>
      <c r="DD100" s="4">
        <f t="shared" si="49"/>
        <v>1.9025000000000001</v>
      </c>
      <c r="DE100" s="4">
        <f t="shared" si="50"/>
        <v>11.694800442857144</v>
      </c>
      <c r="DF100" s="32">
        <f t="shared" si="51"/>
        <v>4.7231388900000004</v>
      </c>
      <c r="DG100" s="32">
        <f t="shared" si="52"/>
        <v>3.4270477488226061</v>
      </c>
      <c r="DH100" s="32">
        <f t="shared" si="53"/>
        <v>1.3840700043956045</v>
      </c>
      <c r="DW100" s="53">
        <f t="shared" si="42"/>
        <v>0.57227160493827156</v>
      </c>
      <c r="DX100" s="53">
        <f t="shared" si="45"/>
        <v>0.83090498765432086</v>
      </c>
      <c r="DY100" s="53">
        <f t="shared" si="46"/>
        <v>0.56946553767877361</v>
      </c>
      <c r="DZ100" s="53">
        <f t="shared" si="47"/>
        <v>0.45971102899977861</v>
      </c>
      <c r="EA100" s="53">
        <f t="shared" si="55"/>
        <v>0</v>
      </c>
      <c r="EB100" s="53">
        <f t="shared" si="56"/>
        <v>0.3890788725753439</v>
      </c>
      <c r="EC100" s="53">
        <f t="shared" si="57"/>
        <v>0.71482302591110125</v>
      </c>
      <c r="ED100" s="53">
        <f t="shared" si="66"/>
        <v>4.6354006534443997</v>
      </c>
      <c r="EE100" s="53">
        <f t="shared" si="58"/>
        <v>1.6362417234152558</v>
      </c>
      <c r="EF100" s="53">
        <f>'east Allen-Studer'!DO99</f>
        <v>1.2</v>
      </c>
      <c r="EG100" s="53">
        <f t="shared" si="59"/>
        <v>1.4160535519282855</v>
      </c>
      <c r="EH100" s="53">
        <f t="shared" si="60"/>
        <v>10.549237681550084</v>
      </c>
      <c r="EI100" s="53">
        <f t="shared" si="54"/>
        <v>3.4270477488226061</v>
      </c>
      <c r="EJ100" s="53">
        <f t="shared" si="61"/>
        <v>0.81812086170762788</v>
      </c>
      <c r="EK100" s="53">
        <f t="shared" si="62"/>
        <v>1.6362417234152558</v>
      </c>
      <c r="EL100" s="6"/>
      <c r="EM100" s="11">
        <f t="shared" si="63"/>
        <v>395.26348530610488</v>
      </c>
      <c r="EN100" s="11">
        <f t="shared" si="64"/>
        <v>191.38983846013014</v>
      </c>
      <c r="EO100" s="11">
        <f t="shared" si="65"/>
        <v>117.74490499964239</v>
      </c>
      <c r="EP100" s="6"/>
      <c r="EQ100" s="6"/>
      <c r="ER100" s="6"/>
      <c r="ES100" s="218">
        <f t="shared" si="44"/>
        <v>1679</v>
      </c>
    </row>
    <row r="101" spans="1:153" x14ac:dyDescent="0.15">
      <c r="A101" s="218">
        <f t="shared" si="43"/>
        <v>1680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12"/>
      <c r="N101" s="12"/>
      <c r="O101" s="53"/>
      <c r="P101" s="12"/>
      <c r="Q101" s="12"/>
      <c r="R101" s="12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87"/>
      <c r="AG101" s="87"/>
      <c r="AH101" s="87"/>
      <c r="AI101" s="87"/>
      <c r="AJ101" s="87"/>
      <c r="AK101" s="87"/>
      <c r="AL101" s="87"/>
      <c r="AM101" s="87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163"/>
      <c r="CD101" s="115"/>
      <c r="CE101" s="156"/>
      <c r="CF101" s="4"/>
      <c r="CG101" s="4"/>
      <c r="CH101" s="163"/>
      <c r="CI101" s="172"/>
      <c r="CJ101" s="4"/>
      <c r="CK101" s="4"/>
      <c r="CL101" s="7"/>
      <c r="CM101" s="172"/>
      <c r="CN101" s="4"/>
      <c r="CO101" s="4"/>
      <c r="CP101" s="4"/>
      <c r="CQ101" s="4"/>
      <c r="CR101" s="4"/>
      <c r="CS101" s="7"/>
      <c r="CT101" s="115"/>
      <c r="CU101" s="7"/>
      <c r="CV101" s="4"/>
      <c r="CW101" s="4"/>
      <c r="CX101" s="4"/>
      <c r="CY101" s="4"/>
      <c r="DA101" s="4"/>
      <c r="DB101" s="4"/>
      <c r="DC101" s="63">
        <f t="shared" si="48"/>
        <v>3.2974999999999999</v>
      </c>
      <c r="DD101" s="4">
        <f t="shared" si="49"/>
        <v>1.9025000000000001</v>
      </c>
      <c r="DE101" s="4">
        <f t="shared" si="50"/>
        <v>11.694800442857144</v>
      </c>
      <c r="DF101" s="32">
        <f t="shared" si="51"/>
        <v>4.7231388900000004</v>
      </c>
      <c r="DG101" s="32">
        <f t="shared" si="52"/>
        <v>3.4270477488226061</v>
      </c>
      <c r="DH101" s="32">
        <f t="shared" si="53"/>
        <v>1.3840700043956045</v>
      </c>
      <c r="DW101" s="53">
        <f t="shared" si="42"/>
        <v>0.57476160892074868</v>
      </c>
      <c r="DX101" s="53">
        <f t="shared" si="45"/>
        <v>0.83395773253683791</v>
      </c>
      <c r="DY101" s="53">
        <f t="shared" si="46"/>
        <v>0.57019652844586322</v>
      </c>
      <c r="DZ101" s="53">
        <f t="shared" si="47"/>
        <v>0.46112607143404005</v>
      </c>
      <c r="EA101" s="53">
        <f t="shared" si="55"/>
        <v>0</v>
      </c>
      <c r="EB101" s="53">
        <f t="shared" si="56"/>
        <v>0.39030951333664976</v>
      </c>
      <c r="EC101" s="53">
        <f t="shared" si="57"/>
        <v>0.71789102440030084</v>
      </c>
      <c r="ED101" s="53">
        <f t="shared" si="66"/>
        <v>4.6857051931060001</v>
      </c>
      <c r="EE101" s="53">
        <f t="shared" si="58"/>
        <v>1.6539986322188878</v>
      </c>
      <c r="EF101" s="53">
        <f>'east Allen-Studer'!DO100</f>
        <v>1.2</v>
      </c>
      <c r="EG101" s="53">
        <f t="shared" si="59"/>
        <v>1.4205324721268049</v>
      </c>
      <c r="EH101" s="53">
        <f t="shared" si="60"/>
        <v>10.582604494314005</v>
      </c>
      <c r="EI101" s="53">
        <f t="shared" si="54"/>
        <v>3.4270477488226061</v>
      </c>
      <c r="EJ101" s="53">
        <f t="shared" si="61"/>
        <v>0.82699931610944388</v>
      </c>
      <c r="EK101" s="53">
        <f t="shared" si="62"/>
        <v>1.6539986322188878</v>
      </c>
      <c r="EL101" s="6"/>
      <c r="EM101" s="11">
        <f t="shared" si="63"/>
        <v>396.82869039102064</v>
      </c>
      <c r="EN101" s="11">
        <f t="shared" si="64"/>
        <v>192.17860945641976</v>
      </c>
      <c r="EO101" s="11">
        <f t="shared" si="65"/>
        <v>118.19221672018246</v>
      </c>
      <c r="EP101" s="6"/>
      <c r="EQ101" s="6"/>
      <c r="ER101" s="6"/>
      <c r="ES101" s="218">
        <f t="shared" si="44"/>
        <v>1680</v>
      </c>
    </row>
    <row r="102" spans="1:153" x14ac:dyDescent="0.15">
      <c r="A102" s="218">
        <f t="shared" si="43"/>
        <v>1681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12"/>
      <c r="N102" s="12"/>
      <c r="O102" s="53"/>
      <c r="P102" s="12"/>
      <c r="Q102" s="12"/>
      <c r="R102" s="12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87"/>
      <c r="AG102" s="87"/>
      <c r="AH102" s="87"/>
      <c r="AI102" s="87"/>
      <c r="AJ102" s="87"/>
      <c r="AK102" s="87"/>
      <c r="AL102" s="87"/>
      <c r="AM102" s="87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163"/>
      <c r="CD102" s="115"/>
      <c r="CE102" s="156"/>
      <c r="CF102" s="4"/>
      <c r="CG102" s="4"/>
      <c r="CH102" s="163"/>
      <c r="CI102" s="172"/>
      <c r="CJ102" s="4"/>
      <c r="CK102" s="4"/>
      <c r="CL102" s="7"/>
      <c r="CM102" s="172"/>
      <c r="CN102" s="4"/>
      <c r="CO102" s="4"/>
      <c r="CP102" s="4"/>
      <c r="CQ102" s="4"/>
      <c r="CR102" s="4"/>
      <c r="CS102" s="7"/>
      <c r="CT102" s="115"/>
      <c r="CU102" s="7"/>
      <c r="CV102" s="4"/>
      <c r="CW102" s="4"/>
      <c r="CX102" s="4"/>
      <c r="CY102" s="4"/>
      <c r="DA102" s="4"/>
      <c r="DB102" s="4"/>
      <c r="DC102" s="63">
        <f t="shared" si="48"/>
        <v>3.2974999999999999</v>
      </c>
      <c r="DD102" s="4">
        <f t="shared" si="49"/>
        <v>1.9025000000000001</v>
      </c>
      <c r="DE102" s="4">
        <f t="shared" si="50"/>
        <v>11.694800442857144</v>
      </c>
      <c r="DF102" s="32">
        <f t="shared" si="51"/>
        <v>4.7231388900000004</v>
      </c>
      <c r="DG102" s="32">
        <f t="shared" si="52"/>
        <v>3.4270477488226061</v>
      </c>
      <c r="DH102" s="32">
        <f t="shared" si="53"/>
        <v>1.3840700043956045</v>
      </c>
      <c r="DW102" s="53">
        <f t="shared" si="42"/>
        <v>0.5772516129032258</v>
      </c>
      <c r="DX102" s="53">
        <f t="shared" si="45"/>
        <v>0.83701047741935475</v>
      </c>
      <c r="DY102" s="53">
        <f t="shared" si="46"/>
        <v>0.57092665633516626</v>
      </c>
      <c r="DZ102" s="53">
        <f t="shared" si="47"/>
        <v>0.46253944352068738</v>
      </c>
      <c r="EA102" s="53">
        <f t="shared" si="55"/>
        <v>0</v>
      </c>
      <c r="EB102" s="53">
        <f t="shared" si="56"/>
        <v>0.39153870142218439</v>
      </c>
      <c r="EC102" s="53">
        <f t="shared" si="57"/>
        <v>0.7209588426907918</v>
      </c>
      <c r="ED102" s="53">
        <f t="shared" si="66"/>
        <v>4.7360097327675996</v>
      </c>
      <c r="EE102" s="53">
        <f t="shared" si="58"/>
        <v>1.6717555410225193</v>
      </c>
      <c r="EF102" s="53">
        <f>'east Allen-Studer'!DO101</f>
        <v>1.2</v>
      </c>
      <c r="EG102" s="53">
        <f t="shared" si="59"/>
        <v>1.4250061053081393</v>
      </c>
      <c r="EH102" s="53">
        <f t="shared" si="60"/>
        <v>10.615931920148784</v>
      </c>
      <c r="EI102" s="53">
        <f t="shared" si="54"/>
        <v>3.4270477488226061</v>
      </c>
      <c r="EJ102" s="53">
        <f t="shared" si="61"/>
        <v>0.83587777051125967</v>
      </c>
      <c r="EK102" s="53">
        <f t="shared" si="62"/>
        <v>1.6717555410225193</v>
      </c>
      <c r="EL102" s="6"/>
      <c r="EM102" s="11">
        <f t="shared" si="63"/>
        <v>398.39328474000041</v>
      </c>
      <c r="EN102" s="11">
        <f t="shared" si="64"/>
        <v>192.96700464933471</v>
      </c>
      <c r="EO102" s="11">
        <f t="shared" si="65"/>
        <v>118.63921297915074</v>
      </c>
      <c r="EP102" s="6"/>
      <c r="EQ102" s="6"/>
      <c r="ER102" s="6"/>
      <c r="ES102" s="218">
        <f t="shared" si="44"/>
        <v>1681</v>
      </c>
    </row>
    <row r="103" spans="1:153" x14ac:dyDescent="0.15">
      <c r="A103" s="218">
        <f t="shared" si="43"/>
        <v>1682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12"/>
      <c r="N103" s="12"/>
      <c r="O103" s="53"/>
      <c r="P103" s="12"/>
      <c r="Q103" s="12"/>
      <c r="R103" s="12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87"/>
      <c r="AG103" s="87"/>
      <c r="AH103" s="87"/>
      <c r="AI103" s="87"/>
      <c r="AJ103" s="87"/>
      <c r="AK103" s="87"/>
      <c r="AL103" s="87"/>
      <c r="AM103" s="87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163"/>
      <c r="CD103" s="115"/>
      <c r="CE103" s="156"/>
      <c r="CF103" s="4"/>
      <c r="CG103" s="4"/>
      <c r="CH103" s="163"/>
      <c r="CI103" s="172"/>
      <c r="CJ103" s="4"/>
      <c r="CK103" s="4"/>
      <c r="CL103" s="7"/>
      <c r="CM103" s="172"/>
      <c r="CN103" s="4"/>
      <c r="CO103" s="4"/>
      <c r="CP103" s="4"/>
      <c r="CQ103" s="4"/>
      <c r="CR103" s="4"/>
      <c r="CS103" s="7"/>
      <c r="CT103" s="115"/>
      <c r="CU103" s="7"/>
      <c r="CV103" s="4"/>
      <c r="CW103" s="4"/>
      <c r="CX103" s="4"/>
      <c r="CY103" s="4"/>
      <c r="DA103" s="4">
        <v>40.5</v>
      </c>
      <c r="DB103" s="4"/>
      <c r="DC103" s="63">
        <f t="shared" si="48"/>
        <v>3.2974999999999999</v>
      </c>
      <c r="DD103" s="4">
        <f t="shared" si="49"/>
        <v>1.9025000000000001</v>
      </c>
      <c r="DE103" s="4">
        <f t="shared" si="50"/>
        <v>11.694800442857144</v>
      </c>
      <c r="DF103" s="32">
        <f t="shared" si="51"/>
        <v>4.7231388900000004</v>
      </c>
      <c r="DG103" s="32">
        <f t="shared" si="52"/>
        <v>3.4270477488226061</v>
      </c>
      <c r="DH103" s="32">
        <f t="shared" si="53"/>
        <v>1.3840700043956045</v>
      </c>
      <c r="DW103" s="53">
        <f t="shared" si="42"/>
        <v>0.57974161688570292</v>
      </c>
      <c r="DX103" s="53">
        <f t="shared" si="45"/>
        <v>0.8400632223018718</v>
      </c>
      <c r="DY103" s="53">
        <f t="shared" si="46"/>
        <v>0.57165592608075655</v>
      </c>
      <c r="DZ103" s="53">
        <f t="shared" si="47"/>
        <v>0.4639511544238798</v>
      </c>
      <c r="EA103" s="53">
        <f t="shared" si="55"/>
        <v>0</v>
      </c>
      <c r="EB103" s="53">
        <f t="shared" si="56"/>
        <v>0.39276644480187695</v>
      </c>
      <c r="EC103" s="53">
        <f t="shared" si="57"/>
        <v>0.72402648157039096</v>
      </c>
      <c r="ED103" s="53">
        <f t="shared" si="66"/>
        <v>4.7863142724292</v>
      </c>
      <c r="EE103" s="53">
        <f t="shared" si="58"/>
        <v>1.6895124498261513</v>
      </c>
      <c r="EF103" s="53">
        <f>'east Allen-Studer'!DO102</f>
        <v>1.2</v>
      </c>
      <c r="EG103" s="53">
        <f t="shared" si="59"/>
        <v>1.4294744804788662</v>
      </c>
      <c r="EH103" s="53">
        <f t="shared" si="60"/>
        <v>10.649220175146022</v>
      </c>
      <c r="EI103" s="53">
        <f t="shared" si="54"/>
        <v>3.4270477488226061</v>
      </c>
      <c r="EJ103" s="53">
        <f t="shared" si="61"/>
        <v>0.84475622491307567</v>
      </c>
      <c r="EK103" s="53">
        <f t="shared" si="62"/>
        <v>1.6895124498261513</v>
      </c>
      <c r="EL103" s="6"/>
      <c r="EM103" s="11">
        <f t="shared" si="63"/>
        <v>399.95727169583637</v>
      </c>
      <c r="EN103" s="11">
        <f t="shared" si="64"/>
        <v>193.75502608661708</v>
      </c>
      <c r="EO103" s="11">
        <f t="shared" si="65"/>
        <v>119.0858955052807</v>
      </c>
      <c r="EP103" s="6"/>
      <c r="EQ103" s="6"/>
      <c r="ER103" s="6"/>
      <c r="ES103" s="218">
        <f t="shared" si="44"/>
        <v>1682</v>
      </c>
    </row>
    <row r="104" spans="1:153" x14ac:dyDescent="0.15">
      <c r="A104" s="218">
        <f t="shared" si="43"/>
        <v>1683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12"/>
      <c r="N104" s="12"/>
      <c r="O104" s="53"/>
      <c r="P104" s="12"/>
      <c r="Q104" s="12"/>
      <c r="R104" s="12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87"/>
      <c r="AG104" s="87"/>
      <c r="AH104" s="87"/>
      <c r="AI104" s="87"/>
      <c r="AJ104" s="87"/>
      <c r="AK104" s="87"/>
      <c r="AL104" s="87"/>
      <c r="AM104" s="87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163"/>
      <c r="CD104" s="115"/>
      <c r="CE104" s="156"/>
      <c r="CF104" s="4"/>
      <c r="CG104" s="4"/>
      <c r="CH104" s="163"/>
      <c r="CI104" s="172"/>
      <c r="CJ104" s="4"/>
      <c r="CK104" s="4"/>
      <c r="CL104" s="7"/>
      <c r="CM104" s="172"/>
      <c r="CN104" s="4"/>
      <c r="CO104" s="4"/>
      <c r="CP104" s="4"/>
      <c r="CQ104" s="4"/>
      <c r="CR104" s="4"/>
      <c r="CS104" s="7"/>
      <c r="CT104" s="115"/>
      <c r="CU104" s="7"/>
      <c r="CV104" s="4"/>
      <c r="CW104" s="4"/>
      <c r="CX104" s="4"/>
      <c r="CY104" s="4"/>
      <c r="DA104" s="4"/>
      <c r="DB104" s="4"/>
      <c r="DC104" s="63">
        <f t="shared" si="48"/>
        <v>3.2974999999999999</v>
      </c>
      <c r="DD104" s="4">
        <f t="shared" si="49"/>
        <v>1.9025000000000001</v>
      </c>
      <c r="DE104" s="4">
        <f t="shared" si="50"/>
        <v>11.694800442857144</v>
      </c>
      <c r="DF104" s="32">
        <f t="shared" si="51"/>
        <v>4.7231388900000004</v>
      </c>
      <c r="DG104" s="32">
        <f t="shared" si="52"/>
        <v>3.4270477488226061</v>
      </c>
      <c r="DH104" s="32">
        <f t="shared" si="53"/>
        <v>1.3840700043956045</v>
      </c>
      <c r="DW104" s="53">
        <f t="shared" si="42"/>
        <v>0.58223162086818003</v>
      </c>
      <c r="DX104" s="53">
        <f t="shared" si="45"/>
        <v>0.84311596718438864</v>
      </c>
      <c r="DY104" s="53">
        <f t="shared" si="46"/>
        <v>0.57238434237052549</v>
      </c>
      <c r="DZ104" s="53">
        <f t="shared" si="47"/>
        <v>0.46536121321837637</v>
      </c>
      <c r="EA104" s="53">
        <f t="shared" si="55"/>
        <v>0</v>
      </c>
      <c r="EB104" s="53">
        <f t="shared" si="56"/>
        <v>0.39399275136790651</v>
      </c>
      <c r="EC104" s="53">
        <f t="shared" si="57"/>
        <v>0.72709394182010179</v>
      </c>
      <c r="ED104" s="53">
        <f t="shared" si="66"/>
        <v>4.8366188120907996</v>
      </c>
      <c r="EE104" s="53">
        <f t="shared" si="58"/>
        <v>1.7072693586297829</v>
      </c>
      <c r="EF104" s="53">
        <f>'east Allen-Studer'!DO103</f>
        <v>1.2</v>
      </c>
      <c r="EG104" s="53">
        <f t="shared" si="59"/>
        <v>1.4339376263625916</v>
      </c>
      <c r="EH104" s="53">
        <f t="shared" si="60"/>
        <v>10.682469473289258</v>
      </c>
      <c r="EI104" s="53">
        <f t="shared" si="54"/>
        <v>3.4270477488226061</v>
      </c>
      <c r="EJ104" s="53">
        <f t="shared" si="61"/>
        <v>0.85363467931489145</v>
      </c>
      <c r="EK104" s="53">
        <f t="shared" si="62"/>
        <v>1.7072693586297829</v>
      </c>
      <c r="EL104" s="6"/>
      <c r="EM104" s="11">
        <f t="shared" si="63"/>
        <v>401.52065456874431</v>
      </c>
      <c r="EN104" s="11">
        <f t="shared" si="64"/>
        <v>194.54267579609333</v>
      </c>
      <c r="EO104" s="11">
        <f t="shared" si="65"/>
        <v>119.53226601044986</v>
      </c>
      <c r="EP104" s="6"/>
      <c r="EQ104" s="6"/>
      <c r="ER104" s="6"/>
      <c r="ES104" s="218">
        <f t="shared" si="44"/>
        <v>1683</v>
      </c>
    </row>
    <row r="105" spans="1:153" x14ac:dyDescent="0.15">
      <c r="A105" s="218">
        <f t="shared" si="43"/>
        <v>1684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12"/>
      <c r="N105" s="12"/>
      <c r="O105" s="53"/>
      <c r="P105" s="12"/>
      <c r="Q105" s="12"/>
      <c r="R105" s="12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87"/>
      <c r="AG105" s="87"/>
      <c r="AH105" s="87"/>
      <c r="AI105" s="87"/>
      <c r="AJ105" s="87"/>
      <c r="AK105" s="87"/>
      <c r="AL105" s="87"/>
      <c r="AM105" s="87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163"/>
      <c r="CD105" s="115"/>
      <c r="CE105" s="156"/>
      <c r="CF105" s="4"/>
      <c r="CG105" s="4"/>
      <c r="CH105" s="163"/>
      <c r="CI105" s="172"/>
      <c r="CJ105" s="4"/>
      <c r="CK105" s="4"/>
      <c r="CL105" s="7"/>
      <c r="CM105" s="172"/>
      <c r="CN105" s="4"/>
      <c r="CO105" s="4"/>
      <c r="CP105" s="4"/>
      <c r="CQ105" s="4"/>
      <c r="CR105" s="4"/>
      <c r="CS105" s="7"/>
      <c r="CT105" s="115"/>
      <c r="CU105" s="7"/>
      <c r="CV105" s="4"/>
      <c r="CW105" s="4"/>
      <c r="CX105" s="4"/>
      <c r="CY105" s="4"/>
      <c r="DA105" s="4"/>
      <c r="DB105" s="4"/>
      <c r="DC105" s="63">
        <f t="shared" si="48"/>
        <v>3.2974999999999999</v>
      </c>
      <c r="DD105" s="4">
        <f t="shared" si="49"/>
        <v>1.9025000000000001</v>
      </c>
      <c r="DE105" s="4">
        <f t="shared" si="50"/>
        <v>11.694800442857144</v>
      </c>
      <c r="DF105" s="32">
        <f t="shared" si="51"/>
        <v>4.7231388900000004</v>
      </c>
      <c r="DG105" s="32">
        <f t="shared" si="52"/>
        <v>3.4270477488226061</v>
      </c>
      <c r="DH105" s="32">
        <f t="shared" si="53"/>
        <v>1.3840700043956045</v>
      </c>
      <c r="DW105" s="53">
        <f t="shared" si="42"/>
        <v>0.58472162485065704</v>
      </c>
      <c r="DX105" s="53">
        <f t="shared" si="45"/>
        <v>0.84616871206690547</v>
      </c>
      <c r="DY105" s="53">
        <f t="shared" si="46"/>
        <v>0.57311190984682803</v>
      </c>
      <c r="DZ105" s="53">
        <f t="shared" si="47"/>
        <v>0.46676962889078699</v>
      </c>
      <c r="EA105" s="53">
        <f t="shared" si="55"/>
        <v>0</v>
      </c>
      <c r="EB105" s="53">
        <f t="shared" si="56"/>
        <v>0.39521762893579027</v>
      </c>
      <c r="EC105" s="53">
        <f t="shared" si="57"/>
        <v>0.73016122421420238</v>
      </c>
      <c r="ED105" s="53">
        <f t="shared" si="66"/>
        <v>4.8869233517524</v>
      </c>
      <c r="EE105" s="53">
        <f t="shared" si="58"/>
        <v>1.7250262674334147</v>
      </c>
      <c r="EF105" s="53">
        <f>'east Allen-Studer'!DO104</f>
        <v>1.3302657008710363</v>
      </c>
      <c r="EG105" s="53">
        <f t="shared" si="59"/>
        <v>1.4383955714039103</v>
      </c>
      <c r="EH105" s="53">
        <f t="shared" si="60"/>
        <v>10.715680026483462</v>
      </c>
      <c r="EI105" s="53">
        <f t="shared" si="54"/>
        <v>3.4270477488226061</v>
      </c>
      <c r="EJ105" s="53">
        <f t="shared" si="61"/>
        <v>0.86251313371670735</v>
      </c>
      <c r="EK105" s="53">
        <f t="shared" si="62"/>
        <v>1.7250262674334147</v>
      </c>
      <c r="EL105" s="6"/>
      <c r="EM105" s="11">
        <f t="shared" si="63"/>
        <v>403.08343663682058</v>
      </c>
      <c r="EN105" s="11">
        <f t="shared" si="64"/>
        <v>195.59048718769478</v>
      </c>
      <c r="EO105" s="11">
        <f t="shared" si="65"/>
        <v>120.23885759165786</v>
      </c>
      <c r="EP105" s="6"/>
      <c r="EQ105" s="6"/>
      <c r="ER105" s="6"/>
      <c r="ES105" s="218">
        <f t="shared" si="44"/>
        <v>1684</v>
      </c>
    </row>
    <row r="106" spans="1:153" x14ac:dyDescent="0.15">
      <c r="A106" s="218">
        <f t="shared" si="43"/>
        <v>1685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12"/>
      <c r="N106" s="12"/>
      <c r="O106" s="53"/>
      <c r="P106" s="12"/>
      <c r="Q106" s="12"/>
      <c r="R106" s="12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87"/>
      <c r="AG106" s="87"/>
      <c r="AH106" s="87"/>
      <c r="AI106" s="87"/>
      <c r="AJ106" s="87"/>
      <c r="AK106" s="87"/>
      <c r="AL106" s="87"/>
      <c r="AM106" s="87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163"/>
      <c r="CD106" s="115"/>
      <c r="CE106" s="156"/>
      <c r="CF106" s="4"/>
      <c r="CG106" s="4"/>
      <c r="CH106" s="163"/>
      <c r="CI106" s="172"/>
      <c r="CJ106" s="4"/>
      <c r="CK106" s="4"/>
      <c r="CL106" s="7"/>
      <c r="CM106" s="172"/>
      <c r="CN106" s="4"/>
      <c r="CO106" s="4"/>
      <c r="CP106" s="4"/>
      <c r="CQ106" s="4"/>
      <c r="CR106" s="4"/>
      <c r="CS106" s="7"/>
      <c r="CT106" s="115"/>
      <c r="CU106" s="7"/>
      <c r="CV106" s="4"/>
      <c r="CW106" s="4"/>
      <c r="CX106" s="4"/>
      <c r="CY106" s="4"/>
      <c r="DA106" s="4"/>
      <c r="DB106" s="4"/>
      <c r="DC106" s="63">
        <f t="shared" si="48"/>
        <v>3.2974999999999999</v>
      </c>
      <c r="DD106" s="4">
        <f t="shared" si="49"/>
        <v>1.9025000000000001</v>
      </c>
      <c r="DE106" s="4">
        <f t="shared" si="50"/>
        <v>11.694800442857144</v>
      </c>
      <c r="DF106" s="32">
        <f t="shared" si="51"/>
        <v>4.7231388900000004</v>
      </c>
      <c r="DG106" s="32">
        <f t="shared" si="52"/>
        <v>3.4270477488226061</v>
      </c>
      <c r="DH106" s="32">
        <f t="shared" si="53"/>
        <v>1.3840700043956045</v>
      </c>
      <c r="DW106" s="53">
        <f t="shared" si="42"/>
        <v>0.58721162883313416</v>
      </c>
      <c r="DX106" s="53">
        <f t="shared" si="45"/>
        <v>0.84922145694942253</v>
      </c>
      <c r="DY106" s="53">
        <f t="shared" si="46"/>
        <v>0.57383863310711591</v>
      </c>
      <c r="DZ106" s="53">
        <f t="shared" si="47"/>
        <v>0.46817641034079965</v>
      </c>
      <c r="EA106" s="53">
        <f t="shared" si="55"/>
        <v>0</v>
      </c>
      <c r="EB106" s="53">
        <f t="shared" si="56"/>
        <v>0.3964410852454508</v>
      </c>
      <c r="EC106" s="53">
        <f t="shared" si="57"/>
        <v>0.73322832952033223</v>
      </c>
      <c r="ED106" s="53">
        <f t="shared" si="66"/>
        <v>4.9372278914139995</v>
      </c>
      <c r="EE106" s="53">
        <f t="shared" si="58"/>
        <v>1.7427831762370465</v>
      </c>
      <c r="EF106" s="53">
        <f>'east Allen-Studer'!DO105</f>
        <v>1.3879778787830117</v>
      </c>
      <c r="EG106" s="53">
        <f t="shared" si="59"/>
        <v>1.4428483437722901</v>
      </c>
      <c r="EH106" s="53">
        <f t="shared" si="60"/>
        <v>10.748852044583987</v>
      </c>
      <c r="EI106" s="53">
        <f t="shared" si="54"/>
        <v>3.4270477488226061</v>
      </c>
      <c r="EJ106" s="53">
        <f t="shared" si="61"/>
        <v>0.87139158811852324</v>
      </c>
      <c r="EK106" s="53">
        <f t="shared" si="62"/>
        <v>1.7427831762370465</v>
      </c>
      <c r="EL106" s="6"/>
      <c r="EM106" s="11">
        <f t="shared" si="63"/>
        <v>404.64562114648749</v>
      </c>
      <c r="EN106" s="11">
        <f t="shared" si="64"/>
        <v>196.49282380258589</v>
      </c>
      <c r="EO106" s="11">
        <f t="shared" si="65"/>
        <v>120.80003348011346</v>
      </c>
      <c r="EP106" s="6"/>
      <c r="EQ106" s="6"/>
      <c r="ER106" s="6"/>
      <c r="ES106" s="218">
        <f t="shared" si="44"/>
        <v>1685</v>
      </c>
    </row>
    <row r="107" spans="1:153" x14ac:dyDescent="0.15">
      <c r="A107" s="218">
        <f t="shared" si="43"/>
        <v>1686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12"/>
      <c r="N107" s="12"/>
      <c r="O107" s="53"/>
      <c r="P107" s="12"/>
      <c r="Q107" s="12"/>
      <c r="R107" s="12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87"/>
      <c r="AG107" s="87"/>
      <c r="AH107" s="87"/>
      <c r="AI107" s="87"/>
      <c r="AJ107" s="87"/>
      <c r="AK107" s="87"/>
      <c r="AL107" s="87"/>
      <c r="AM107" s="87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163"/>
      <c r="CD107" s="115"/>
      <c r="CE107" s="156"/>
      <c r="CF107" s="4"/>
      <c r="CG107" s="4"/>
      <c r="CH107" s="163"/>
      <c r="CI107" s="172"/>
      <c r="CJ107" s="4"/>
      <c r="CK107" s="4"/>
      <c r="CL107" s="7"/>
      <c r="CM107" s="172"/>
      <c r="CN107" s="4"/>
      <c r="CO107" s="4"/>
      <c r="CP107" s="4"/>
      <c r="CQ107" s="4"/>
      <c r="CR107" s="4"/>
      <c r="CS107" s="7"/>
      <c r="CT107" s="115"/>
      <c r="CU107" s="7"/>
      <c r="CV107" s="4"/>
      <c r="CW107" s="4"/>
      <c r="CX107" s="4"/>
      <c r="CY107" s="4"/>
      <c r="DA107" s="4"/>
      <c r="DB107" s="4"/>
      <c r="DC107" s="63">
        <f t="shared" si="48"/>
        <v>3.2974999999999999</v>
      </c>
      <c r="DD107" s="4">
        <f t="shared" si="49"/>
        <v>1.9025000000000001</v>
      </c>
      <c r="DE107" s="4">
        <f t="shared" si="50"/>
        <v>11.694800442857144</v>
      </c>
      <c r="DF107" s="32">
        <f t="shared" si="51"/>
        <v>4.7231388900000004</v>
      </c>
      <c r="DG107" s="32">
        <f t="shared" si="52"/>
        <v>3.4270477488226061</v>
      </c>
      <c r="DH107" s="32">
        <f t="shared" si="53"/>
        <v>1.3840700043956045</v>
      </c>
      <c r="DW107" s="53">
        <f t="shared" si="42"/>
        <v>0.58970163281561128</v>
      </c>
      <c r="DX107" s="53">
        <f t="shared" si="45"/>
        <v>0.85227420183193936</v>
      </c>
      <c r="DY107" s="53">
        <f t="shared" si="46"/>
        <v>0.57456451670456166</v>
      </c>
      <c r="DZ107" s="53">
        <f t="shared" si="47"/>
        <v>0.46958156638238641</v>
      </c>
      <c r="EA107" s="53">
        <f t="shared" si="55"/>
        <v>0</v>
      </c>
      <c r="EB107" s="53">
        <f t="shared" si="56"/>
        <v>0.39766312796226472</v>
      </c>
      <c r="EC107" s="53">
        <f t="shared" si="57"/>
        <v>0.73629525849957622</v>
      </c>
      <c r="ED107" s="53">
        <f t="shared" si="66"/>
        <v>4.9875324310756</v>
      </c>
      <c r="EE107" s="53">
        <f t="shared" si="58"/>
        <v>1.7605400850406785</v>
      </c>
      <c r="EF107" s="53">
        <f>'east Allen-Studer'!DO106</f>
        <v>1.2177269539426838</v>
      </c>
      <c r="EG107" s="53">
        <f t="shared" si="59"/>
        <v>1.4472959713658888</v>
      </c>
      <c r="EH107" s="53">
        <f t="shared" si="60"/>
        <v>10.781985735424991</v>
      </c>
      <c r="EI107" s="53">
        <f t="shared" si="54"/>
        <v>3.4270477488226061</v>
      </c>
      <c r="EJ107" s="53">
        <f t="shared" si="61"/>
        <v>0.88027004252033925</v>
      </c>
      <c r="EK107" s="53">
        <f t="shared" si="62"/>
        <v>1.7605400850406785</v>
      </c>
      <c r="EL107" s="6"/>
      <c r="EM107" s="11">
        <f t="shared" si="63"/>
        <v>406.20721131293345</v>
      </c>
      <c r="EN107" s="11">
        <f t="shared" si="64"/>
        <v>196.93886845090867</v>
      </c>
      <c r="EO107" s="11">
        <f t="shared" si="65"/>
        <v>120.90497617893769</v>
      </c>
      <c r="EP107" s="6"/>
      <c r="EQ107" s="6"/>
      <c r="ER107" s="6"/>
      <c r="ES107" s="218">
        <f t="shared" si="44"/>
        <v>1686</v>
      </c>
    </row>
    <row r="108" spans="1:153" x14ac:dyDescent="0.15">
      <c r="A108" s="218">
        <f t="shared" si="43"/>
        <v>1687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12"/>
      <c r="N108" s="12"/>
      <c r="O108" s="53"/>
      <c r="P108" s="12"/>
      <c r="Q108" s="12"/>
      <c r="R108" s="12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87"/>
      <c r="AG108" s="87"/>
      <c r="AH108" s="87"/>
      <c r="AI108" s="87"/>
      <c r="AJ108" s="87"/>
      <c r="AK108" s="87"/>
      <c r="AL108" s="87"/>
      <c r="AM108" s="87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163"/>
      <c r="CD108" s="115"/>
      <c r="CE108" s="156"/>
      <c r="CF108" s="4"/>
      <c r="CG108" s="4"/>
      <c r="CH108" s="163"/>
      <c r="CI108" s="172"/>
      <c r="CJ108" s="4"/>
      <c r="CK108" s="4"/>
      <c r="CL108" s="7"/>
      <c r="CM108" s="172"/>
      <c r="CN108" s="4"/>
      <c r="CO108" s="4"/>
      <c r="CP108" s="4"/>
      <c r="CQ108" s="4"/>
      <c r="CR108" s="4"/>
      <c r="CS108" s="7"/>
      <c r="CT108" s="115"/>
      <c r="CU108" s="7"/>
      <c r="CV108" s="4"/>
      <c r="CW108" s="4"/>
      <c r="CX108" s="4"/>
      <c r="CY108" s="4"/>
      <c r="DA108" s="4"/>
      <c r="DB108" s="4"/>
      <c r="DC108" s="63">
        <f t="shared" si="48"/>
        <v>3.2974999999999999</v>
      </c>
      <c r="DD108" s="4">
        <f t="shared" si="49"/>
        <v>1.9025000000000001</v>
      </c>
      <c r="DE108" s="4">
        <f t="shared" si="50"/>
        <v>11.694800442857144</v>
      </c>
      <c r="DF108" s="32">
        <f t="shared" si="51"/>
        <v>4.7231388900000004</v>
      </c>
      <c r="DG108" s="32">
        <f t="shared" si="52"/>
        <v>3.4270477488226061</v>
      </c>
      <c r="DH108" s="32">
        <f t="shared" si="53"/>
        <v>1.3840700043956045</v>
      </c>
      <c r="DW108" s="53">
        <f t="shared" si="42"/>
        <v>0.59219163679808839</v>
      </c>
      <c r="DX108" s="53">
        <f t="shared" si="45"/>
        <v>0.85532694671445642</v>
      </c>
      <c r="DY108" s="53">
        <f t="shared" si="46"/>
        <v>0.57528956514866947</v>
      </c>
      <c r="DZ108" s="53">
        <f t="shared" si="47"/>
        <v>0.47098510574498714</v>
      </c>
      <c r="EA108" s="53">
        <f t="shared" si="55"/>
        <v>0</v>
      </c>
      <c r="EB108" s="53">
        <f t="shared" si="56"/>
        <v>0.39888376467809239</v>
      </c>
      <c r="EC108" s="53">
        <f t="shared" si="57"/>
        <v>0.7393620119065486</v>
      </c>
      <c r="ED108" s="53">
        <f t="shared" si="66"/>
        <v>5.0378369707371995</v>
      </c>
      <c r="EE108" s="53">
        <f t="shared" si="58"/>
        <v>1.7782969938443101</v>
      </c>
      <c r="EF108" s="53">
        <f>'east Allen-Studer'!DO107</f>
        <v>1.087874553640739</v>
      </c>
      <c r="EG108" s="53">
        <f t="shared" si="59"/>
        <v>1.4517384818153021</v>
      </c>
      <c r="EH108" s="53">
        <f t="shared" si="60"/>
        <v>10.815081304847356</v>
      </c>
      <c r="EI108" s="53">
        <f t="shared" si="54"/>
        <v>3.4270477488226061</v>
      </c>
      <c r="EJ108" s="53">
        <f t="shared" si="61"/>
        <v>0.88914849692215503</v>
      </c>
      <c r="EK108" s="53">
        <f t="shared" si="62"/>
        <v>1.7782969938443101</v>
      </c>
      <c r="EL108" s="6"/>
      <c r="EM108" s="11">
        <f t="shared" si="63"/>
        <v>407.76821032054323</v>
      </c>
      <c r="EN108" s="11">
        <f t="shared" si="64"/>
        <v>197.46534633813974</v>
      </c>
      <c r="EO108" s="11">
        <f t="shared" si="65"/>
        <v>121.09041058948122</v>
      </c>
      <c r="EP108" s="6"/>
      <c r="EQ108" s="6"/>
      <c r="ER108" s="6"/>
      <c r="ES108" s="218">
        <f t="shared" si="44"/>
        <v>1687</v>
      </c>
    </row>
    <row r="109" spans="1:153" x14ac:dyDescent="0.15">
      <c r="A109" s="218">
        <f t="shared" si="43"/>
        <v>1688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12"/>
      <c r="N109" s="12"/>
      <c r="O109" s="53"/>
      <c r="P109" s="12"/>
      <c r="Q109" s="12"/>
      <c r="R109" s="12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87"/>
      <c r="AG109" s="87"/>
      <c r="AH109" s="87"/>
      <c r="AI109" s="87"/>
      <c r="AJ109" s="87"/>
      <c r="AK109" s="87"/>
      <c r="AL109" s="87"/>
      <c r="AM109" s="87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163"/>
      <c r="CD109" s="115"/>
      <c r="CE109" s="156"/>
      <c r="CF109" s="4"/>
      <c r="CG109" s="4"/>
      <c r="CH109" s="163"/>
      <c r="CI109" s="172"/>
      <c r="CJ109" s="4"/>
      <c r="CK109" s="4"/>
      <c r="CL109" s="7"/>
      <c r="CM109" s="172"/>
      <c r="CN109" s="4"/>
      <c r="CO109" s="4"/>
      <c r="CP109" s="4"/>
      <c r="CQ109" s="4"/>
      <c r="CR109" s="4"/>
      <c r="CS109" s="7"/>
      <c r="CT109" s="115"/>
      <c r="CU109" s="7"/>
      <c r="CV109" s="4"/>
      <c r="CW109" s="4"/>
      <c r="CX109" s="4"/>
      <c r="CY109" s="4"/>
      <c r="DA109" s="4"/>
      <c r="DB109" s="4"/>
      <c r="DC109" s="63">
        <f t="shared" si="48"/>
        <v>3.2974999999999999</v>
      </c>
      <c r="DD109" s="4">
        <f t="shared" si="49"/>
        <v>1.9025000000000001</v>
      </c>
      <c r="DE109" s="4">
        <f t="shared" si="50"/>
        <v>11.694800442857144</v>
      </c>
      <c r="DF109" s="32">
        <f t="shared" si="51"/>
        <v>4.7231388900000004</v>
      </c>
      <c r="DG109" s="32">
        <f t="shared" si="52"/>
        <v>3.4270477488226061</v>
      </c>
      <c r="DH109" s="32">
        <f t="shared" si="53"/>
        <v>1.3840700043956045</v>
      </c>
      <c r="DW109" s="53">
        <f t="shared" si="42"/>
        <v>0.59468164078056551</v>
      </c>
      <c r="DX109" s="53">
        <f t="shared" si="45"/>
        <v>0.85837969159697325</v>
      </c>
      <c r="DY109" s="53">
        <f t="shared" si="46"/>
        <v>0.57601378290587602</v>
      </c>
      <c r="DZ109" s="53">
        <f t="shared" si="47"/>
        <v>0.47238703707467167</v>
      </c>
      <c r="EA109" s="53">
        <f t="shared" si="55"/>
        <v>0</v>
      </c>
      <c r="EB109" s="53">
        <f t="shared" si="56"/>
        <v>0.40010300291228851</v>
      </c>
      <c r="EC109" s="53">
        <f t="shared" si="57"/>
        <v>0.74242859048947496</v>
      </c>
      <c r="ED109" s="53">
        <f t="shared" si="66"/>
        <v>5.0881415103987999</v>
      </c>
      <c r="EE109" s="53">
        <f t="shared" si="58"/>
        <v>1.7960539026479421</v>
      </c>
      <c r="EF109" s="53">
        <f>'east Allen-Studer'!DO108</f>
        <v>1.1499999999999999</v>
      </c>
      <c r="EG109" s="53">
        <f t="shared" si="59"/>
        <v>1.45617590248724</v>
      </c>
      <c r="EH109" s="53">
        <f t="shared" si="60"/>
        <v>10.848138956726094</v>
      </c>
      <c r="EI109" s="53">
        <f t="shared" si="54"/>
        <v>3.4270477488226061</v>
      </c>
      <c r="EJ109" s="53">
        <f t="shared" si="61"/>
        <v>0.89802695132397103</v>
      </c>
      <c r="EK109" s="53">
        <f t="shared" si="62"/>
        <v>1.7960539026479421</v>
      </c>
      <c r="EL109" s="6"/>
      <c r="EM109" s="11">
        <f t="shared" si="63"/>
        <v>409.32862132332224</v>
      </c>
      <c r="EN109" s="11">
        <f t="shared" si="64"/>
        <v>198.37541804084549</v>
      </c>
      <c r="EO109" s="11">
        <f t="shared" si="65"/>
        <v>121.65949698703983</v>
      </c>
      <c r="EP109" s="6"/>
      <c r="EQ109" s="6"/>
      <c r="ER109" s="6"/>
      <c r="ES109" s="218">
        <f t="shared" si="44"/>
        <v>1688</v>
      </c>
    </row>
    <row r="110" spans="1:153" x14ac:dyDescent="0.15">
      <c r="A110" s="218">
        <f t="shared" si="43"/>
        <v>1689</v>
      </c>
      <c r="B110" s="4"/>
      <c r="C110" s="4"/>
      <c r="D110" s="4"/>
      <c r="E110" s="4"/>
      <c r="F110" s="4">
        <v>4</v>
      </c>
      <c r="G110" s="4">
        <f>(F110*10.78)/$G$3</f>
        <v>1.4373333333333334</v>
      </c>
      <c r="H110" s="4"/>
      <c r="I110" s="4"/>
      <c r="J110" s="4"/>
      <c r="K110" s="4"/>
      <c r="L110" s="4"/>
      <c r="M110" s="12"/>
      <c r="N110" s="12"/>
      <c r="O110" s="53"/>
      <c r="P110" s="12"/>
      <c r="Q110" s="12"/>
      <c r="R110" s="12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87"/>
      <c r="AG110" s="87"/>
      <c r="AH110" s="87"/>
      <c r="AI110" s="87"/>
      <c r="AJ110" s="87"/>
      <c r="AK110" s="87"/>
      <c r="AL110" s="87"/>
      <c r="AM110" s="87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163"/>
      <c r="CD110" s="115"/>
      <c r="CE110" s="156"/>
      <c r="CF110" s="4"/>
      <c r="CG110" s="4"/>
      <c r="CH110" s="163"/>
      <c r="CI110" s="172"/>
      <c r="CJ110" s="4"/>
      <c r="CK110" s="4"/>
      <c r="CL110" s="7"/>
      <c r="CM110" s="172"/>
      <c r="CN110" s="4"/>
      <c r="CO110" s="4"/>
      <c r="CP110" s="4"/>
      <c r="CQ110" s="4"/>
      <c r="CR110" s="4"/>
      <c r="CS110" s="7"/>
      <c r="CT110" s="115"/>
      <c r="CU110" s="7"/>
      <c r="CV110" s="4"/>
      <c r="CW110" s="4"/>
      <c r="CX110" s="4"/>
      <c r="CY110" s="4"/>
      <c r="DA110" s="4"/>
      <c r="DB110" s="4"/>
      <c r="DC110" s="63">
        <f t="shared" si="48"/>
        <v>3.2974999999999999</v>
      </c>
      <c r="DD110" s="4">
        <f t="shared" si="49"/>
        <v>1.9025000000000001</v>
      </c>
      <c r="DE110" s="4">
        <f t="shared" si="50"/>
        <v>11.694800442857144</v>
      </c>
      <c r="DF110" s="32">
        <f t="shared" si="51"/>
        <v>4.7231388900000004</v>
      </c>
      <c r="DG110" s="32">
        <f t="shared" si="52"/>
        <v>3.4270477488226061</v>
      </c>
      <c r="DH110" s="32">
        <f t="shared" si="53"/>
        <v>1.3840700043956045</v>
      </c>
      <c r="DW110" s="53">
        <f t="shared" si="42"/>
        <v>0.59717164476304263</v>
      </c>
      <c r="DX110" s="53">
        <f t="shared" si="45"/>
        <v>0.8614324364794903</v>
      </c>
      <c r="DY110" s="53">
        <f t="shared" si="46"/>
        <v>0.57673717440014038</v>
      </c>
      <c r="DZ110" s="53">
        <f t="shared" si="47"/>
        <v>0.47378736893528212</v>
      </c>
      <c r="EA110" s="53">
        <f t="shared" si="55"/>
        <v>0</v>
      </c>
      <c r="EB110" s="53">
        <f t="shared" si="56"/>
        <v>0.40132085011269558</v>
      </c>
      <c r="EC110" s="53">
        <f t="shared" si="57"/>
        <v>0.74549499499027239</v>
      </c>
      <c r="ED110" s="53">
        <f t="shared" si="66"/>
        <v>5.1384460500603995</v>
      </c>
      <c r="EE110" s="53">
        <f t="shared" si="58"/>
        <v>1.8138108114515736</v>
      </c>
      <c r="EF110" s="53">
        <f>'east Allen-Studer'!DO109</f>
        <v>1.1499999999999999</v>
      </c>
      <c r="EG110" s="53">
        <f t="shared" si="59"/>
        <v>1.460608260488145</v>
      </c>
      <c r="EH110" s="53">
        <f t="shared" si="60"/>
        <v>10.881158892997286</v>
      </c>
      <c r="EI110" s="53">
        <f t="shared" si="54"/>
        <v>3.4270477488226061</v>
      </c>
      <c r="EJ110" s="53">
        <f t="shared" si="61"/>
        <v>0.90690540572578682</v>
      </c>
      <c r="EK110" s="53">
        <f t="shared" si="62"/>
        <v>1.8138108114515736</v>
      </c>
      <c r="EL110" s="6"/>
      <c r="EM110" s="11">
        <f t="shared" si="63"/>
        <v>410.8884474453115</v>
      </c>
      <c r="EN110" s="11">
        <f t="shared" si="64"/>
        <v>199.1608788869851</v>
      </c>
      <c r="EO110" s="11">
        <f t="shared" si="65"/>
        <v>122.10403040111876</v>
      </c>
      <c r="EP110" s="6"/>
      <c r="EQ110" s="5">
        <f>G110</f>
        <v>1.4373333333333334</v>
      </c>
      <c r="ES110" s="218">
        <f t="shared" si="44"/>
        <v>1689</v>
      </c>
      <c r="ET110" s="53">
        <f>$EQ110*360/(3.15*EM110)</f>
        <v>0.39978409635995005</v>
      </c>
      <c r="EU110" s="53">
        <f>$EQ110*360/(3.15*EN110)</f>
        <v>0.82479384297094149</v>
      </c>
      <c r="EV110" s="53">
        <f>$EQ110*360/(3.15*EO110)</f>
        <v>1.3453009382822272</v>
      </c>
      <c r="EW110" s="6"/>
    </row>
    <row r="111" spans="1:153" x14ac:dyDescent="0.15">
      <c r="A111" s="218">
        <f t="shared" si="43"/>
        <v>1690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12"/>
      <c r="N111" s="12"/>
      <c r="O111" s="53"/>
      <c r="P111" s="12"/>
      <c r="Q111" s="12"/>
      <c r="R111" s="12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87"/>
      <c r="AG111" s="87"/>
      <c r="AH111" s="87"/>
      <c r="AI111" s="87"/>
      <c r="AJ111" s="87"/>
      <c r="AK111" s="87"/>
      <c r="AL111" s="87"/>
      <c r="AM111" s="87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163"/>
      <c r="CD111" s="115"/>
      <c r="CE111" s="156"/>
      <c r="CF111" s="4"/>
      <c r="CG111" s="4"/>
      <c r="CH111" s="163"/>
      <c r="CI111" s="172"/>
      <c r="CJ111" s="4"/>
      <c r="CK111" s="4"/>
      <c r="CL111" s="7"/>
      <c r="CM111" s="172"/>
      <c r="CN111" s="4"/>
      <c r="CO111" s="4"/>
      <c r="CP111" s="4"/>
      <c r="CQ111" s="4"/>
      <c r="CR111" s="4"/>
      <c r="CS111" s="7"/>
      <c r="CT111" s="115"/>
      <c r="CU111" s="7"/>
      <c r="CV111" s="4"/>
      <c r="CW111" s="4"/>
      <c r="CX111" s="4"/>
      <c r="CY111" s="4"/>
      <c r="DA111" s="4"/>
      <c r="DB111" s="4"/>
      <c r="DC111" s="63">
        <f t="shared" si="48"/>
        <v>3.2974999999999999</v>
      </c>
      <c r="DD111" s="4">
        <f t="shared" si="49"/>
        <v>1.9025000000000001</v>
      </c>
      <c r="DE111" s="4">
        <f t="shared" si="50"/>
        <v>11.694800442857144</v>
      </c>
      <c r="DF111" s="32">
        <f t="shared" si="51"/>
        <v>4.7231388900000004</v>
      </c>
      <c r="DG111" s="32">
        <f t="shared" si="52"/>
        <v>3.4270477488226061</v>
      </c>
      <c r="DH111" s="32">
        <f t="shared" si="53"/>
        <v>1.3840700043956045</v>
      </c>
      <c r="DW111" s="53">
        <f t="shared" si="42"/>
        <v>0.59966164874551975</v>
      </c>
      <c r="DX111" s="53">
        <f t="shared" si="45"/>
        <v>0.86448518136200714</v>
      </c>
      <c r="DY111" s="53">
        <f t="shared" si="46"/>
        <v>0.57745974401352229</v>
      </c>
      <c r="DZ111" s="53">
        <f t="shared" si="47"/>
        <v>0.47518610980955384</v>
      </c>
      <c r="EA111" s="53">
        <f t="shared" si="55"/>
        <v>0</v>
      </c>
      <c r="EB111" s="53">
        <f t="shared" si="56"/>
        <v>0.40253731365661877</v>
      </c>
      <c r="EC111" s="53">
        <f t="shared" si="57"/>
        <v>0.7485612261446295</v>
      </c>
      <c r="ED111" s="53">
        <f t="shared" si="66"/>
        <v>5.1887505897219999</v>
      </c>
      <c r="EE111" s="53">
        <f t="shared" si="58"/>
        <v>1.8315677202552056</v>
      </c>
      <c r="EF111" s="53">
        <f>'east Allen-Studer'!DO110</f>
        <v>1.1499999999999999</v>
      </c>
      <c r="EG111" s="53">
        <f t="shared" si="59"/>
        <v>1.4650355826677373</v>
      </c>
      <c r="EH111" s="53">
        <f t="shared" si="60"/>
        <v>10.9141413136845</v>
      </c>
      <c r="EI111" s="53">
        <f t="shared" si="54"/>
        <v>3.4270477488226061</v>
      </c>
      <c r="EJ111" s="53">
        <f t="shared" si="61"/>
        <v>0.91578386012760282</v>
      </c>
      <c r="EK111" s="53">
        <f t="shared" si="62"/>
        <v>1.8315677202552056</v>
      </c>
      <c r="EL111" s="6"/>
      <c r="EM111" s="11">
        <f t="shared" si="63"/>
        <v>412.44769178099637</v>
      </c>
      <c r="EN111" s="11">
        <f t="shared" si="64"/>
        <v>199.94598166520564</v>
      </c>
      <c r="EO111" s="11">
        <f t="shared" si="65"/>
        <v>122.54826332469017</v>
      </c>
      <c r="EP111" s="6"/>
      <c r="EQ111" s="6"/>
      <c r="ER111" s="6"/>
      <c r="ES111" s="218">
        <f t="shared" si="44"/>
        <v>1690</v>
      </c>
    </row>
    <row r="112" spans="1:153" x14ac:dyDescent="0.15">
      <c r="A112" s="218">
        <f t="shared" si="43"/>
        <v>1691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12"/>
      <c r="N112" s="12"/>
      <c r="O112" s="53"/>
      <c r="P112" s="12"/>
      <c r="Q112" s="12"/>
      <c r="R112" s="12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87"/>
      <c r="AG112" s="87"/>
      <c r="AH112" s="87"/>
      <c r="AI112" s="87"/>
      <c r="AJ112" s="87"/>
      <c r="AK112" s="87"/>
      <c r="AL112" s="87"/>
      <c r="AM112" s="87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163"/>
      <c r="CD112" s="115"/>
      <c r="CE112" s="156"/>
      <c r="CF112" s="4"/>
      <c r="CG112" s="4"/>
      <c r="CH112" s="163"/>
      <c r="CI112" s="172"/>
      <c r="CJ112" s="4"/>
      <c r="CK112" s="4"/>
      <c r="CL112" s="7"/>
      <c r="CM112" s="172"/>
      <c r="CN112" s="4"/>
      <c r="CO112" s="4"/>
      <c r="CP112" s="4"/>
      <c r="CQ112" s="4"/>
      <c r="CR112" s="4"/>
      <c r="CS112" s="7"/>
      <c r="CT112" s="115"/>
      <c r="CU112" s="7"/>
      <c r="CV112" s="4"/>
      <c r="CW112" s="4"/>
      <c r="CX112" s="4"/>
      <c r="CY112" s="4"/>
      <c r="DA112" s="4"/>
      <c r="DB112" s="4"/>
      <c r="DC112" s="63">
        <f t="shared" si="48"/>
        <v>3.2974999999999999</v>
      </c>
      <c r="DD112" s="4">
        <f t="shared" si="49"/>
        <v>1.9025000000000001</v>
      </c>
      <c r="DE112" s="4">
        <f t="shared" si="50"/>
        <v>11.694800442857144</v>
      </c>
      <c r="DF112" s="32">
        <f t="shared" si="51"/>
        <v>4.7231388900000004</v>
      </c>
      <c r="DG112" s="32">
        <f t="shared" si="52"/>
        <v>3.4270477488226061</v>
      </c>
      <c r="DH112" s="32">
        <f t="shared" si="53"/>
        <v>1.3840700043956045</v>
      </c>
      <c r="DW112" s="53">
        <f t="shared" si="42"/>
        <v>0.60215165272799676</v>
      </c>
      <c r="DX112" s="53">
        <f t="shared" si="45"/>
        <v>0.86753792624452397</v>
      </c>
      <c r="DY112" s="53">
        <f t="shared" si="46"/>
        <v>0.57818149608675318</v>
      </c>
      <c r="DZ112" s="53">
        <f t="shared" si="47"/>
        <v>0.47658326810021751</v>
      </c>
      <c r="EA112" s="53">
        <f t="shared" si="55"/>
        <v>0</v>
      </c>
      <c r="EB112" s="53">
        <f t="shared" si="56"/>
        <v>0.40375240085178443</v>
      </c>
      <c r="EC112" s="53">
        <f t="shared" si="57"/>
        <v>0.75162728468208362</v>
      </c>
      <c r="ED112" s="53">
        <f t="shared" si="66"/>
        <v>5.2390551293835994</v>
      </c>
      <c r="EE112" s="53">
        <f t="shared" si="58"/>
        <v>1.8493246290588374</v>
      </c>
      <c r="EF112" s="53">
        <f>'east Allen-Studer'!DO111</f>
        <v>1.2783247407502583</v>
      </c>
      <c r="EG112" s="53">
        <f t="shared" si="59"/>
        <v>1.4694578956225066</v>
      </c>
      <c r="EH112" s="53">
        <f t="shared" si="60"/>
        <v>10.947086416924789</v>
      </c>
      <c r="EI112" s="53">
        <f t="shared" si="54"/>
        <v>3.4270477488226061</v>
      </c>
      <c r="EJ112" s="53">
        <f t="shared" si="61"/>
        <v>0.92466231452941872</v>
      </c>
      <c r="EK112" s="53">
        <f t="shared" si="62"/>
        <v>1.8493246290588374</v>
      </c>
      <c r="EL112" s="6"/>
      <c r="EM112" s="11">
        <f t="shared" si="63"/>
        <v>414.00635739570799</v>
      </c>
      <c r="EN112" s="11">
        <f t="shared" si="64"/>
        <v>200.98737773511013</v>
      </c>
      <c r="EO112" s="11">
        <f t="shared" si="65"/>
        <v>123.24884682442331</v>
      </c>
      <c r="EP112" s="6"/>
      <c r="EQ112" s="6"/>
      <c r="ER112" s="6"/>
      <c r="ES112" s="218">
        <f t="shared" si="44"/>
        <v>1691</v>
      </c>
    </row>
    <row r="113" spans="1:149" x14ac:dyDescent="0.15">
      <c r="A113" s="218">
        <f t="shared" si="43"/>
        <v>1692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12"/>
      <c r="N113" s="12"/>
      <c r="O113" s="53"/>
      <c r="P113" s="12"/>
      <c r="Q113" s="12"/>
      <c r="R113" s="12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87"/>
      <c r="AG113" s="87"/>
      <c r="AH113" s="87"/>
      <c r="AI113" s="87"/>
      <c r="AJ113" s="87"/>
      <c r="AK113" s="87"/>
      <c r="AL113" s="87"/>
      <c r="AM113" s="87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163"/>
      <c r="CD113" s="115"/>
      <c r="CE113" s="156"/>
      <c r="CF113" s="4"/>
      <c r="CG113" s="4"/>
      <c r="CH113" s="163"/>
      <c r="CI113" s="172"/>
      <c r="CJ113" s="4"/>
      <c r="CK113" s="4"/>
      <c r="CL113" s="7"/>
      <c r="CM113" s="172"/>
      <c r="CN113" s="4"/>
      <c r="CO113" s="4"/>
      <c r="CP113" s="4"/>
      <c r="CQ113" s="4"/>
      <c r="CR113" s="4"/>
      <c r="CS113" s="7"/>
      <c r="CT113" s="115"/>
      <c r="CU113" s="7"/>
      <c r="CV113" s="4"/>
      <c r="CW113" s="4"/>
      <c r="CX113" s="4"/>
      <c r="CY113" s="4"/>
      <c r="DA113" s="4"/>
      <c r="DB113" s="4"/>
      <c r="DC113" s="63">
        <f t="shared" si="48"/>
        <v>3.2974999999999999</v>
      </c>
      <c r="DD113" s="4">
        <f t="shared" si="49"/>
        <v>1.9025000000000001</v>
      </c>
      <c r="DE113" s="4">
        <f t="shared" si="50"/>
        <v>11.694800442857144</v>
      </c>
      <c r="DF113" s="32">
        <f t="shared" si="51"/>
        <v>4.7231388900000004</v>
      </c>
      <c r="DG113" s="32">
        <f t="shared" si="52"/>
        <v>3.4270477488226061</v>
      </c>
      <c r="DH113" s="32">
        <f t="shared" si="53"/>
        <v>1.3840700043956045</v>
      </c>
      <c r="DW113" s="53">
        <f t="shared" si="42"/>
        <v>0.60464165671047387</v>
      </c>
      <c r="DX113" s="53">
        <f t="shared" si="45"/>
        <v>0.87059067112704103</v>
      </c>
      <c r="DY113" s="53">
        <f t="shared" si="46"/>
        <v>0.57890243491979332</v>
      </c>
      <c r="DZ113" s="53">
        <f t="shared" si="47"/>
        <v>0.47797885213108082</v>
      </c>
      <c r="EA113" s="53">
        <f t="shared" si="55"/>
        <v>0</v>
      </c>
      <c r="EB113" s="53">
        <f t="shared" si="56"/>
        <v>0.40496611893728079</v>
      </c>
      <c r="EC113" s="53">
        <f t="shared" si="57"/>
        <v>0.75469317132609792</v>
      </c>
      <c r="ED113" s="53">
        <f t="shared" si="66"/>
        <v>5.2893596690451998</v>
      </c>
      <c r="EE113" s="53">
        <f t="shared" si="58"/>
        <v>1.8670815378624694</v>
      </c>
      <c r="EF113" s="53">
        <f>'east Allen-Studer'!DO112</f>
        <v>1.1499999999999999</v>
      </c>
      <c r="EG113" s="53">
        <f t="shared" si="59"/>
        <v>1.4738752256991325</v>
      </c>
      <c r="EH113" s="53">
        <f t="shared" si="60"/>
        <v>10.979994398994203</v>
      </c>
      <c r="EI113" s="53">
        <f t="shared" si="54"/>
        <v>3.4270477488226061</v>
      </c>
      <c r="EJ113" s="53">
        <f t="shared" si="61"/>
        <v>0.93354076893123472</v>
      </c>
      <c r="EK113" s="53">
        <f t="shared" si="62"/>
        <v>1.8670815378624694</v>
      </c>
      <c r="EL113" s="6"/>
      <c r="EM113" s="11">
        <f t="shared" si="63"/>
        <v>415.56444732601648</v>
      </c>
      <c r="EN113" s="11">
        <f t="shared" si="64"/>
        <v>201.51512051271382</v>
      </c>
      <c r="EO113" s="11">
        <f t="shared" si="65"/>
        <v>123.43583402610435</v>
      </c>
      <c r="EP113" s="6"/>
      <c r="EQ113" s="6"/>
      <c r="ER113" s="6"/>
      <c r="ES113" s="218">
        <f t="shared" si="44"/>
        <v>1692</v>
      </c>
    </row>
    <row r="114" spans="1:149" x14ac:dyDescent="0.15">
      <c r="A114" s="218">
        <f t="shared" si="43"/>
        <v>1693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12"/>
      <c r="N114" s="12"/>
      <c r="O114" s="53"/>
      <c r="P114" s="12"/>
      <c r="Q114" s="12"/>
      <c r="R114" s="12"/>
      <c r="S114" s="4"/>
      <c r="T114" s="4">
        <v>1.45</v>
      </c>
      <c r="U114" s="4">
        <f>(T114*10.78)*0.031922365</f>
        <v>0.49897848731499994</v>
      </c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87"/>
      <c r="AG114" s="87"/>
      <c r="AH114" s="87"/>
      <c r="AI114" s="87"/>
      <c r="AJ114" s="87"/>
      <c r="AK114" s="87"/>
      <c r="AL114" s="87"/>
      <c r="AM114" s="87"/>
      <c r="AN114" s="4">
        <v>1.08</v>
      </c>
      <c r="AO114" s="4">
        <f>(AN114*10.78)*0.031922365</f>
        <v>0.37165294227600004</v>
      </c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163"/>
      <c r="CD114" s="115"/>
      <c r="CE114" s="156"/>
      <c r="CF114" s="4"/>
      <c r="CG114" s="4"/>
      <c r="CH114" s="163"/>
      <c r="CI114" s="172"/>
      <c r="CJ114" s="4"/>
      <c r="CK114" s="4"/>
      <c r="CL114" s="7"/>
      <c r="CM114" s="172"/>
      <c r="CN114" s="4"/>
      <c r="CO114" s="4"/>
      <c r="CP114" s="4"/>
      <c r="CQ114" s="4"/>
      <c r="CR114" s="4"/>
      <c r="CS114" s="7"/>
      <c r="CT114" s="115"/>
      <c r="CU114" s="7"/>
      <c r="CV114" s="4"/>
      <c r="CW114" s="4"/>
      <c r="CX114" s="4"/>
      <c r="CY114" s="4"/>
      <c r="DA114" s="4"/>
      <c r="DB114" s="4"/>
      <c r="DC114" s="63">
        <f t="shared" si="48"/>
        <v>3.2974999999999999</v>
      </c>
      <c r="DD114" s="4">
        <f t="shared" si="49"/>
        <v>1.9025000000000001</v>
      </c>
      <c r="DE114" s="4">
        <f t="shared" si="50"/>
        <v>11.694800442857144</v>
      </c>
      <c r="DF114" s="32">
        <f t="shared" si="51"/>
        <v>4.7231388900000004</v>
      </c>
      <c r="DG114" s="32">
        <f t="shared" si="52"/>
        <v>3.4270477488226061</v>
      </c>
      <c r="DH114" s="32">
        <f t="shared" si="53"/>
        <v>1.3840700043956045</v>
      </c>
      <c r="DW114" s="53">
        <f t="shared" si="42"/>
        <v>0.60713166069295099</v>
      </c>
      <c r="DX114" s="53">
        <f t="shared" si="45"/>
        <v>0.87364341600955786</v>
      </c>
      <c r="DY114" s="53">
        <f t="shared" si="46"/>
        <v>0.57962256477238205</v>
      </c>
      <c r="DZ114" s="53">
        <f t="shared" si="47"/>
        <v>0.47937287014809155</v>
      </c>
      <c r="EA114" s="53">
        <f t="shared" si="55"/>
        <v>0.49897848731499994</v>
      </c>
      <c r="EB114" s="53">
        <f t="shared" si="56"/>
        <v>0.40617847508448252</v>
      </c>
      <c r="EC114" s="53">
        <f t="shared" si="57"/>
        <v>0.7577588867941365</v>
      </c>
      <c r="ED114" s="53">
        <f t="shared" si="66"/>
        <v>5.3396642087068003</v>
      </c>
      <c r="EE114" s="53">
        <f t="shared" si="58"/>
        <v>1.884838446666101</v>
      </c>
      <c r="EF114" s="53">
        <f>'east Allen-Studer'!DO113</f>
        <v>1.1499999999999999</v>
      </c>
      <c r="EG114" s="53">
        <f t="shared" si="59"/>
        <v>1.4782875989978514</v>
      </c>
      <c r="EH114" s="53">
        <f t="shared" si="60"/>
        <v>11.012865454332841</v>
      </c>
      <c r="EI114" s="53">
        <f t="shared" si="54"/>
        <v>3.4270477488226061</v>
      </c>
      <c r="EJ114" s="53">
        <f t="shared" si="61"/>
        <v>0.9424192233330505</v>
      </c>
      <c r="EK114" s="53">
        <f t="shared" si="62"/>
        <v>1.884838446666101</v>
      </c>
      <c r="EL114" s="6"/>
      <c r="EM114" s="11">
        <f t="shared" si="63"/>
        <v>417.12196458011937</v>
      </c>
      <c r="EN114" s="11">
        <f t="shared" si="64"/>
        <v>202.29916028568567</v>
      </c>
      <c r="EO114" s="11">
        <f t="shared" si="65"/>
        <v>123.87917492984204</v>
      </c>
      <c r="EP114" s="6"/>
      <c r="EQ114" s="6"/>
      <c r="ER114" s="6"/>
      <c r="ES114" s="218">
        <f t="shared" si="44"/>
        <v>1693</v>
      </c>
    </row>
    <row r="115" spans="1:149" x14ac:dyDescent="0.15">
      <c r="A115" s="218">
        <f t="shared" si="43"/>
        <v>1694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12"/>
      <c r="N115" s="12"/>
      <c r="O115" s="53"/>
      <c r="P115" s="12"/>
      <c r="Q115" s="12"/>
      <c r="R115" s="12"/>
      <c r="S115" s="4"/>
      <c r="T115" s="4">
        <v>2.52</v>
      </c>
      <c r="U115" s="4">
        <f>(T115*10.78)*0.031922365</f>
        <v>0.86719019864399993</v>
      </c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87"/>
      <c r="AG115" s="87"/>
      <c r="AH115" s="87"/>
      <c r="AI115" s="87"/>
      <c r="AJ115" s="87"/>
      <c r="AK115" s="87"/>
      <c r="AL115" s="87"/>
      <c r="AM115" s="87"/>
      <c r="AN115" s="4">
        <v>1.89</v>
      </c>
      <c r="AO115" s="4">
        <f>(AN115*10.78)*0.031922365</f>
        <v>0.65039264898299998</v>
      </c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>
        <v>1.42</v>
      </c>
      <c r="BE115" s="4">
        <f>(BD115*10.78)/25.11</f>
        <v>0.60962166467542811</v>
      </c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163"/>
      <c r="CD115" s="115"/>
      <c r="CE115" s="156"/>
      <c r="CF115" s="4"/>
      <c r="CG115" s="4"/>
      <c r="CH115" s="163"/>
      <c r="CI115" s="172"/>
      <c r="CJ115" s="4"/>
      <c r="CK115" s="4"/>
      <c r="CL115" s="7"/>
      <c r="CM115" s="172"/>
      <c r="CN115" s="4"/>
      <c r="CO115" s="4"/>
      <c r="CP115" s="4"/>
      <c r="CQ115" s="4"/>
      <c r="CR115" s="4"/>
      <c r="CS115" s="7"/>
      <c r="CT115" s="115"/>
      <c r="CU115" s="7"/>
      <c r="CV115" s="4"/>
      <c r="CW115" s="4"/>
      <c r="CX115" s="4"/>
      <c r="CY115" s="4"/>
      <c r="DA115" s="4"/>
      <c r="DB115" s="4"/>
      <c r="DC115" s="63">
        <f t="shared" si="48"/>
        <v>3.2974999999999999</v>
      </c>
      <c r="DD115" s="4">
        <f t="shared" si="49"/>
        <v>1.9025000000000001</v>
      </c>
      <c r="DE115" s="4">
        <f t="shared" si="50"/>
        <v>11.694800442857144</v>
      </c>
      <c r="DF115" s="32">
        <f t="shared" si="51"/>
        <v>4.7231388900000004</v>
      </c>
      <c r="DG115" s="32">
        <f t="shared" si="52"/>
        <v>3.4270477488226061</v>
      </c>
      <c r="DH115" s="32">
        <f t="shared" si="53"/>
        <v>1.3840700043956045</v>
      </c>
      <c r="DW115" s="53">
        <f>BE115</f>
        <v>0.60962166467542811</v>
      </c>
      <c r="DX115" s="53">
        <f t="shared" si="45"/>
        <v>0.87669616089207492</v>
      </c>
      <c r="DY115" s="53">
        <f t="shared" si="46"/>
        <v>0.58034188986457658</v>
      </c>
      <c r="DZ115" s="53">
        <f t="shared" si="47"/>
        <v>0.48076533032038216</v>
      </c>
      <c r="EA115" s="53">
        <f t="shared" si="55"/>
        <v>0.86719019864399993</v>
      </c>
      <c r="EB115" s="53">
        <f t="shared" si="56"/>
        <v>0.40738947639795914</v>
      </c>
      <c r="EC115" s="53">
        <f t="shared" si="57"/>
        <v>0.76082443179773884</v>
      </c>
      <c r="ED115" s="53">
        <f t="shared" si="66"/>
        <v>5.3899687483683998</v>
      </c>
      <c r="EE115" s="53">
        <f t="shared" si="58"/>
        <v>1.9025953554697328</v>
      </c>
      <c r="EF115" s="53">
        <f>'east Allen-Studer'!DO114</f>
        <v>1.1499999999999999</v>
      </c>
      <c r="EG115" s="53">
        <f t="shared" si="59"/>
        <v>1.482695041375762</v>
      </c>
      <c r="EH115" s="53">
        <f t="shared" si="60"/>
        <v>11.045699775569496</v>
      </c>
      <c r="EI115" s="53">
        <f t="shared" si="54"/>
        <v>3.4270477488226061</v>
      </c>
      <c r="EJ115" s="53">
        <f t="shared" si="61"/>
        <v>0.9512976777348664</v>
      </c>
      <c r="EK115" s="53">
        <f t="shared" si="62"/>
        <v>1.9025953554697328</v>
      </c>
      <c r="EL115" s="6"/>
      <c r="EM115" s="11">
        <f t="shared" si="63"/>
        <v>418.67891213822048</v>
      </c>
      <c r="EN115" s="11">
        <f t="shared" si="64"/>
        <v>203.08284939857575</v>
      </c>
      <c r="EO115" s="11">
        <f t="shared" si="65"/>
        <v>124.32222159525932</v>
      </c>
      <c r="EP115" s="6"/>
      <c r="EQ115" s="6"/>
      <c r="ER115" s="6"/>
      <c r="ES115" s="218">
        <f t="shared" si="44"/>
        <v>1694</v>
      </c>
    </row>
    <row r="116" spans="1:149" x14ac:dyDescent="0.15">
      <c r="A116" s="218">
        <f t="shared" si="43"/>
        <v>1695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12"/>
      <c r="N116" s="12"/>
      <c r="O116" s="53"/>
      <c r="P116" s="12"/>
      <c r="Q116" s="12"/>
      <c r="R116" s="12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87"/>
      <c r="AG116" s="87"/>
      <c r="AH116" s="87"/>
      <c r="AI116" s="87"/>
      <c r="AJ116" s="87"/>
      <c r="AK116" s="87"/>
      <c r="AL116" s="87"/>
      <c r="AM116" s="87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163"/>
      <c r="CD116" s="115"/>
      <c r="CE116" s="156"/>
      <c r="CF116" s="4"/>
      <c r="CG116" s="4"/>
      <c r="CH116" s="163"/>
      <c r="CI116" s="172"/>
      <c r="CJ116" s="4"/>
      <c r="CK116" s="4"/>
      <c r="CL116" s="7"/>
      <c r="CM116" s="172"/>
      <c r="CN116" s="4"/>
      <c r="CO116" s="4"/>
      <c r="CP116" s="4"/>
      <c r="CQ116" s="4"/>
      <c r="CR116" s="4"/>
      <c r="CS116" s="7"/>
      <c r="CT116" s="115"/>
      <c r="CU116" s="7"/>
      <c r="CV116" s="4"/>
      <c r="CW116" s="4"/>
      <c r="CX116" s="4"/>
      <c r="CY116" s="4"/>
      <c r="DA116" s="4"/>
      <c r="DB116" s="4"/>
      <c r="DC116" s="63">
        <f t="shared" si="48"/>
        <v>3.2974999999999999</v>
      </c>
      <c r="DD116" s="4">
        <f t="shared" si="49"/>
        <v>1.9025000000000001</v>
      </c>
      <c r="DE116" s="4">
        <f t="shared" si="50"/>
        <v>11.694800442857144</v>
      </c>
      <c r="DF116" s="32">
        <f t="shared" si="51"/>
        <v>4.7231388900000004</v>
      </c>
      <c r="DG116" s="32">
        <f t="shared" si="52"/>
        <v>3.4270477488226061</v>
      </c>
      <c r="DH116" s="32">
        <f t="shared" si="53"/>
        <v>1.3840700043956045</v>
      </c>
      <c r="DW116" s="53">
        <f t="shared" ref="DW116:DW147" si="67">DW$115+(A116-A$115)*(DW$182-DW$115)/(A$182-A$115)</f>
        <v>0.61155062840276686</v>
      </c>
      <c r="DX116" s="53">
        <f t="shared" si="45"/>
        <v>0.87906107042179227</v>
      </c>
      <c r="DY116" s="53">
        <f t="shared" si="46"/>
        <v>0.58089858823743823</v>
      </c>
      <c r="DZ116" s="53">
        <f t="shared" si="47"/>
        <v>0.48184297980126395</v>
      </c>
      <c r="EA116" s="53">
        <f t="shared" si="55"/>
        <v>0</v>
      </c>
      <c r="EB116" s="53">
        <f t="shared" si="56"/>
        <v>0.40832669166830221</v>
      </c>
      <c r="EC116" s="53">
        <f t="shared" si="57"/>
        <v>0.76319914063370686</v>
      </c>
      <c r="ED116" s="53">
        <f t="shared" si="66"/>
        <v>5.4402732880299993</v>
      </c>
      <c r="EE116" s="53">
        <f t="shared" si="58"/>
        <v>1.9203522642733644</v>
      </c>
      <c r="EF116" s="53">
        <f>'east Allen-Studer'!DO115</f>
        <v>1.1499999999999999</v>
      </c>
      <c r="EG116" s="53">
        <f t="shared" si="59"/>
        <v>1.4861060387493956</v>
      </c>
      <c r="EH116" s="53">
        <f t="shared" si="60"/>
        <v>11.071110835749106</v>
      </c>
      <c r="EI116" s="53">
        <f t="shared" si="54"/>
        <v>3.4270477488226061</v>
      </c>
      <c r="EJ116" s="53">
        <f t="shared" si="61"/>
        <v>0.96017613213668218</v>
      </c>
      <c r="EK116" s="53">
        <f t="shared" si="62"/>
        <v>1.9203522642733644</v>
      </c>
      <c r="EL116" s="6"/>
      <c r="EM116" s="11">
        <f t="shared" si="63"/>
        <v>419.96960849521287</v>
      </c>
      <c r="EN116" s="11">
        <f t="shared" si="64"/>
        <v>203.74972960111722</v>
      </c>
      <c r="EO116" s="11">
        <f t="shared" si="65"/>
        <v>124.69924442514503</v>
      </c>
      <c r="EP116" s="6"/>
      <c r="EQ116" s="6"/>
      <c r="ER116" s="6"/>
      <c r="ES116" s="218">
        <f t="shared" si="44"/>
        <v>1695</v>
      </c>
    </row>
    <row r="117" spans="1:149" x14ac:dyDescent="0.15">
      <c r="A117" s="218">
        <f t="shared" si="43"/>
        <v>1696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12"/>
      <c r="N117" s="12"/>
      <c r="O117" s="53"/>
      <c r="P117" s="12"/>
      <c r="Q117" s="12"/>
      <c r="R117" s="12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87"/>
      <c r="AG117" s="87"/>
      <c r="AH117" s="87"/>
      <c r="AI117" s="87"/>
      <c r="AJ117" s="87"/>
      <c r="AK117" s="87"/>
      <c r="AL117" s="87"/>
      <c r="AM117" s="87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163"/>
      <c r="CD117" s="115"/>
      <c r="CE117" s="156"/>
      <c r="CF117" s="4"/>
      <c r="CG117" s="4"/>
      <c r="CH117" s="163"/>
      <c r="CI117" s="172"/>
      <c r="CJ117" s="4"/>
      <c r="CK117" s="4"/>
      <c r="CL117" s="7"/>
      <c r="CM117" s="172"/>
      <c r="CN117" s="4"/>
      <c r="CO117" s="4"/>
      <c r="CP117" s="4"/>
      <c r="CQ117" s="4"/>
      <c r="CR117" s="4"/>
      <c r="CS117" s="7"/>
      <c r="CT117" s="115"/>
      <c r="CU117" s="7"/>
      <c r="CV117" s="4"/>
      <c r="CW117" s="4"/>
      <c r="CX117" s="4"/>
      <c r="CY117" s="4"/>
      <c r="DA117" s="4"/>
      <c r="DB117" s="4"/>
      <c r="DC117" s="63">
        <f t="shared" si="48"/>
        <v>3.2974999999999999</v>
      </c>
      <c r="DD117" s="4">
        <f t="shared" si="49"/>
        <v>1.9025000000000001</v>
      </c>
      <c r="DE117" s="4">
        <f t="shared" si="50"/>
        <v>11.694800442857144</v>
      </c>
      <c r="DF117" s="32">
        <f t="shared" si="51"/>
        <v>4.7231388900000004</v>
      </c>
      <c r="DG117" s="32">
        <f t="shared" si="52"/>
        <v>3.4270477488226061</v>
      </c>
      <c r="DH117" s="32">
        <f t="shared" si="53"/>
        <v>1.3840700043956045</v>
      </c>
      <c r="DW117" s="53">
        <f t="shared" si="67"/>
        <v>0.61347959213010572</v>
      </c>
      <c r="DX117" s="53">
        <f t="shared" si="45"/>
        <v>0.88142597995150962</v>
      </c>
      <c r="DY117" s="53">
        <f t="shared" si="46"/>
        <v>0.58145480808411421</v>
      </c>
      <c r="DZ117" s="53">
        <f t="shared" si="47"/>
        <v>0.4829197029573698</v>
      </c>
      <c r="EA117" s="53">
        <f t="shared" si="55"/>
        <v>0</v>
      </c>
      <c r="EB117" s="53">
        <f t="shared" si="56"/>
        <v>0.40926310132815619</v>
      </c>
      <c r="EC117" s="53">
        <f t="shared" si="57"/>
        <v>0.76557374791753474</v>
      </c>
      <c r="ED117" s="53">
        <f t="shared" si="66"/>
        <v>5.4905778276915997</v>
      </c>
      <c r="EE117" s="53">
        <f t="shared" si="58"/>
        <v>1.9381091730769964</v>
      </c>
      <c r="EF117" s="53">
        <f>'east Allen-Studer'!DO116</f>
        <v>1.1499999999999999</v>
      </c>
      <c r="EG117" s="53">
        <f t="shared" si="59"/>
        <v>1.4895141041015934</v>
      </c>
      <c r="EH117" s="53">
        <f t="shared" si="60"/>
        <v>11.096500053117074</v>
      </c>
      <c r="EI117" s="53">
        <f t="shared" si="54"/>
        <v>3.4270477488226061</v>
      </c>
      <c r="EJ117" s="53">
        <f t="shared" si="61"/>
        <v>0.96905458653849819</v>
      </c>
      <c r="EK117" s="53">
        <f t="shared" si="62"/>
        <v>1.9381091730769964</v>
      </c>
      <c r="EL117" s="6"/>
      <c r="EM117" s="11">
        <f t="shared" si="63"/>
        <v>421.25996609234483</v>
      </c>
      <c r="EN117" s="11">
        <f t="shared" si="64"/>
        <v>204.41640128100559</v>
      </c>
      <c r="EO117" s="11">
        <f t="shared" si="65"/>
        <v>125.07609229329475</v>
      </c>
      <c r="EP117" s="6"/>
      <c r="EQ117" s="6"/>
      <c r="ER117" s="6"/>
      <c r="ES117" s="218">
        <f t="shared" si="44"/>
        <v>1696</v>
      </c>
    </row>
    <row r="118" spans="1:149" x14ac:dyDescent="0.15">
      <c r="A118" s="218">
        <f t="shared" si="43"/>
        <v>1697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12"/>
      <c r="N118" s="12"/>
      <c r="O118" s="53"/>
      <c r="P118" s="12"/>
      <c r="Q118" s="12"/>
      <c r="R118" s="12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87"/>
      <c r="AG118" s="87"/>
      <c r="AH118" s="87"/>
      <c r="AI118" s="87"/>
      <c r="AJ118" s="87"/>
      <c r="AK118" s="87"/>
      <c r="AL118" s="87"/>
      <c r="AM118" s="87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163"/>
      <c r="CD118" s="115"/>
      <c r="CE118" s="156"/>
      <c r="CF118" s="4"/>
      <c r="CG118" s="4"/>
      <c r="CH118" s="163"/>
      <c r="CI118" s="172"/>
      <c r="CJ118" s="4"/>
      <c r="CK118" s="4"/>
      <c r="CL118" s="7"/>
      <c r="CM118" s="172"/>
      <c r="CN118" s="4"/>
      <c r="CO118" s="4"/>
      <c r="CP118" s="4"/>
      <c r="CQ118" s="4"/>
      <c r="CR118" s="4"/>
      <c r="CS118" s="7"/>
      <c r="CT118" s="115"/>
      <c r="CU118" s="7"/>
      <c r="CV118" s="4"/>
      <c r="CW118" s="4"/>
      <c r="CX118" s="4"/>
      <c r="CY118" s="4"/>
      <c r="DA118" s="4"/>
      <c r="DB118" s="4"/>
      <c r="DC118" s="63">
        <f t="shared" si="48"/>
        <v>3.2974999999999999</v>
      </c>
      <c r="DD118" s="4">
        <f t="shared" si="49"/>
        <v>1.9025000000000001</v>
      </c>
      <c r="DE118" s="4">
        <f t="shared" si="50"/>
        <v>11.694800442857144</v>
      </c>
      <c r="DF118" s="32">
        <f t="shared" si="51"/>
        <v>4.7231388900000004</v>
      </c>
      <c r="DG118" s="32">
        <f t="shared" si="52"/>
        <v>3.4270477488226061</v>
      </c>
      <c r="DH118" s="32">
        <f t="shared" si="53"/>
        <v>1.3840700043956045</v>
      </c>
      <c r="DW118" s="53">
        <f t="shared" si="67"/>
        <v>0.61540855585744447</v>
      </c>
      <c r="DX118" s="53">
        <f t="shared" si="45"/>
        <v>0.88379088948122697</v>
      </c>
      <c r="DY118" s="53">
        <f t="shared" si="46"/>
        <v>0.58201055131863333</v>
      </c>
      <c r="DZ118" s="53">
        <f t="shared" si="47"/>
        <v>0.48399550349385151</v>
      </c>
      <c r="EA118" s="53">
        <f t="shared" si="55"/>
        <v>0</v>
      </c>
      <c r="EB118" s="53">
        <f t="shared" si="56"/>
        <v>0.41019870859983504</v>
      </c>
      <c r="EC118" s="53">
        <f t="shared" si="57"/>
        <v>0.76794825397285593</v>
      </c>
      <c r="ED118" s="53">
        <f t="shared" si="66"/>
        <v>5.5408823673532002</v>
      </c>
      <c r="EE118" s="53">
        <f t="shared" si="58"/>
        <v>1.9558660818806284</v>
      </c>
      <c r="EF118" s="53">
        <f>'east Allen-Studer'!DO117</f>
        <v>1.1499999999999999</v>
      </c>
      <c r="EG118" s="53">
        <f t="shared" si="59"/>
        <v>1.4929192491599752</v>
      </c>
      <c r="EH118" s="53">
        <f t="shared" si="60"/>
        <v>11.121867515041174</v>
      </c>
      <c r="EI118" s="53">
        <f t="shared" si="54"/>
        <v>3.4270477488226061</v>
      </c>
      <c r="EJ118" s="53">
        <f t="shared" si="61"/>
        <v>0.97793304094031419</v>
      </c>
      <c r="EK118" s="53">
        <f t="shared" si="62"/>
        <v>1.9558660818806284</v>
      </c>
      <c r="EL118" s="6"/>
      <c r="EM118" s="11">
        <f t="shared" si="63"/>
        <v>422.54998628133916</v>
      </c>
      <c r="EN118" s="11">
        <f t="shared" si="64"/>
        <v>205.08286526651921</v>
      </c>
      <c r="EO118" s="11">
        <f t="shared" si="65"/>
        <v>125.45276589870208</v>
      </c>
      <c r="EP118" s="6"/>
      <c r="EQ118" s="6"/>
      <c r="ER118" s="6"/>
      <c r="ES118" s="218">
        <f t="shared" si="44"/>
        <v>1697</v>
      </c>
    </row>
    <row r="119" spans="1:149" x14ac:dyDescent="0.15">
      <c r="A119" s="218">
        <f t="shared" si="43"/>
        <v>1698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12"/>
      <c r="N119" s="12"/>
      <c r="O119" s="53"/>
      <c r="P119" s="12"/>
      <c r="Q119" s="12"/>
      <c r="R119" s="12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87"/>
      <c r="AG119" s="87"/>
      <c r="AH119" s="87"/>
      <c r="AI119" s="87"/>
      <c r="AJ119" s="87"/>
      <c r="AK119" s="87"/>
      <c r="AL119" s="87"/>
      <c r="AM119" s="87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163"/>
      <c r="CD119" s="115"/>
      <c r="CE119" s="156"/>
      <c r="CF119" s="4"/>
      <c r="CG119" s="4"/>
      <c r="CH119" s="163"/>
      <c r="CI119" s="172"/>
      <c r="CJ119" s="4"/>
      <c r="CK119" s="4"/>
      <c r="CL119" s="7"/>
      <c r="CM119" s="172"/>
      <c r="CN119" s="4"/>
      <c r="CO119" s="4"/>
      <c r="CP119" s="4"/>
      <c r="CQ119" s="4"/>
      <c r="CR119" s="4"/>
      <c r="CS119" s="7"/>
      <c r="CT119" s="115"/>
      <c r="CU119" s="7"/>
      <c r="CV119" s="4"/>
      <c r="CW119" s="4"/>
      <c r="CX119" s="4"/>
      <c r="CY119" s="4"/>
      <c r="DA119" s="4"/>
      <c r="DB119" s="4"/>
      <c r="DC119" s="63">
        <f t="shared" si="48"/>
        <v>3.2974999999999999</v>
      </c>
      <c r="DD119" s="4">
        <f t="shared" si="49"/>
        <v>1.9025000000000001</v>
      </c>
      <c r="DE119" s="4">
        <f t="shared" si="50"/>
        <v>11.694800442857144</v>
      </c>
      <c r="DF119" s="32">
        <f t="shared" si="51"/>
        <v>4.7231388900000004</v>
      </c>
      <c r="DG119" s="32">
        <f t="shared" si="52"/>
        <v>3.4270477488226061</v>
      </c>
      <c r="DH119" s="32">
        <f t="shared" si="53"/>
        <v>1.3840700043956045</v>
      </c>
      <c r="DW119" s="53">
        <f t="shared" si="67"/>
        <v>0.61733751958478333</v>
      </c>
      <c r="DX119" s="53">
        <f t="shared" si="45"/>
        <v>0.88615579901094432</v>
      </c>
      <c r="DY119" s="53">
        <f t="shared" si="46"/>
        <v>0.58256581984139566</v>
      </c>
      <c r="DZ119" s="53">
        <f t="shared" si="47"/>
        <v>0.48507038508947931</v>
      </c>
      <c r="EA119" s="53">
        <f t="shared" si="55"/>
        <v>0</v>
      </c>
      <c r="EB119" s="53">
        <f t="shared" si="56"/>
        <v>0.41113351668270881</v>
      </c>
      <c r="EC119" s="53">
        <f t="shared" si="57"/>
        <v>0.77032265912126197</v>
      </c>
      <c r="ED119" s="53">
        <f t="shared" si="66"/>
        <v>5.5911869070147997</v>
      </c>
      <c r="EE119" s="53">
        <f t="shared" si="58"/>
        <v>1.9736229906842599</v>
      </c>
      <c r="EF119" s="53">
        <f>'east Allen-Studer'!DO118</f>
        <v>1.1499999999999999</v>
      </c>
      <c r="EG119" s="53">
        <f t="shared" si="59"/>
        <v>1.4963214855686571</v>
      </c>
      <c r="EH119" s="53">
        <f t="shared" si="60"/>
        <v>11.147213308267098</v>
      </c>
      <c r="EI119" s="53">
        <f t="shared" si="54"/>
        <v>3.4270477488226061</v>
      </c>
      <c r="EJ119" s="53">
        <f t="shared" si="61"/>
        <v>0.98681149534212997</v>
      </c>
      <c r="EK119" s="53">
        <f t="shared" si="62"/>
        <v>1.9736229906842599</v>
      </c>
      <c r="EL119" s="6"/>
      <c r="EM119" s="11">
        <f t="shared" si="63"/>
        <v>423.83967040430468</v>
      </c>
      <c r="EN119" s="11">
        <f t="shared" si="64"/>
        <v>205.74912238005726</v>
      </c>
      <c r="EO119" s="11">
        <f t="shared" si="65"/>
        <v>125.8292659353861</v>
      </c>
      <c r="EP119" s="6"/>
      <c r="EQ119" s="6"/>
      <c r="ER119" s="6"/>
      <c r="ES119" s="218">
        <f t="shared" si="44"/>
        <v>1698</v>
      </c>
    </row>
    <row r="120" spans="1:149" x14ac:dyDescent="0.15">
      <c r="A120" s="218">
        <f t="shared" si="43"/>
        <v>1699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12"/>
      <c r="N120" s="12"/>
      <c r="O120" s="53"/>
      <c r="P120" s="12"/>
      <c r="Q120" s="12"/>
      <c r="R120" s="12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87"/>
      <c r="AG120" s="87"/>
      <c r="AH120" s="87"/>
      <c r="AI120" s="87"/>
      <c r="AJ120" s="87"/>
      <c r="AK120" s="87"/>
      <c r="AL120" s="87"/>
      <c r="AM120" s="87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163"/>
      <c r="CD120" s="115"/>
      <c r="CE120" s="156"/>
      <c r="CF120" s="4"/>
      <c r="CG120" s="4"/>
      <c r="CH120" s="163"/>
      <c r="CI120" s="172"/>
      <c r="CJ120" s="4"/>
      <c r="CK120" s="4"/>
      <c r="CL120" s="7"/>
      <c r="CM120" s="172"/>
      <c r="CN120" s="4"/>
      <c r="CO120" s="4"/>
      <c r="CP120" s="4"/>
      <c r="CQ120" s="4"/>
      <c r="CR120" s="4"/>
      <c r="CS120" s="7"/>
      <c r="CT120" s="115"/>
      <c r="CU120" s="7"/>
      <c r="CV120" s="4"/>
      <c r="CW120" s="4"/>
      <c r="CX120" s="4"/>
      <c r="CY120" s="4"/>
      <c r="DA120" s="4"/>
      <c r="DB120" s="4"/>
      <c r="DC120" s="63">
        <f t="shared" si="48"/>
        <v>3.2974999999999999</v>
      </c>
      <c r="DD120" s="4">
        <f t="shared" si="49"/>
        <v>1.9025000000000001</v>
      </c>
      <c r="DE120" s="4">
        <f t="shared" si="50"/>
        <v>11.694800442857144</v>
      </c>
      <c r="DF120" s="32">
        <f t="shared" si="51"/>
        <v>4.7231388900000004</v>
      </c>
      <c r="DG120" s="32">
        <f t="shared" si="52"/>
        <v>3.4270477488226061</v>
      </c>
      <c r="DH120" s="32">
        <f t="shared" si="53"/>
        <v>1.3840700043956045</v>
      </c>
      <c r="DW120" s="53">
        <f t="shared" si="67"/>
        <v>0.61926648331212208</v>
      </c>
      <c r="DX120" s="53">
        <f t="shared" si="45"/>
        <v>0.88852070854066167</v>
      </c>
      <c r="DY120" s="53">
        <f t="shared" si="46"/>
        <v>0.58312061553931183</v>
      </c>
      <c r="DZ120" s="53">
        <f t="shared" si="47"/>
        <v>0.48614435139691009</v>
      </c>
      <c r="EA120" s="53">
        <f t="shared" si="55"/>
        <v>0</v>
      </c>
      <c r="EB120" s="53">
        <f t="shared" si="56"/>
        <v>0.4120675287534375</v>
      </c>
      <c r="EC120" s="53">
        <f t="shared" si="57"/>
        <v>0.77269696368232033</v>
      </c>
      <c r="ED120" s="53">
        <f t="shared" si="66"/>
        <v>5.6414914466763992</v>
      </c>
      <c r="EE120" s="53">
        <f t="shared" si="58"/>
        <v>1.9913798994878917</v>
      </c>
      <c r="EF120" s="53">
        <f>'east Allen-Studer'!DO119</f>
        <v>1.1499999999999999</v>
      </c>
      <c r="EG120" s="53">
        <f t="shared" si="59"/>
        <v>1.4997208248891007</v>
      </c>
      <c r="EH120" s="53">
        <f t="shared" si="60"/>
        <v>11.172537518924782</v>
      </c>
      <c r="EI120" s="53">
        <f t="shared" si="54"/>
        <v>3.4270477488226061</v>
      </c>
      <c r="EJ120" s="53">
        <f t="shared" si="61"/>
        <v>0.99568994974394587</v>
      </c>
      <c r="EK120" s="53">
        <f t="shared" si="62"/>
        <v>1.9913798994878917</v>
      </c>
      <c r="EL120" s="6"/>
      <c r="EM120" s="11">
        <f t="shared" si="63"/>
        <v>425.12901979383332</v>
      </c>
      <c r="EN120" s="11">
        <f t="shared" si="64"/>
        <v>206.41517343819916</v>
      </c>
      <c r="EO120" s="11">
        <f t="shared" si="65"/>
        <v>126.2055930924422</v>
      </c>
      <c r="EP120" s="6"/>
      <c r="EQ120" s="6"/>
      <c r="ER120" s="6"/>
      <c r="ES120" s="218">
        <f t="shared" si="44"/>
        <v>1699</v>
      </c>
    </row>
    <row r="121" spans="1:149" x14ac:dyDescent="0.15">
      <c r="A121" s="218">
        <f t="shared" si="43"/>
        <v>1700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12"/>
      <c r="N121" s="12"/>
      <c r="O121" s="53"/>
      <c r="P121" s="12"/>
      <c r="Q121" s="12"/>
      <c r="R121" s="12"/>
      <c r="S121" s="4"/>
      <c r="T121" s="4">
        <v>2.1850000000000001</v>
      </c>
      <c r="U121" s="4">
        <f>(T121*10.78)*0.031922365</f>
        <v>0.75190896191949996</v>
      </c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87"/>
      <c r="AG121" s="87"/>
      <c r="AH121" s="87"/>
      <c r="AI121" s="87"/>
      <c r="AJ121" s="87"/>
      <c r="AK121" s="87"/>
      <c r="AL121" s="87"/>
      <c r="AM121" s="87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163"/>
      <c r="CD121" s="115"/>
      <c r="CE121" s="156"/>
      <c r="CF121" s="4"/>
      <c r="CG121" s="4"/>
      <c r="CH121" s="163"/>
      <c r="CI121" s="172"/>
      <c r="CJ121" s="4"/>
      <c r="CK121" s="4"/>
      <c r="CL121" s="7"/>
      <c r="CM121" s="172"/>
      <c r="CN121" s="4"/>
      <c r="CO121" s="4">
        <v>16.54</v>
      </c>
      <c r="CP121" s="4">
        <f>(CO121*10.78)*0.031922365</f>
        <v>5.6917959863379997</v>
      </c>
      <c r="CQ121" s="4"/>
      <c r="CR121" s="4"/>
      <c r="CS121" s="7"/>
      <c r="CT121" s="115"/>
      <c r="CU121" s="7"/>
      <c r="CV121" s="4"/>
      <c r="CW121" s="4"/>
      <c r="CX121" s="4"/>
      <c r="CY121" s="4"/>
      <c r="DA121" s="4"/>
      <c r="DB121" s="4"/>
      <c r="DC121" s="63">
        <f t="shared" ref="DC121:DC127" si="68">+(337+341+286)/300</f>
        <v>3.2133333333333334</v>
      </c>
      <c r="DD121" s="4">
        <v>1.86</v>
      </c>
      <c r="DE121" s="4">
        <f t="shared" si="50"/>
        <v>11.396297828571425</v>
      </c>
      <c r="DF121" s="32">
        <f t="shared" si="51"/>
        <v>4.61762856</v>
      </c>
      <c r="DG121" s="32">
        <f t="shared" si="52"/>
        <v>3.3395744552590254</v>
      </c>
      <c r="DH121" s="32">
        <f t="shared" si="53"/>
        <v>1.3531512263736263</v>
      </c>
      <c r="DW121" s="53">
        <f t="shared" si="67"/>
        <v>0.62119544703946095</v>
      </c>
      <c r="DX121" s="53">
        <f t="shared" ref="DX121:DX152" si="69">0.063+1.226*(DW121)+0.017*3*1.3</f>
        <v>0.89088561807037903</v>
      </c>
      <c r="DY121" s="53">
        <f t="shared" ref="DY121:DY152" si="70">0.254966+0.593992*EB121+0.021382*3*1.3</f>
        <v>0.58367494028594069</v>
      </c>
      <c r="DZ121" s="53">
        <f t="shared" ref="DZ121:DZ152" si="71">1.149842*EB121+0.003162*3*1.3</f>
        <v>0.48721740604295455</v>
      </c>
      <c r="EA121" s="53">
        <f t="shared" si="55"/>
        <v>0.75190896191949996</v>
      </c>
      <c r="EB121" s="53">
        <f t="shared" si="56"/>
        <v>0.41300074796620279</v>
      </c>
      <c r="EC121" s="53">
        <f t="shared" si="57"/>
        <v>0.77507116797359499</v>
      </c>
      <c r="ED121" s="53">
        <f>CP121</f>
        <v>5.6917959863379997</v>
      </c>
      <c r="EE121" s="53">
        <f t="shared" si="58"/>
        <v>2.0091368082915237</v>
      </c>
      <c r="EF121" s="53">
        <f>'east Allen-Studer'!DO120</f>
        <v>1.0590184646847511</v>
      </c>
      <c r="EG121" s="53">
        <f t="shared" si="59"/>
        <v>1.5031172786009586</v>
      </c>
      <c r="EH121" s="53">
        <f t="shared" si="60"/>
        <v>11.197840232534718</v>
      </c>
      <c r="EI121" s="53">
        <f t="shared" si="54"/>
        <v>3.3395744552590254</v>
      </c>
      <c r="EJ121" s="53">
        <f t="shared" si="61"/>
        <v>1.0045684041457619</v>
      </c>
      <c r="EK121" s="53">
        <f t="shared" si="62"/>
        <v>2.0091368082915237</v>
      </c>
      <c r="EL121" s="6"/>
      <c r="EM121" s="11">
        <f t="shared" si="63"/>
        <v>425.98066930527978</v>
      </c>
      <c r="EN121" s="11">
        <f t="shared" si="64"/>
        <v>206.46168971331619</v>
      </c>
      <c r="EO121" s="11">
        <f t="shared" si="65"/>
        <v>126.13736510277099</v>
      </c>
      <c r="EP121" s="6"/>
      <c r="EQ121" s="6"/>
      <c r="ER121" s="6"/>
      <c r="ES121" s="218">
        <f t="shared" si="44"/>
        <v>1700</v>
      </c>
    </row>
    <row r="122" spans="1:149" x14ac:dyDescent="0.15">
      <c r="A122" s="218">
        <f t="shared" si="43"/>
        <v>1701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12"/>
      <c r="N122" s="12"/>
      <c r="O122" s="53"/>
      <c r="P122" s="12"/>
      <c r="Q122" s="12"/>
      <c r="R122" s="12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87"/>
      <c r="AG122" s="87"/>
      <c r="AH122" s="87"/>
      <c r="AI122" s="87"/>
      <c r="AJ122" s="87"/>
      <c r="AK122" s="87"/>
      <c r="AL122" s="87"/>
      <c r="AM122" s="87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163"/>
      <c r="CD122" s="115"/>
      <c r="CE122" s="156"/>
      <c r="CF122" s="4"/>
      <c r="CG122" s="4"/>
      <c r="CH122" s="163"/>
      <c r="CI122" s="172"/>
      <c r="CJ122" s="4"/>
      <c r="CK122" s="4"/>
      <c r="CL122" s="7"/>
      <c r="CM122" s="172"/>
      <c r="CN122" s="4"/>
      <c r="CO122" s="4"/>
      <c r="CP122" s="4"/>
      <c r="CQ122" s="4"/>
      <c r="CR122" s="4"/>
      <c r="CS122" s="7"/>
      <c r="CT122" s="115"/>
      <c r="CU122" s="7"/>
      <c r="CV122" s="4"/>
      <c r="CW122" s="4"/>
      <c r="CX122" s="4"/>
      <c r="CY122" s="4"/>
      <c r="DA122" s="4"/>
      <c r="DB122" s="4"/>
      <c r="DC122" s="63">
        <f t="shared" si="68"/>
        <v>3.2133333333333334</v>
      </c>
      <c r="DD122" s="4">
        <v>1.86</v>
      </c>
      <c r="DE122" s="4">
        <f t="shared" si="50"/>
        <v>11.396297828571425</v>
      </c>
      <c r="DF122" s="32">
        <f t="shared" si="51"/>
        <v>4.61762856</v>
      </c>
      <c r="DG122" s="32">
        <f t="shared" si="52"/>
        <v>3.3395744552590254</v>
      </c>
      <c r="DH122" s="32">
        <f t="shared" si="53"/>
        <v>1.3531512263736263</v>
      </c>
      <c r="DW122" s="53">
        <f t="shared" si="67"/>
        <v>0.6231244107667997</v>
      </c>
      <c r="DX122" s="53">
        <f t="shared" si="69"/>
        <v>0.89325052760009638</v>
      </c>
      <c r="DY122" s="53">
        <f t="shared" si="70"/>
        <v>0.58422879594162458</v>
      </c>
      <c r="DZ122" s="53">
        <f t="shared" si="71"/>
        <v>0.48828955262883922</v>
      </c>
      <c r="EA122" s="53">
        <f t="shared" si="55"/>
        <v>0</v>
      </c>
      <c r="EB122" s="53">
        <f t="shared" si="56"/>
        <v>0.41393317745293634</v>
      </c>
      <c r="EC122" s="53">
        <f t="shared" si="57"/>
        <v>0.77744527231066374</v>
      </c>
      <c r="ED122" s="53">
        <f t="shared" ref="ED122:ED153" si="72">ED$121+(A122-A$121)*(ED$182-ED$121)/(A$182-A$121)</f>
        <v>5.73655138000459</v>
      </c>
      <c r="EE122" s="53">
        <f t="shared" si="58"/>
        <v>2.0249349340502398</v>
      </c>
      <c r="EF122" s="53">
        <f>'east Allen-Studer'!DO121</f>
        <v>1.0763321180583438</v>
      </c>
      <c r="EG122" s="53">
        <f t="shared" si="59"/>
        <v>1.5065108581029041</v>
      </c>
      <c r="EH122" s="53">
        <f t="shared" si="60"/>
        <v>11.223121534014107</v>
      </c>
      <c r="EI122" s="53">
        <f t="shared" si="54"/>
        <v>3.3395744552590254</v>
      </c>
      <c r="EJ122" s="53">
        <f t="shared" si="61"/>
        <v>1.0124674670251199</v>
      </c>
      <c r="EK122" s="53">
        <f t="shared" si="62"/>
        <v>2.0249349340502398</v>
      </c>
      <c r="EL122" s="6"/>
      <c r="EM122" s="11">
        <f t="shared" si="63"/>
        <v>427.22776553916333</v>
      </c>
      <c r="EN122" s="11">
        <f t="shared" si="64"/>
        <v>207.13257886639283</v>
      </c>
      <c r="EO122" s="11">
        <f t="shared" si="65"/>
        <v>126.53132841717483</v>
      </c>
      <c r="EP122" s="6"/>
      <c r="EQ122" s="6"/>
      <c r="ER122" s="6"/>
      <c r="ES122" s="218">
        <f t="shared" si="44"/>
        <v>1701</v>
      </c>
    </row>
    <row r="123" spans="1:149" x14ac:dyDescent="0.15">
      <c r="A123" s="218">
        <f t="shared" si="43"/>
        <v>1702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12"/>
      <c r="N123" s="12"/>
      <c r="O123" s="53"/>
      <c r="P123" s="12"/>
      <c r="Q123" s="12"/>
      <c r="R123" s="12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87"/>
      <c r="AG123" s="87"/>
      <c r="AH123" s="87"/>
      <c r="AI123" s="87"/>
      <c r="AJ123" s="87"/>
      <c r="AK123" s="87"/>
      <c r="AL123" s="87"/>
      <c r="AM123" s="87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163"/>
      <c r="CD123" s="115"/>
      <c r="CE123" s="156"/>
      <c r="CF123" s="4"/>
      <c r="CG123" s="4"/>
      <c r="CH123" s="163"/>
      <c r="CI123" s="172"/>
      <c r="CJ123" s="4"/>
      <c r="CK123" s="4"/>
      <c r="CL123" s="7"/>
      <c r="CM123" s="172"/>
      <c r="CN123" s="4"/>
      <c r="CO123" s="4"/>
      <c r="CP123" s="4"/>
      <c r="CQ123" s="4"/>
      <c r="CR123" s="4"/>
      <c r="CS123" s="7"/>
      <c r="CT123" s="115"/>
      <c r="CU123" s="7"/>
      <c r="CV123" s="4"/>
      <c r="CW123" s="4"/>
      <c r="CX123" s="4"/>
      <c r="CY123" s="4"/>
      <c r="DA123" s="4"/>
      <c r="DB123" s="4"/>
      <c r="DC123" s="63">
        <f t="shared" si="68"/>
        <v>3.2133333333333334</v>
      </c>
      <c r="DD123" s="4">
        <v>1.86</v>
      </c>
      <c r="DE123" s="4">
        <f t="shared" ref="DE123:DE154" si="73">+DC123*5/14*0.9144*10.86</f>
        <v>11.396297828571425</v>
      </c>
      <c r="DF123" s="32">
        <f t="shared" ref="DF123:DF154" si="74">+DD123*5/20*0.9144*10.86</f>
        <v>4.61762856</v>
      </c>
      <c r="DG123" s="32">
        <f t="shared" ref="DG123:DG154" si="75">+DE123/5*1/(0.75*0.91)</f>
        <v>3.3395744552590254</v>
      </c>
      <c r="DH123" s="32">
        <f t="shared" ref="DH123:DH154" si="76">+DF123/5*1/(0.75*0.91)</f>
        <v>1.3531512263736263</v>
      </c>
      <c r="DW123" s="53">
        <f t="shared" si="67"/>
        <v>0.62505337449413856</v>
      </c>
      <c r="DX123" s="53">
        <f t="shared" si="69"/>
        <v>0.89561543712981395</v>
      </c>
      <c r="DY123" s="53">
        <f t="shared" si="70"/>
        <v>0.58478218435362339</v>
      </c>
      <c r="DZ123" s="53">
        <f t="shared" si="71"/>
        <v>0.48936079473046623</v>
      </c>
      <c r="EA123" s="53">
        <f t="shared" si="55"/>
        <v>0</v>
      </c>
      <c r="EB123" s="53">
        <f t="shared" si="56"/>
        <v>0.41486482032354549</v>
      </c>
      <c r="EC123" s="53">
        <f t="shared" si="57"/>
        <v>0.77981927700713771</v>
      </c>
      <c r="ED123" s="53">
        <f t="shared" si="72"/>
        <v>5.7813067736711803</v>
      </c>
      <c r="EE123" s="53">
        <f t="shared" si="58"/>
        <v>2.0407330598089559</v>
      </c>
      <c r="EF123" s="53">
        <f>'east Allen-Studer'!DO122</f>
        <v>1.0907601625363377</v>
      </c>
      <c r="EG123" s="53">
        <f t="shared" si="59"/>
        <v>1.5099015747134525</v>
      </c>
      <c r="EH123" s="53">
        <f t="shared" si="60"/>
        <v>11.248381507683005</v>
      </c>
      <c r="EI123" s="53">
        <f t="shared" ref="EI123:EI154" si="77">DG123</f>
        <v>3.3395744552590254</v>
      </c>
      <c r="EJ123" s="53">
        <f t="shared" si="61"/>
        <v>1.020366529904478</v>
      </c>
      <c r="EK123" s="53">
        <f t="shared" si="62"/>
        <v>2.0407330598089559</v>
      </c>
      <c r="EL123" s="6"/>
      <c r="EM123" s="11">
        <f t="shared" si="63"/>
        <v>428.47453098125129</v>
      </c>
      <c r="EN123" s="11">
        <f t="shared" si="64"/>
        <v>207.79749316169284</v>
      </c>
      <c r="EO123" s="11">
        <f t="shared" si="65"/>
        <v>126.91934967240185</v>
      </c>
      <c r="EP123" s="6"/>
      <c r="EQ123" s="6"/>
      <c r="ER123" s="6"/>
      <c r="ES123" s="218">
        <f t="shared" si="44"/>
        <v>1702</v>
      </c>
    </row>
    <row r="124" spans="1:149" x14ac:dyDescent="0.15">
      <c r="A124" s="218">
        <f t="shared" si="43"/>
        <v>1703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12"/>
      <c r="N124" s="12"/>
      <c r="O124" s="53"/>
      <c r="P124" s="12"/>
      <c r="Q124" s="12"/>
      <c r="R124" s="12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87"/>
      <c r="AG124" s="87"/>
      <c r="AH124" s="87"/>
      <c r="AI124" s="87"/>
      <c r="AJ124" s="87"/>
      <c r="AK124" s="87"/>
      <c r="AL124" s="87"/>
      <c r="AM124" s="87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163"/>
      <c r="CD124" s="115"/>
      <c r="CE124" s="156"/>
      <c r="CF124" s="4"/>
      <c r="CG124" s="4"/>
      <c r="CH124" s="163"/>
      <c r="CI124" s="172"/>
      <c r="CJ124" s="4"/>
      <c r="CK124" s="4"/>
      <c r="CL124" s="7"/>
      <c r="CM124" s="172"/>
      <c r="CN124" s="4"/>
      <c r="CO124" s="4"/>
      <c r="CP124" s="4"/>
      <c r="CQ124" s="4"/>
      <c r="CR124" s="4"/>
      <c r="CS124" s="7"/>
      <c r="CT124" s="115"/>
      <c r="CU124" s="7"/>
      <c r="CV124" s="4"/>
      <c r="CW124" s="4"/>
      <c r="CX124" s="4"/>
      <c r="CY124" s="4"/>
      <c r="DA124" s="4"/>
      <c r="DB124" s="4"/>
      <c r="DC124" s="63">
        <f t="shared" si="68"/>
        <v>3.2133333333333334</v>
      </c>
      <c r="DD124" s="4">
        <v>1.86</v>
      </c>
      <c r="DE124" s="4">
        <f t="shared" si="73"/>
        <v>11.396297828571425</v>
      </c>
      <c r="DF124" s="32">
        <f t="shared" si="74"/>
        <v>4.61762856</v>
      </c>
      <c r="DG124" s="32">
        <f t="shared" si="75"/>
        <v>3.3395744552590254</v>
      </c>
      <c r="DH124" s="32">
        <f t="shared" si="76"/>
        <v>1.3531512263736263</v>
      </c>
      <c r="DW124" s="53">
        <f t="shared" si="67"/>
        <v>0.62698233822147731</v>
      </c>
      <c r="DX124" s="53">
        <f t="shared" si="69"/>
        <v>0.8979803466595313</v>
      </c>
      <c r="DY124" s="53">
        <f t="shared" si="70"/>
        <v>0.58533510735624672</v>
      </c>
      <c r="DZ124" s="53">
        <f t="shared" si="71"/>
        <v>0.49043113589866749</v>
      </c>
      <c r="EA124" s="53">
        <f t="shared" si="55"/>
        <v>0</v>
      </c>
      <c r="EB124" s="53">
        <f t="shared" si="56"/>
        <v>0.41579567966613457</v>
      </c>
      <c r="EC124" s="53">
        <f t="shared" si="57"/>
        <v>0.78219318237467894</v>
      </c>
      <c r="ED124" s="53">
        <f t="shared" si="72"/>
        <v>5.8260621673377706</v>
      </c>
      <c r="EE124" s="53">
        <f t="shared" si="58"/>
        <v>2.056531185567672</v>
      </c>
      <c r="EF124" s="53">
        <f>'east Allen-Studer'!DO123</f>
        <v>1.1080738159099304</v>
      </c>
      <c r="EG124" s="53">
        <f t="shared" si="59"/>
        <v>1.513289439671768</v>
      </c>
      <c r="EH124" s="53">
        <f t="shared" si="60"/>
        <v>11.273620237270313</v>
      </c>
      <c r="EI124" s="53">
        <f t="shared" si="77"/>
        <v>3.3395744552590254</v>
      </c>
      <c r="EJ124" s="53">
        <f t="shared" si="61"/>
        <v>1.028265592783836</v>
      </c>
      <c r="EK124" s="53">
        <f t="shared" si="62"/>
        <v>2.056531185567672</v>
      </c>
      <c r="EL124" s="6"/>
      <c r="EM124" s="11">
        <f t="shared" si="63"/>
        <v>429.72096692702695</v>
      </c>
      <c r="EN124" s="11">
        <f t="shared" si="64"/>
        <v>208.46797582868467</v>
      </c>
      <c r="EO124" s="11">
        <f t="shared" si="65"/>
        <v>127.31297197392993</v>
      </c>
      <c r="EP124" s="6"/>
      <c r="EQ124" s="6"/>
      <c r="ER124" s="6"/>
      <c r="ES124" s="218">
        <f t="shared" si="44"/>
        <v>1703</v>
      </c>
    </row>
    <row r="125" spans="1:149" x14ac:dyDescent="0.15">
      <c r="A125" s="218">
        <f t="shared" si="43"/>
        <v>1704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12"/>
      <c r="N125" s="12"/>
      <c r="O125" s="53"/>
      <c r="P125" s="12"/>
      <c r="Q125" s="12"/>
      <c r="R125" s="12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87"/>
      <c r="AG125" s="87"/>
      <c r="AH125" s="87"/>
      <c r="AI125" s="87"/>
      <c r="AJ125" s="87"/>
      <c r="AK125" s="87"/>
      <c r="AL125" s="87"/>
      <c r="AM125" s="87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163"/>
      <c r="CD125" s="115"/>
      <c r="CE125" s="156"/>
      <c r="CF125" s="4"/>
      <c r="CG125" s="4"/>
      <c r="CH125" s="163"/>
      <c r="CI125" s="172"/>
      <c r="CJ125" s="4"/>
      <c r="CK125" s="4"/>
      <c r="CL125" s="7"/>
      <c r="CM125" s="172"/>
      <c r="CN125" s="4"/>
      <c r="CO125" s="4"/>
      <c r="CP125" s="4"/>
      <c r="CQ125" s="4"/>
      <c r="CR125" s="4"/>
      <c r="CS125" s="7"/>
      <c r="CT125" s="115"/>
      <c r="CU125" s="7"/>
      <c r="CV125" s="4"/>
      <c r="CW125" s="4"/>
      <c r="CX125" s="4"/>
      <c r="CY125" s="4"/>
      <c r="DA125" s="4"/>
      <c r="DB125" s="4"/>
      <c r="DC125" s="63">
        <f t="shared" si="68"/>
        <v>3.2133333333333334</v>
      </c>
      <c r="DD125" s="4">
        <v>1.86</v>
      </c>
      <c r="DE125" s="4">
        <f t="shared" si="73"/>
        <v>11.396297828571425</v>
      </c>
      <c r="DF125" s="32">
        <f t="shared" si="74"/>
        <v>4.61762856</v>
      </c>
      <c r="DG125" s="32">
        <f t="shared" si="75"/>
        <v>3.3395744552590254</v>
      </c>
      <c r="DH125" s="32">
        <f t="shared" si="76"/>
        <v>1.3531512263736263</v>
      </c>
      <c r="DW125" s="53">
        <f t="shared" si="67"/>
        <v>0.62891130194881617</v>
      </c>
      <c r="DX125" s="53">
        <f t="shared" si="69"/>
        <v>0.90034525618924865</v>
      </c>
      <c r="DY125" s="53">
        <f t="shared" si="70"/>
        <v>0.58588756677098353</v>
      </c>
      <c r="DZ125" s="53">
        <f t="shared" si="71"/>
        <v>0.49150057965945892</v>
      </c>
      <c r="EA125" s="53">
        <f t="shared" si="55"/>
        <v>0</v>
      </c>
      <c r="EB125" s="53">
        <f t="shared" si="56"/>
        <v>0.41672575854722554</v>
      </c>
      <c r="EC125" s="53">
        <f t="shared" si="57"/>
        <v>0.78456698872301911</v>
      </c>
      <c r="ED125" s="53">
        <f t="shared" si="72"/>
        <v>5.87081756100436</v>
      </c>
      <c r="EE125" s="53">
        <f t="shared" si="58"/>
        <v>2.0723293113263881</v>
      </c>
      <c r="EF125" s="53">
        <f>'east Allen-Studer'!DO124</f>
        <v>1.0099631134595721</v>
      </c>
      <c r="EG125" s="53">
        <f t="shared" si="59"/>
        <v>1.5166744641384649</v>
      </c>
      <c r="EH125" s="53">
        <f t="shared" si="60"/>
        <v>11.298837805919762</v>
      </c>
      <c r="EI125" s="53">
        <f t="shared" si="77"/>
        <v>3.3395744552590254</v>
      </c>
      <c r="EJ125" s="53">
        <f t="shared" si="61"/>
        <v>1.036164655663194</v>
      </c>
      <c r="EK125" s="53">
        <f t="shared" si="62"/>
        <v>2.0723293113263881</v>
      </c>
      <c r="EL125" s="6"/>
      <c r="EM125" s="11">
        <f t="shared" si="63"/>
        <v>430.96707466292924</v>
      </c>
      <c r="EN125" s="11">
        <f t="shared" si="64"/>
        <v>208.90740772628433</v>
      </c>
      <c r="EO125" s="11">
        <f t="shared" si="65"/>
        <v>127.47557605753612</v>
      </c>
      <c r="EP125" s="6"/>
      <c r="EQ125" s="6"/>
      <c r="ER125" s="6"/>
      <c r="ES125" s="218">
        <f t="shared" si="44"/>
        <v>1704</v>
      </c>
    </row>
    <row r="126" spans="1:149" x14ac:dyDescent="0.15">
      <c r="A126" s="218">
        <f t="shared" si="43"/>
        <v>1705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12"/>
      <c r="N126" s="12"/>
      <c r="O126" s="53"/>
      <c r="P126" s="12"/>
      <c r="Q126" s="12"/>
      <c r="R126" s="12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87"/>
      <c r="AG126" s="87"/>
      <c r="AH126" s="87"/>
      <c r="AI126" s="87"/>
      <c r="AJ126" s="87"/>
      <c r="AK126" s="87"/>
      <c r="AL126" s="87"/>
      <c r="AM126" s="87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163"/>
      <c r="CD126" s="115"/>
      <c r="CE126" s="156"/>
      <c r="CF126" s="4"/>
      <c r="CG126" s="4"/>
      <c r="CH126" s="163"/>
      <c r="CI126" s="172"/>
      <c r="CJ126" s="4"/>
      <c r="CK126" s="4"/>
      <c r="CL126" s="7"/>
      <c r="CM126" s="172"/>
      <c r="CN126" s="4"/>
      <c r="CO126" s="4"/>
      <c r="CP126" s="4"/>
      <c r="CQ126" s="4"/>
      <c r="CR126" s="4"/>
      <c r="CS126" s="7"/>
      <c r="CT126" s="115"/>
      <c r="CU126" s="7"/>
      <c r="CV126" s="4"/>
      <c r="CW126" s="4"/>
      <c r="CX126" s="4"/>
      <c r="CY126" s="4"/>
      <c r="DA126" s="4"/>
      <c r="DB126" s="4"/>
      <c r="DC126" s="63">
        <f t="shared" si="68"/>
        <v>3.2133333333333334</v>
      </c>
      <c r="DD126" s="4">
        <v>1.86</v>
      </c>
      <c r="DE126" s="4">
        <f t="shared" si="73"/>
        <v>11.396297828571425</v>
      </c>
      <c r="DF126" s="32">
        <f t="shared" si="74"/>
        <v>4.61762856</v>
      </c>
      <c r="DG126" s="32">
        <f t="shared" si="75"/>
        <v>3.3395744552590254</v>
      </c>
      <c r="DH126" s="32">
        <f t="shared" si="76"/>
        <v>1.3531512263736263</v>
      </c>
      <c r="DW126" s="53">
        <f t="shared" si="67"/>
        <v>0.63084026567615492</v>
      </c>
      <c r="DX126" s="53">
        <f t="shared" si="69"/>
        <v>0.90271016571896601</v>
      </c>
      <c r="DY126" s="53">
        <f t="shared" si="70"/>
        <v>0.58643956440663247</v>
      </c>
      <c r="DZ126" s="53">
        <f t="shared" si="71"/>
        <v>0.49256912951428805</v>
      </c>
      <c r="EA126" s="53">
        <f t="shared" ref="EA126:EA157" si="78">U126</f>
        <v>0</v>
      </c>
      <c r="EB126" s="53">
        <f t="shared" si="56"/>
        <v>0.41765506001197383</v>
      </c>
      <c r="EC126" s="53">
        <f t="shared" si="57"/>
        <v>0.78694069635997688</v>
      </c>
      <c r="ED126" s="53">
        <f t="shared" si="72"/>
        <v>5.9155729546709503</v>
      </c>
      <c r="EE126" s="53">
        <f t="shared" si="58"/>
        <v>2.0881274370851042</v>
      </c>
      <c r="EF126" s="53">
        <f>'east Allen-Studer'!DO125</f>
        <v>1.3850922698874131</v>
      </c>
      <c r="EG126" s="53">
        <f t="shared" si="59"/>
        <v>1.520056659196394</v>
      </c>
      <c r="EH126" s="53">
        <f t="shared" si="60"/>
        <v>11.324034296195764</v>
      </c>
      <c r="EI126" s="53">
        <f t="shared" si="77"/>
        <v>3.3395744552590254</v>
      </c>
      <c r="EJ126" s="53">
        <f t="shared" si="61"/>
        <v>1.0440637185425521</v>
      </c>
      <c r="EK126" s="53">
        <f t="shared" si="62"/>
        <v>2.0881274370851042</v>
      </c>
      <c r="EL126" s="6"/>
      <c r="EM126" s="11">
        <f t="shared" si="63"/>
        <v>432.21285546644333</v>
      </c>
      <c r="EN126" s="11">
        <f t="shared" si="64"/>
        <v>210.29311806677512</v>
      </c>
      <c r="EO126" s="11">
        <f t="shared" si="65"/>
        <v>128.58449101320835</v>
      </c>
      <c r="EP126" s="6"/>
      <c r="EQ126" s="6"/>
      <c r="ER126" s="6"/>
      <c r="ES126" s="218">
        <f t="shared" si="44"/>
        <v>1705</v>
      </c>
    </row>
    <row r="127" spans="1:149" x14ac:dyDescent="0.15">
      <c r="A127" s="218">
        <f t="shared" si="43"/>
        <v>1706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12"/>
      <c r="N127" s="12"/>
      <c r="O127" s="53"/>
      <c r="P127" s="12"/>
      <c r="Q127" s="12"/>
      <c r="R127" s="12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87"/>
      <c r="AG127" s="87"/>
      <c r="AH127" s="87"/>
      <c r="AI127" s="87"/>
      <c r="AJ127" s="87"/>
      <c r="AK127" s="87"/>
      <c r="AL127" s="87"/>
      <c r="AM127" s="87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163"/>
      <c r="CD127" s="115"/>
      <c r="CE127" s="156"/>
      <c r="CF127" s="4"/>
      <c r="CG127" s="4"/>
      <c r="CH127" s="163"/>
      <c r="CI127" s="172"/>
      <c r="CJ127" s="4"/>
      <c r="CK127" s="4"/>
      <c r="CL127" s="7"/>
      <c r="CM127" s="172"/>
      <c r="CN127" s="4"/>
      <c r="CO127" s="4"/>
      <c r="CP127" s="4"/>
      <c r="CQ127" s="4"/>
      <c r="CR127" s="4"/>
      <c r="CS127" s="7"/>
      <c r="CT127" s="115"/>
      <c r="CU127" s="7"/>
      <c r="CV127" s="4"/>
      <c r="CW127" s="4"/>
      <c r="CX127" s="4"/>
      <c r="CY127" s="4"/>
      <c r="DA127" s="4"/>
      <c r="DB127" s="4"/>
      <c r="DC127" s="63">
        <f t="shared" si="68"/>
        <v>3.2133333333333334</v>
      </c>
      <c r="DD127" s="4">
        <v>1.86</v>
      </c>
      <c r="DE127" s="4">
        <f t="shared" si="73"/>
        <v>11.396297828571425</v>
      </c>
      <c r="DF127" s="32">
        <f t="shared" si="74"/>
        <v>4.61762856</v>
      </c>
      <c r="DG127" s="32">
        <f t="shared" si="75"/>
        <v>3.3395744552590254</v>
      </c>
      <c r="DH127" s="32">
        <f t="shared" si="76"/>
        <v>1.3531512263736263</v>
      </c>
      <c r="DW127" s="53">
        <f t="shared" si="67"/>
        <v>0.63276922940349378</v>
      </c>
      <c r="DX127" s="53">
        <f t="shared" si="69"/>
        <v>0.90507507524868336</v>
      </c>
      <c r="DY127" s="53">
        <f t="shared" si="70"/>
        <v>0.58699110205942628</v>
      </c>
      <c r="DZ127" s="53">
        <f t="shared" si="71"/>
        <v>0.49363678894028018</v>
      </c>
      <c r="EA127" s="53">
        <f t="shared" si="78"/>
        <v>0</v>
      </c>
      <c r="EB127" s="53">
        <f t="shared" si="56"/>
        <v>0.41858358708438215</v>
      </c>
      <c r="EC127" s="53">
        <f t="shared" si="57"/>
        <v>0.78931430559147575</v>
      </c>
      <c r="ED127" s="53">
        <f t="shared" si="72"/>
        <v>5.9603283483375407</v>
      </c>
      <c r="EE127" s="53">
        <f t="shared" si="58"/>
        <v>2.1039255628438203</v>
      </c>
      <c r="EF127" s="53">
        <f>'east Allen-Studer'!DO126</f>
        <v>1.2263837806294804</v>
      </c>
      <c r="EG127" s="53">
        <f t="shared" si="59"/>
        <v>1.5234360358514212</v>
      </c>
      <c r="EH127" s="53">
        <f t="shared" si="60"/>
        <v>11.349209790089208</v>
      </c>
      <c r="EI127" s="53">
        <f t="shared" si="77"/>
        <v>3.3395744552590254</v>
      </c>
      <c r="EJ127" s="53">
        <f t="shared" si="61"/>
        <v>1.0519627814219101</v>
      </c>
      <c r="EK127" s="53">
        <f t="shared" si="62"/>
        <v>2.1039255628438203</v>
      </c>
      <c r="EL127" s="6"/>
      <c r="EM127" s="11">
        <f t="shared" si="63"/>
        <v>433.45831060618997</v>
      </c>
      <c r="EN127" s="11">
        <f t="shared" si="64"/>
        <v>210.61095261848729</v>
      </c>
      <c r="EO127" s="11">
        <f t="shared" si="65"/>
        <v>128.62556248781604</v>
      </c>
      <c r="EP127" s="6"/>
      <c r="EQ127" s="6"/>
      <c r="ER127" s="6"/>
      <c r="ES127" s="218">
        <f t="shared" si="44"/>
        <v>1706</v>
      </c>
    </row>
    <row r="128" spans="1:149" x14ac:dyDescent="0.15">
      <c r="A128" s="218">
        <f t="shared" si="43"/>
        <v>1707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12"/>
      <c r="N128" s="12"/>
      <c r="O128" s="53"/>
      <c r="P128" s="12"/>
      <c r="Q128" s="12"/>
      <c r="R128" s="12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87"/>
      <c r="AG128" s="87"/>
      <c r="AH128" s="87"/>
      <c r="AI128" s="87"/>
      <c r="AJ128" s="87"/>
      <c r="AK128" s="87"/>
      <c r="AL128" s="87"/>
      <c r="AM128" s="87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163"/>
      <c r="CD128" s="115"/>
      <c r="CE128" s="156"/>
      <c r="CF128" s="4"/>
      <c r="CG128" s="4"/>
      <c r="CH128" s="163"/>
      <c r="CI128" s="172"/>
      <c r="CJ128" s="4"/>
      <c r="CK128" s="4"/>
      <c r="CL128" s="7"/>
      <c r="CM128" s="172"/>
      <c r="CN128" s="4"/>
      <c r="CO128" s="4"/>
      <c r="CP128" s="4"/>
      <c r="CQ128" s="4"/>
      <c r="CR128" s="4"/>
      <c r="CS128" s="7"/>
      <c r="CT128" s="115"/>
      <c r="CU128" s="7"/>
      <c r="CV128" s="4"/>
      <c r="CW128" s="4"/>
      <c r="CX128" s="4"/>
      <c r="CY128" s="4"/>
      <c r="DA128" s="4"/>
      <c r="DB128" s="4"/>
      <c r="DC128" s="63">
        <f t="shared" ref="DC128:DC145" si="79">+(250+285+248+285)/400</f>
        <v>2.67</v>
      </c>
      <c r="DD128" s="4">
        <f t="shared" ref="DD128:DD145" si="80">+(192+229+191+189)/400</f>
        <v>2.0024999999999999</v>
      </c>
      <c r="DE128" s="4">
        <f t="shared" si="73"/>
        <v>9.4693304571428563</v>
      </c>
      <c r="DF128" s="32">
        <f t="shared" si="74"/>
        <v>4.9713984899999994</v>
      </c>
      <c r="DG128" s="32">
        <f t="shared" si="75"/>
        <v>2.7748953720565148</v>
      </c>
      <c r="DH128" s="32">
        <f t="shared" si="76"/>
        <v>1.4568200703296703</v>
      </c>
      <c r="DW128" s="53">
        <f t="shared" si="67"/>
        <v>0.63469819313083253</v>
      </c>
      <c r="DX128" s="53">
        <f t="shared" si="69"/>
        <v>0.90743998477840071</v>
      </c>
      <c r="DY128" s="53">
        <f t="shared" si="70"/>
        <v>0.58754218151315984</v>
      </c>
      <c r="DZ128" s="53">
        <f t="shared" si="71"/>
        <v>0.49470356139048111</v>
      </c>
      <c r="EA128" s="53">
        <f t="shared" si="78"/>
        <v>0</v>
      </c>
      <c r="EB128" s="53">
        <f t="shared" ref="EB128:EB159" si="81">EXP(-0.538+0.727366*LN(DW128))</f>
        <v>0.41951134276751162</v>
      </c>
      <c r="EC128" s="53">
        <f t="shared" ref="EC128:EC159" si="82">EXP(0.214854+0.986442*LN(DW128))</f>
        <v>0.79168781672156141</v>
      </c>
      <c r="ED128" s="53">
        <f t="shared" si="72"/>
        <v>6.005083742004131</v>
      </c>
      <c r="EE128" s="53">
        <f t="shared" ref="EE128:EE159" si="83">ED128*AVERAGE(EE$182:EE$186)/AVERAGE(ED$182:ED$186)</f>
        <v>2.1197236886025368</v>
      </c>
      <c r="EF128" s="53">
        <f>'east Allen-Studer'!DO127</f>
        <v>1.2263837806294804</v>
      </c>
      <c r="EG128" s="53">
        <f t="shared" ref="EG128:EG159" si="84">EB128*AVERAGE(EG$245:EG$250)/AVERAGE(EB$245:EB$250)</f>
        <v>1.5268126050331947</v>
      </c>
      <c r="EH128" s="53">
        <f t="shared" ref="EH128:EH159" si="85">$EB128*AVERAGE(EH$245:EH$250)/AVERAGE($EB$245:$EB$250)</f>
        <v>11.374364369023192</v>
      </c>
      <c r="EI128" s="53">
        <f t="shared" si="77"/>
        <v>2.7748953720565148</v>
      </c>
      <c r="EJ128" s="53">
        <f t="shared" si="61"/>
        <v>1.0598618443012684</v>
      </c>
      <c r="EK128" s="53">
        <f t="shared" si="62"/>
        <v>2.1197236886025368</v>
      </c>
      <c r="EL128" s="6"/>
      <c r="EM128" s="11">
        <f t="shared" si="63"/>
        <v>431.88004592600197</v>
      </c>
      <c r="EN128" s="11">
        <f t="shared" si="64"/>
        <v>208.4226090073866</v>
      </c>
      <c r="EO128" s="11">
        <f t="shared" si="65"/>
        <v>127.28984615309599</v>
      </c>
      <c r="EP128" s="6"/>
      <c r="EQ128" s="6"/>
      <c r="ER128" s="6"/>
      <c r="ES128" s="218">
        <f t="shared" si="44"/>
        <v>1707</v>
      </c>
    </row>
    <row r="129" spans="1:149" x14ac:dyDescent="0.15">
      <c r="A129" s="218">
        <f t="shared" si="43"/>
        <v>1708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12"/>
      <c r="N129" s="12"/>
      <c r="O129" s="53"/>
      <c r="P129" s="12"/>
      <c r="Q129" s="12"/>
      <c r="R129" s="12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87"/>
      <c r="AG129" s="87"/>
      <c r="AH129" s="87"/>
      <c r="AI129" s="87"/>
      <c r="AJ129" s="87"/>
      <c r="AK129" s="87"/>
      <c r="AL129" s="87"/>
      <c r="AM129" s="87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163"/>
      <c r="CD129" s="115"/>
      <c r="CE129" s="156"/>
      <c r="CF129" s="4"/>
      <c r="CG129" s="4"/>
      <c r="CH129" s="163"/>
      <c r="CI129" s="172"/>
      <c r="CJ129" s="4"/>
      <c r="CK129" s="4"/>
      <c r="CL129" s="7"/>
      <c r="CM129" s="172"/>
      <c r="CN129" s="4"/>
      <c r="CO129" s="4"/>
      <c r="CP129" s="4"/>
      <c r="CQ129" s="4"/>
      <c r="CR129" s="4"/>
      <c r="CS129" s="7"/>
      <c r="CT129" s="115"/>
      <c r="CU129" s="7"/>
      <c r="CV129" s="4"/>
      <c r="CW129" s="4"/>
      <c r="CX129" s="4"/>
      <c r="CY129" s="4"/>
      <c r="DA129" s="4"/>
      <c r="DB129" s="4"/>
      <c r="DC129" s="63">
        <f t="shared" si="79"/>
        <v>2.67</v>
      </c>
      <c r="DD129" s="4">
        <f t="shared" si="80"/>
        <v>2.0024999999999999</v>
      </c>
      <c r="DE129" s="4">
        <f t="shared" si="73"/>
        <v>9.4693304571428563</v>
      </c>
      <c r="DF129" s="32">
        <f t="shared" si="74"/>
        <v>4.9713984899999994</v>
      </c>
      <c r="DG129" s="32">
        <f t="shared" si="75"/>
        <v>2.7748953720565148</v>
      </c>
      <c r="DH129" s="32">
        <f t="shared" si="76"/>
        <v>1.4568200703296703</v>
      </c>
      <c r="DW129" s="53">
        <f t="shared" si="67"/>
        <v>0.63662715685817139</v>
      </c>
      <c r="DX129" s="53">
        <f t="shared" si="69"/>
        <v>0.90980489430811806</v>
      </c>
      <c r="DY129" s="53">
        <f t="shared" si="70"/>
        <v>0.58809280453931145</v>
      </c>
      <c r="DZ129" s="53">
        <f t="shared" si="71"/>
        <v>0.49576945029409647</v>
      </c>
      <c r="EA129" s="53">
        <f t="shared" si="78"/>
        <v>0</v>
      </c>
      <c r="EB129" s="53">
        <f t="shared" si="81"/>
        <v>0.42043833004368986</v>
      </c>
      <c r="EC129" s="53">
        <f t="shared" si="82"/>
        <v>0.79406123005241924</v>
      </c>
      <c r="ED129" s="53">
        <f t="shared" si="72"/>
        <v>6.0498391356707213</v>
      </c>
      <c r="EE129" s="53">
        <f t="shared" si="83"/>
        <v>2.1355218143612533</v>
      </c>
      <c r="EF129" s="53">
        <f>'east Allen-Studer'!DO128</f>
        <v>1.760221426315254</v>
      </c>
      <c r="EG129" s="53">
        <f t="shared" si="84"/>
        <v>1.5301863775959041</v>
      </c>
      <c r="EH129" s="53">
        <f t="shared" si="85"/>
        <v>11.399498113858652</v>
      </c>
      <c r="EI129" s="53">
        <f t="shared" si="77"/>
        <v>2.7748953720565148</v>
      </c>
      <c r="EJ129" s="53">
        <f t="shared" si="61"/>
        <v>1.0677609071806267</v>
      </c>
      <c r="EK129" s="53">
        <f t="shared" si="62"/>
        <v>2.1355218143612533</v>
      </c>
      <c r="EL129" s="6"/>
      <c r="EM129" s="11">
        <f t="shared" si="63"/>
        <v>433.12485350906053</v>
      </c>
      <c r="EN129" s="11">
        <f t="shared" si="64"/>
        <v>210.12513714513076</v>
      </c>
      <c r="EO129" s="11">
        <f t="shared" si="65"/>
        <v>128.71567546808055</v>
      </c>
      <c r="EP129" s="6"/>
      <c r="EQ129" s="6"/>
      <c r="ER129" s="6"/>
      <c r="ES129" s="218">
        <f t="shared" si="44"/>
        <v>1708</v>
      </c>
    </row>
    <row r="130" spans="1:149" x14ac:dyDescent="0.15">
      <c r="A130" s="218">
        <f t="shared" si="43"/>
        <v>1709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12"/>
      <c r="N130" s="12"/>
      <c r="O130" s="53"/>
      <c r="P130" s="12"/>
      <c r="Q130" s="12"/>
      <c r="R130" s="12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87"/>
      <c r="AG130" s="87"/>
      <c r="AH130" s="87"/>
      <c r="AI130" s="87"/>
      <c r="AJ130" s="87"/>
      <c r="AK130" s="87"/>
      <c r="AL130" s="87"/>
      <c r="AM130" s="87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163"/>
      <c r="CD130" s="115"/>
      <c r="CE130" s="156"/>
      <c r="CF130" s="4"/>
      <c r="CG130" s="4"/>
      <c r="CH130" s="163"/>
      <c r="CI130" s="172"/>
      <c r="CJ130" s="4"/>
      <c r="CK130" s="4"/>
      <c r="CL130" s="7"/>
      <c r="CM130" s="172"/>
      <c r="CN130" s="4"/>
      <c r="CO130" s="4"/>
      <c r="CP130" s="4"/>
      <c r="CQ130" s="4"/>
      <c r="CR130" s="4"/>
      <c r="CS130" s="7"/>
      <c r="CT130" s="115"/>
      <c r="CU130" s="7"/>
      <c r="CV130" s="4"/>
      <c r="CW130" s="4"/>
      <c r="CX130" s="4"/>
      <c r="CY130" s="4"/>
      <c r="DA130" s="4"/>
      <c r="DB130" s="4"/>
      <c r="DC130" s="63">
        <f t="shared" si="79"/>
        <v>2.67</v>
      </c>
      <c r="DD130" s="4">
        <f t="shared" si="80"/>
        <v>2.0024999999999999</v>
      </c>
      <c r="DE130" s="4">
        <f t="shared" si="73"/>
        <v>9.4693304571428563</v>
      </c>
      <c r="DF130" s="32">
        <f t="shared" si="74"/>
        <v>4.9713984899999994</v>
      </c>
      <c r="DG130" s="32">
        <f t="shared" si="75"/>
        <v>2.7748953720565148</v>
      </c>
      <c r="DH130" s="32">
        <f t="shared" si="76"/>
        <v>1.4568200703296703</v>
      </c>
      <c r="DW130" s="53">
        <f t="shared" si="67"/>
        <v>0.63855612058551015</v>
      </c>
      <c r="DX130" s="53">
        <f t="shared" si="69"/>
        <v>0.91216980383783541</v>
      </c>
      <c r="DY130" s="53">
        <f t="shared" si="70"/>
        <v>0.58864297289716649</v>
      </c>
      <c r="DZ130" s="53">
        <f t="shared" si="71"/>
        <v>0.49683445905672752</v>
      </c>
      <c r="EA130" s="53">
        <f t="shared" si="78"/>
        <v>0</v>
      </c>
      <c r="EB130" s="53">
        <f t="shared" si="81"/>
        <v>0.42136455187471628</v>
      </c>
      <c r="EC130" s="53">
        <f t="shared" si="82"/>
        <v>0.79643454588439022</v>
      </c>
      <c r="ED130" s="53">
        <f t="shared" si="72"/>
        <v>6.0945945293373107</v>
      </c>
      <c r="EE130" s="53">
        <f t="shared" si="83"/>
        <v>2.151319940119969</v>
      </c>
      <c r="EF130" s="53">
        <f>'east Allen-Studer'!DO129</f>
        <v>1.2234981717338815</v>
      </c>
      <c r="EG130" s="53">
        <f t="shared" si="84"/>
        <v>1.5335573643190252</v>
      </c>
      <c r="EH130" s="53">
        <f t="shared" si="85"/>
        <v>11.424611104899936</v>
      </c>
      <c r="EI130" s="53">
        <f t="shared" si="77"/>
        <v>2.7748953720565148</v>
      </c>
      <c r="EJ130" s="53">
        <f t="shared" si="61"/>
        <v>1.0756599700599845</v>
      </c>
      <c r="EK130" s="53">
        <f t="shared" si="62"/>
        <v>2.151319940119969</v>
      </c>
      <c r="EL130" s="6"/>
      <c r="EM130" s="11">
        <f t="shared" si="63"/>
        <v>434.3693391819067</v>
      </c>
      <c r="EN130" s="11">
        <f t="shared" si="64"/>
        <v>209.686345285317</v>
      </c>
      <c r="EO130" s="11">
        <f t="shared" si="65"/>
        <v>128.00021673376705</v>
      </c>
      <c r="EP130" s="6"/>
      <c r="EQ130" s="6"/>
      <c r="ER130" s="6"/>
      <c r="ES130" s="218">
        <f t="shared" si="44"/>
        <v>1709</v>
      </c>
    </row>
    <row r="131" spans="1:149" x14ac:dyDescent="0.15">
      <c r="A131" s="218">
        <f t="shared" si="43"/>
        <v>1710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12"/>
      <c r="N131" s="12"/>
      <c r="O131" s="53"/>
      <c r="P131" s="12"/>
      <c r="Q131" s="12"/>
      <c r="R131" s="12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87"/>
      <c r="AG131" s="87"/>
      <c r="AH131" s="87"/>
      <c r="AI131" s="87"/>
      <c r="AJ131" s="87"/>
      <c r="AK131" s="87"/>
      <c r="AL131" s="87"/>
      <c r="AM131" s="87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163"/>
      <c r="CD131" s="115"/>
      <c r="CE131" s="156"/>
      <c r="CF131" s="4"/>
      <c r="CG131" s="4"/>
      <c r="CH131" s="163"/>
      <c r="CI131" s="172"/>
      <c r="CJ131" s="4"/>
      <c r="CK131" s="4"/>
      <c r="CL131" s="7"/>
      <c r="CM131" s="172"/>
      <c r="CN131" s="4"/>
      <c r="CO131" s="4"/>
      <c r="CP131" s="4"/>
      <c r="CQ131" s="4"/>
      <c r="CR131" s="4"/>
      <c r="CS131" s="7"/>
      <c r="CT131" s="115"/>
      <c r="CU131" s="7"/>
      <c r="CV131" s="4"/>
      <c r="CW131" s="4"/>
      <c r="CX131" s="4"/>
      <c r="CY131" s="4"/>
      <c r="DA131" s="4"/>
      <c r="DB131" s="4"/>
      <c r="DC131" s="63">
        <f t="shared" si="79"/>
        <v>2.67</v>
      </c>
      <c r="DD131" s="4">
        <f t="shared" si="80"/>
        <v>2.0024999999999999</v>
      </c>
      <c r="DE131" s="4">
        <f t="shared" si="73"/>
        <v>9.4693304571428563</v>
      </c>
      <c r="DF131" s="32">
        <f t="shared" si="74"/>
        <v>4.9713984899999994</v>
      </c>
      <c r="DG131" s="32">
        <f t="shared" si="75"/>
        <v>2.7748953720565148</v>
      </c>
      <c r="DH131" s="32">
        <f t="shared" si="76"/>
        <v>1.4568200703296703</v>
      </c>
      <c r="DW131" s="53">
        <f t="shared" si="67"/>
        <v>0.64048508431284901</v>
      </c>
      <c r="DX131" s="53">
        <f t="shared" si="69"/>
        <v>0.91453471336755299</v>
      </c>
      <c r="DY131" s="53">
        <f t="shared" si="70"/>
        <v>0.58919268833393734</v>
      </c>
      <c r="DZ131" s="53">
        <f t="shared" si="71"/>
        <v>0.49789859106060552</v>
      </c>
      <c r="EA131" s="53">
        <f t="shared" si="78"/>
        <v>0</v>
      </c>
      <c r="EB131" s="53">
        <f t="shared" si="81"/>
        <v>0.42229001120206561</v>
      </c>
      <c r="EC131" s="53">
        <f t="shared" si="82"/>
        <v>0.79880776451598945</v>
      </c>
      <c r="ED131" s="53">
        <f t="shared" si="72"/>
        <v>6.139349923003901</v>
      </c>
      <c r="EE131" s="53">
        <f t="shared" si="83"/>
        <v>2.1671180658786851</v>
      </c>
      <c r="EF131" s="53">
        <f>'east Allen-Studer'!DO130</f>
        <v>1.0647896824759489</v>
      </c>
      <c r="EG131" s="53">
        <f t="shared" si="84"/>
        <v>1.5369255759080633</v>
      </c>
      <c r="EH131" s="53">
        <f t="shared" si="85"/>
        <v>11.449703421900328</v>
      </c>
      <c r="EI131" s="53">
        <f t="shared" si="77"/>
        <v>2.7748953720565148</v>
      </c>
      <c r="EJ131" s="53">
        <f t="shared" si="61"/>
        <v>1.0835590329393425</v>
      </c>
      <c r="EK131" s="53">
        <f t="shared" si="62"/>
        <v>2.1671180658786851</v>
      </c>
      <c r="EL131" s="6"/>
      <c r="EM131" s="11">
        <f t="shared" si="63"/>
        <v>435.6135041785767</v>
      </c>
      <c r="EN131" s="11">
        <f t="shared" si="64"/>
        <v>210.00338551543285</v>
      </c>
      <c r="EO131" s="11">
        <f t="shared" si="65"/>
        <v>128.04062191944067</v>
      </c>
      <c r="EP131" s="6"/>
      <c r="EQ131" s="6"/>
      <c r="ER131" s="6"/>
      <c r="ES131" s="218">
        <f t="shared" si="44"/>
        <v>1710</v>
      </c>
    </row>
    <row r="132" spans="1:149" x14ac:dyDescent="0.15">
      <c r="A132" s="218">
        <f t="shared" si="43"/>
        <v>1711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12"/>
      <c r="N132" s="12"/>
      <c r="O132" s="53"/>
      <c r="P132" s="12"/>
      <c r="Q132" s="12"/>
      <c r="R132" s="12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87"/>
      <c r="AG132" s="87"/>
      <c r="AH132" s="87"/>
      <c r="AI132" s="87"/>
      <c r="AJ132" s="87"/>
      <c r="AK132" s="87"/>
      <c r="AL132" s="87"/>
      <c r="AM132" s="87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163"/>
      <c r="CD132" s="115"/>
      <c r="CE132" s="156"/>
      <c r="CF132" s="4"/>
      <c r="CG132" s="4"/>
      <c r="CH132" s="163"/>
      <c r="CI132" s="172"/>
      <c r="CJ132" s="4"/>
      <c r="CK132" s="4"/>
      <c r="CL132" s="7"/>
      <c r="CM132" s="172"/>
      <c r="CN132" s="4"/>
      <c r="CO132" s="4"/>
      <c r="CP132" s="4"/>
      <c r="CQ132" s="4"/>
      <c r="CR132" s="4"/>
      <c r="CS132" s="7"/>
      <c r="CT132" s="115"/>
      <c r="CU132" s="7"/>
      <c r="CV132" s="4"/>
      <c r="CW132" s="4"/>
      <c r="CX132" s="4"/>
      <c r="CY132" s="4"/>
      <c r="DA132" s="4"/>
      <c r="DB132" s="4"/>
      <c r="DC132" s="63">
        <f t="shared" si="79"/>
        <v>2.67</v>
      </c>
      <c r="DD132" s="4">
        <f t="shared" si="80"/>
        <v>2.0024999999999999</v>
      </c>
      <c r="DE132" s="4">
        <f t="shared" si="73"/>
        <v>9.4693304571428563</v>
      </c>
      <c r="DF132" s="32">
        <f t="shared" si="74"/>
        <v>4.9713984899999994</v>
      </c>
      <c r="DG132" s="32">
        <f t="shared" si="75"/>
        <v>2.7748953720565148</v>
      </c>
      <c r="DH132" s="32">
        <f t="shared" si="76"/>
        <v>1.4568200703296703</v>
      </c>
      <c r="DW132" s="53">
        <f t="shared" si="67"/>
        <v>0.64241404804018776</v>
      </c>
      <c r="DX132" s="53">
        <f t="shared" si="69"/>
        <v>0.91689962289727012</v>
      </c>
      <c r="DY132" s="53">
        <f t="shared" si="70"/>
        <v>0.58974195258488238</v>
      </c>
      <c r="DZ132" s="53">
        <f t="shared" si="71"/>
        <v>0.49896184966482082</v>
      </c>
      <c r="EA132" s="53">
        <f t="shared" si="78"/>
        <v>0</v>
      </c>
      <c r="EB132" s="53">
        <f t="shared" si="81"/>
        <v>0.42321471094708735</v>
      </c>
      <c r="EC132" s="53">
        <f t="shared" si="82"/>
        <v>0.80118088624392114</v>
      </c>
      <c r="ED132" s="53">
        <f t="shared" si="72"/>
        <v>6.1841053166704913</v>
      </c>
      <c r="EE132" s="53">
        <f t="shared" si="83"/>
        <v>2.1829161916374016</v>
      </c>
      <c r="EF132" s="53">
        <f>'east Allen-Studer'!DO131</f>
        <v>1.240811825107474</v>
      </c>
      <c r="EG132" s="53">
        <f t="shared" si="84"/>
        <v>1.5402910229952773</v>
      </c>
      <c r="EH132" s="53">
        <f t="shared" si="85"/>
        <v>11.474775144067443</v>
      </c>
      <c r="EI132" s="53">
        <f t="shared" si="77"/>
        <v>2.7748953720565148</v>
      </c>
      <c r="EJ132" s="53">
        <f t="shared" si="61"/>
        <v>1.0914580958187008</v>
      </c>
      <c r="EK132" s="53">
        <f t="shared" si="62"/>
        <v>2.1829161916374016</v>
      </c>
      <c r="EL132" s="6"/>
      <c r="EM132" s="11">
        <f t="shared" si="63"/>
        <v>436.85734972467276</v>
      </c>
      <c r="EN132" s="11">
        <f t="shared" si="64"/>
        <v>210.98969031975815</v>
      </c>
      <c r="EO132" s="11">
        <f t="shared" si="65"/>
        <v>128.75032339197389</v>
      </c>
      <c r="EP132" s="6"/>
      <c r="EQ132" s="6"/>
      <c r="ER132" s="6"/>
      <c r="ES132" s="218">
        <f t="shared" si="44"/>
        <v>1711</v>
      </c>
    </row>
    <row r="133" spans="1:149" x14ac:dyDescent="0.15">
      <c r="A133" s="218">
        <f t="shared" si="43"/>
        <v>1712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12"/>
      <c r="N133" s="12"/>
      <c r="O133" s="53"/>
      <c r="P133" s="12"/>
      <c r="Q133" s="12"/>
      <c r="R133" s="12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87"/>
      <c r="AG133" s="87"/>
      <c r="AH133" s="87"/>
      <c r="AI133" s="87"/>
      <c r="AJ133" s="87"/>
      <c r="AK133" s="87"/>
      <c r="AL133" s="87"/>
      <c r="AM133" s="87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163"/>
      <c r="CD133" s="115"/>
      <c r="CE133" s="156"/>
      <c r="CF133" s="4"/>
      <c r="CG133" s="4"/>
      <c r="CH133" s="163"/>
      <c r="CI133" s="172"/>
      <c r="CJ133" s="4"/>
      <c r="CK133" s="4"/>
      <c r="CL133" s="7"/>
      <c r="CM133" s="172"/>
      <c r="CN133" s="4"/>
      <c r="CO133" s="4"/>
      <c r="CP133" s="4"/>
      <c r="CQ133" s="4"/>
      <c r="CR133" s="4"/>
      <c r="CS133" s="7"/>
      <c r="CT133" s="115"/>
      <c r="CU133" s="7"/>
      <c r="CV133" s="4"/>
      <c r="CW133" s="4"/>
      <c r="CX133" s="4"/>
      <c r="CY133" s="4"/>
      <c r="DA133" s="4"/>
      <c r="DB133" s="4"/>
      <c r="DC133" s="63">
        <f t="shared" si="79"/>
        <v>2.67</v>
      </c>
      <c r="DD133" s="4">
        <f t="shared" si="80"/>
        <v>2.0024999999999999</v>
      </c>
      <c r="DE133" s="4">
        <f t="shared" si="73"/>
        <v>9.4693304571428563</v>
      </c>
      <c r="DF133" s="32">
        <f t="shared" si="74"/>
        <v>4.9713984899999994</v>
      </c>
      <c r="DG133" s="32">
        <f t="shared" si="75"/>
        <v>2.7748953720565148</v>
      </c>
      <c r="DH133" s="32">
        <f t="shared" si="76"/>
        <v>1.4568200703296703</v>
      </c>
      <c r="DW133" s="53">
        <f t="shared" si="67"/>
        <v>0.64434301176752662</v>
      </c>
      <c r="DX133" s="53">
        <f t="shared" si="69"/>
        <v>0.91926453242698769</v>
      </c>
      <c r="DY133" s="53">
        <f t="shared" si="70"/>
        <v>0.59029076737342301</v>
      </c>
      <c r="DZ133" s="53">
        <f t="shared" si="71"/>
        <v>0.50002423820555064</v>
      </c>
      <c r="EA133" s="53">
        <f t="shared" si="78"/>
        <v>0</v>
      </c>
      <c r="EB133" s="53">
        <f t="shared" si="81"/>
        <v>0.42413865401120387</v>
      </c>
      <c r="EC133" s="53">
        <f t="shared" si="82"/>
        <v>0.80355391136309606</v>
      </c>
      <c r="ED133" s="53">
        <f t="shared" si="72"/>
        <v>6.2288607103370817</v>
      </c>
      <c r="EE133" s="53">
        <f t="shared" si="83"/>
        <v>2.1987143173961177</v>
      </c>
      <c r="EF133" s="53">
        <f>'east Allen-Studer'!DO132</f>
        <v>1.1859852560910975</v>
      </c>
      <c r="EG133" s="53">
        <f t="shared" si="84"/>
        <v>1.5436537161404014</v>
      </c>
      <c r="EH133" s="53">
        <f t="shared" si="85"/>
        <v>11.499826350068604</v>
      </c>
      <c r="EI133" s="53">
        <f t="shared" si="77"/>
        <v>2.7748953720565148</v>
      </c>
      <c r="EJ133" s="53">
        <f t="shared" si="61"/>
        <v>1.0993571586980588</v>
      </c>
      <c r="EK133" s="53">
        <f t="shared" si="62"/>
        <v>2.1987143173961177</v>
      </c>
      <c r="EL133" s="6"/>
      <c r="EM133" s="11">
        <f t="shared" si="63"/>
        <v>438.10087703744603</v>
      </c>
      <c r="EN133" s="11">
        <f t="shared" si="64"/>
        <v>211.51410175725866</v>
      </c>
      <c r="EO133" s="11">
        <f t="shared" si="65"/>
        <v>128.99816309371195</v>
      </c>
      <c r="EP133" s="6"/>
      <c r="EQ133" s="6"/>
      <c r="ER133" s="6"/>
      <c r="ES133" s="218">
        <f t="shared" si="44"/>
        <v>1712</v>
      </c>
    </row>
    <row r="134" spans="1:149" x14ac:dyDescent="0.15">
      <c r="A134" s="218">
        <f t="shared" si="43"/>
        <v>1713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12"/>
      <c r="N134" s="12"/>
      <c r="O134" s="53"/>
      <c r="P134" s="12"/>
      <c r="Q134" s="12"/>
      <c r="R134" s="12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87"/>
      <c r="AG134" s="87"/>
      <c r="AH134" s="87"/>
      <c r="AI134" s="87"/>
      <c r="AJ134" s="87"/>
      <c r="AK134" s="87"/>
      <c r="AL134" s="87"/>
      <c r="AM134" s="87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163"/>
      <c r="CD134" s="115"/>
      <c r="CE134" s="156"/>
      <c r="CF134" s="4"/>
      <c r="CG134" s="4"/>
      <c r="CH134" s="163"/>
      <c r="CI134" s="172"/>
      <c r="CJ134" s="4"/>
      <c r="CK134" s="4"/>
      <c r="CL134" s="7"/>
      <c r="CM134" s="172"/>
      <c r="CN134" s="4"/>
      <c r="CO134" s="4"/>
      <c r="CP134" s="4"/>
      <c r="CQ134" s="4"/>
      <c r="CR134" s="4"/>
      <c r="CS134" s="7"/>
      <c r="CT134" s="115"/>
      <c r="CU134" s="7"/>
      <c r="CV134" s="4"/>
      <c r="CW134" s="4"/>
      <c r="CX134" s="4"/>
      <c r="CY134" s="4"/>
      <c r="DA134" s="4"/>
      <c r="DB134" s="4"/>
      <c r="DC134" s="63">
        <f t="shared" si="79"/>
        <v>2.67</v>
      </c>
      <c r="DD134" s="4">
        <f t="shared" si="80"/>
        <v>2.0024999999999999</v>
      </c>
      <c r="DE134" s="4">
        <f t="shared" si="73"/>
        <v>9.4693304571428563</v>
      </c>
      <c r="DF134" s="32">
        <f t="shared" si="74"/>
        <v>4.9713984899999994</v>
      </c>
      <c r="DG134" s="32">
        <f t="shared" si="75"/>
        <v>2.7748953720565148</v>
      </c>
      <c r="DH134" s="32">
        <f t="shared" si="76"/>
        <v>1.4568200703296703</v>
      </c>
      <c r="DW134" s="53">
        <f t="shared" si="67"/>
        <v>0.64627197549486537</v>
      </c>
      <c r="DX134" s="53">
        <f t="shared" si="69"/>
        <v>0.92162944195670504</v>
      </c>
      <c r="DY134" s="53">
        <f t="shared" si="70"/>
        <v>0.59083913441126046</v>
      </c>
      <c r="DZ134" s="53">
        <f t="shared" si="71"/>
        <v>0.50108575999628369</v>
      </c>
      <c r="EA134" s="53">
        <f t="shared" si="78"/>
        <v>0</v>
      </c>
      <c r="EB134" s="53">
        <f t="shared" si="81"/>
        <v>0.42506184327610552</v>
      </c>
      <c r="EC134" s="53">
        <f t="shared" si="82"/>
        <v>0.80592684016664673</v>
      </c>
      <c r="ED134" s="53">
        <f t="shared" si="72"/>
        <v>6.273616104003672</v>
      </c>
      <c r="EE134" s="53">
        <f t="shared" si="83"/>
        <v>2.2145124431548338</v>
      </c>
      <c r="EF134" s="53">
        <f>'east Allen-Studer'!DO133</f>
        <v>1.3158376563930423</v>
      </c>
      <c r="EG134" s="53">
        <f t="shared" si="84"/>
        <v>1.5470136658313549</v>
      </c>
      <c r="EH134" s="53">
        <f t="shared" si="85"/>
        <v>11.524857118036138</v>
      </c>
      <c r="EI134" s="53">
        <f t="shared" si="77"/>
        <v>2.7748953720565148</v>
      </c>
      <c r="EJ134" s="53">
        <f t="shared" si="61"/>
        <v>1.1072562215774169</v>
      </c>
      <c r="EK134" s="53">
        <f t="shared" si="62"/>
        <v>2.2145124431548338</v>
      </c>
      <c r="EL134" s="6"/>
      <c r="EM134" s="11">
        <f t="shared" si="63"/>
        <v>439.34408732587849</v>
      </c>
      <c r="EN134" s="11">
        <f t="shared" si="64"/>
        <v>212.40767593084928</v>
      </c>
      <c r="EO134" s="11">
        <f t="shared" si="65"/>
        <v>129.61519701172881</v>
      </c>
      <c r="EP134" s="6"/>
      <c r="EQ134" s="6"/>
      <c r="ER134" s="6"/>
      <c r="ES134" s="218">
        <f t="shared" si="44"/>
        <v>1713</v>
      </c>
    </row>
    <row r="135" spans="1:149" x14ac:dyDescent="0.15">
      <c r="A135" s="218">
        <f t="shared" si="43"/>
        <v>1714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12"/>
      <c r="N135" s="12"/>
      <c r="O135" s="53"/>
      <c r="P135" s="12"/>
      <c r="Q135" s="12"/>
      <c r="R135" s="12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87"/>
      <c r="AG135" s="87"/>
      <c r="AH135" s="87"/>
      <c r="AI135" s="87"/>
      <c r="AJ135" s="87"/>
      <c r="AK135" s="87"/>
      <c r="AL135" s="87"/>
      <c r="AM135" s="87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163"/>
      <c r="CD135" s="115"/>
      <c r="CE135" s="156"/>
      <c r="CF135" s="4"/>
      <c r="CG135" s="4"/>
      <c r="CH135" s="163"/>
      <c r="CI135" s="172"/>
      <c r="CJ135" s="4"/>
      <c r="CK135" s="4"/>
      <c r="CL135" s="7"/>
      <c r="CM135" s="172"/>
      <c r="CN135" s="4"/>
      <c r="CO135" s="4"/>
      <c r="CP135" s="4"/>
      <c r="CQ135" s="4"/>
      <c r="CR135" s="4"/>
      <c r="CS135" s="7"/>
      <c r="CT135" s="115"/>
      <c r="CU135" s="7"/>
      <c r="CV135" s="4"/>
      <c r="CW135" s="4"/>
      <c r="CX135" s="4"/>
      <c r="CY135" s="4"/>
      <c r="DA135" s="4"/>
      <c r="DB135" s="4"/>
      <c r="DC135" s="63">
        <f t="shared" si="79"/>
        <v>2.67</v>
      </c>
      <c r="DD135" s="4">
        <f t="shared" si="80"/>
        <v>2.0024999999999999</v>
      </c>
      <c r="DE135" s="4">
        <f t="shared" si="73"/>
        <v>9.4693304571428563</v>
      </c>
      <c r="DF135" s="32">
        <f t="shared" si="74"/>
        <v>4.9713984899999994</v>
      </c>
      <c r="DG135" s="32">
        <f t="shared" si="75"/>
        <v>2.7748953720565148</v>
      </c>
      <c r="DH135" s="32">
        <f t="shared" si="76"/>
        <v>1.4568200703296703</v>
      </c>
      <c r="DW135" s="53">
        <f t="shared" si="67"/>
        <v>0.64820093922220423</v>
      </c>
      <c r="DX135" s="53">
        <f t="shared" si="69"/>
        <v>0.92399435148642239</v>
      </c>
      <c r="DY135" s="53">
        <f t="shared" si="70"/>
        <v>0.59138705539848946</v>
      </c>
      <c r="DZ135" s="53">
        <f t="shared" si="71"/>
        <v>0.50214641832804141</v>
      </c>
      <c r="EA135" s="53">
        <f t="shared" si="78"/>
        <v>0</v>
      </c>
      <c r="EB135" s="53">
        <f t="shared" si="81"/>
        <v>0.42598428160394336</v>
      </c>
      <c r="EC135" s="53">
        <f t="shared" si="82"/>
        <v>0.80829967294594474</v>
      </c>
      <c r="ED135" s="53">
        <f t="shared" si="72"/>
        <v>6.3183714976702623</v>
      </c>
      <c r="EE135" s="53">
        <f t="shared" si="83"/>
        <v>2.2303105689135498</v>
      </c>
      <c r="EF135" s="53">
        <f>'east Allen-Studer'!DO134</f>
        <v>1.0936457714319368</v>
      </c>
      <c r="EG135" s="53">
        <f t="shared" si="84"/>
        <v>1.550370882484944</v>
      </c>
      <c r="EH135" s="53">
        <f t="shared" si="85"/>
        <v>11.549867525572592</v>
      </c>
      <c r="EI135" s="53">
        <f t="shared" si="77"/>
        <v>2.7748953720565148</v>
      </c>
      <c r="EJ135" s="53">
        <f t="shared" si="61"/>
        <v>1.1151552844567749</v>
      </c>
      <c r="EK135" s="53">
        <f t="shared" si="62"/>
        <v>2.2303105689135498</v>
      </c>
      <c r="EL135" s="6"/>
      <c r="EM135" s="11">
        <f t="shared" si="63"/>
        <v>440.58698179076328</v>
      </c>
      <c r="EN135" s="11">
        <f t="shared" si="64"/>
        <v>212.59696706734147</v>
      </c>
      <c r="EO135" s="11">
        <f t="shared" si="65"/>
        <v>129.5279792577669</v>
      </c>
      <c r="EP135" s="6"/>
      <c r="EQ135" s="6"/>
      <c r="ER135" s="6"/>
      <c r="ES135" s="218">
        <f t="shared" si="44"/>
        <v>1714</v>
      </c>
    </row>
    <row r="136" spans="1:149" x14ac:dyDescent="0.15">
      <c r="A136" s="218">
        <f t="shared" si="43"/>
        <v>1715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12"/>
      <c r="N136" s="12"/>
      <c r="O136" s="53"/>
      <c r="P136" s="12"/>
      <c r="Q136" s="12"/>
      <c r="R136" s="12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87"/>
      <c r="AG136" s="87"/>
      <c r="AH136" s="87"/>
      <c r="AI136" s="87"/>
      <c r="AJ136" s="87"/>
      <c r="AK136" s="87"/>
      <c r="AL136" s="87"/>
      <c r="AM136" s="87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163"/>
      <c r="CD136" s="115"/>
      <c r="CE136" s="156"/>
      <c r="CF136" s="4"/>
      <c r="CG136" s="4"/>
      <c r="CH136" s="163"/>
      <c r="CI136" s="172"/>
      <c r="CJ136" s="4"/>
      <c r="CK136" s="4"/>
      <c r="CL136" s="7"/>
      <c r="CM136" s="172"/>
      <c r="CN136" s="4"/>
      <c r="CO136" s="4"/>
      <c r="CP136" s="4"/>
      <c r="CQ136" s="4"/>
      <c r="CR136" s="4"/>
      <c r="CS136" s="7"/>
      <c r="CT136" s="115"/>
      <c r="CU136" s="7"/>
      <c r="CV136" s="4"/>
      <c r="CW136" s="4"/>
      <c r="CX136" s="4"/>
      <c r="CY136" s="4"/>
      <c r="DA136" s="4"/>
      <c r="DB136" s="4"/>
      <c r="DC136" s="63">
        <f t="shared" si="79"/>
        <v>2.67</v>
      </c>
      <c r="DD136" s="4">
        <f t="shared" si="80"/>
        <v>2.0024999999999999</v>
      </c>
      <c r="DE136" s="4">
        <f t="shared" si="73"/>
        <v>9.4693304571428563</v>
      </c>
      <c r="DF136" s="32">
        <f t="shared" si="74"/>
        <v>4.9713984899999994</v>
      </c>
      <c r="DG136" s="32">
        <f t="shared" si="75"/>
        <v>2.7748953720565148</v>
      </c>
      <c r="DH136" s="32">
        <f t="shared" si="76"/>
        <v>1.4568200703296703</v>
      </c>
      <c r="DW136" s="53">
        <f t="shared" si="67"/>
        <v>0.65012990294954298</v>
      </c>
      <c r="DX136" s="53">
        <f t="shared" si="69"/>
        <v>0.92635926101613975</v>
      </c>
      <c r="DY136" s="53">
        <f t="shared" si="70"/>
        <v>0.59193453202371171</v>
      </c>
      <c r="DZ136" s="53">
        <f t="shared" si="71"/>
        <v>0.50320621646959673</v>
      </c>
      <c r="EA136" s="53">
        <f t="shared" si="78"/>
        <v>0</v>
      </c>
      <c r="EB136" s="53">
        <f t="shared" si="81"/>
        <v>0.42690597183751916</v>
      </c>
      <c r="EC136" s="53">
        <f t="shared" si="82"/>
        <v>0.81067240999061496</v>
      </c>
      <c r="ED136" s="53">
        <f t="shared" si="72"/>
        <v>6.3631268913368526</v>
      </c>
      <c r="EE136" s="53">
        <f t="shared" si="83"/>
        <v>2.2461086946722659</v>
      </c>
      <c r="EF136" s="53">
        <f>'east Allen-Studer'!DO135</f>
        <v>1.2754391318546596</v>
      </c>
      <c r="EG136" s="53">
        <f t="shared" si="84"/>
        <v>1.5537253764475527</v>
      </c>
      <c r="EH136" s="53">
        <f t="shared" si="85"/>
        <v>11.574857649755888</v>
      </c>
      <c r="EI136" s="53">
        <f t="shared" si="77"/>
        <v>2.7748953720565148</v>
      </c>
      <c r="EJ136" s="53">
        <f t="shared" si="61"/>
        <v>1.123054347336133</v>
      </c>
      <c r="EK136" s="53">
        <f t="shared" si="62"/>
        <v>2.2461086946722659</v>
      </c>
      <c r="EL136" s="6"/>
      <c r="EM136" s="11">
        <f t="shared" si="63"/>
        <v>441.82956162478479</v>
      </c>
      <c r="EN136" s="11">
        <f t="shared" si="64"/>
        <v>213.5940349590434</v>
      </c>
      <c r="EO136" s="11">
        <f t="shared" si="65"/>
        <v>130.24856950982968</v>
      </c>
      <c r="EP136" s="6"/>
      <c r="EQ136" s="6"/>
      <c r="ER136" s="6"/>
      <c r="ES136" s="218">
        <f t="shared" si="44"/>
        <v>1715</v>
      </c>
    </row>
    <row r="137" spans="1:149" x14ac:dyDescent="0.15">
      <c r="A137" s="218">
        <f t="shared" si="43"/>
        <v>1716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12"/>
      <c r="N137" s="12"/>
      <c r="O137" s="53"/>
      <c r="P137" s="12"/>
      <c r="Q137" s="12"/>
      <c r="R137" s="12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87"/>
      <c r="AG137" s="87"/>
      <c r="AH137" s="87"/>
      <c r="AI137" s="87"/>
      <c r="AJ137" s="87"/>
      <c r="AK137" s="87"/>
      <c r="AL137" s="87"/>
      <c r="AM137" s="87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163"/>
      <c r="CD137" s="115"/>
      <c r="CE137" s="156"/>
      <c r="CF137" s="4"/>
      <c r="CG137" s="4"/>
      <c r="CH137" s="163"/>
      <c r="CI137" s="172"/>
      <c r="CJ137" s="4"/>
      <c r="CK137" s="4"/>
      <c r="CL137" s="7"/>
      <c r="CM137" s="172"/>
      <c r="CN137" s="4"/>
      <c r="CO137" s="4"/>
      <c r="CP137" s="4"/>
      <c r="CQ137" s="4"/>
      <c r="CR137" s="4"/>
      <c r="CS137" s="7"/>
      <c r="CT137" s="115"/>
      <c r="CU137" s="7"/>
      <c r="CV137" s="4"/>
      <c r="CW137" s="4"/>
      <c r="CX137" s="4"/>
      <c r="CY137" s="4"/>
      <c r="DA137" s="4"/>
      <c r="DB137" s="4"/>
      <c r="DC137" s="63">
        <f t="shared" si="79"/>
        <v>2.67</v>
      </c>
      <c r="DD137" s="4">
        <f t="shared" si="80"/>
        <v>2.0024999999999999</v>
      </c>
      <c r="DE137" s="4">
        <f t="shared" si="73"/>
        <v>9.4693304571428563</v>
      </c>
      <c r="DF137" s="32">
        <f t="shared" si="74"/>
        <v>4.9713984899999994</v>
      </c>
      <c r="DG137" s="32">
        <f t="shared" si="75"/>
        <v>2.7748953720565148</v>
      </c>
      <c r="DH137" s="32">
        <f t="shared" si="76"/>
        <v>1.4568200703296703</v>
      </c>
      <c r="DW137" s="53">
        <f t="shared" si="67"/>
        <v>0.65205886667688184</v>
      </c>
      <c r="DX137" s="53">
        <f t="shared" si="69"/>
        <v>0.9287241705458571</v>
      </c>
      <c r="DY137" s="53">
        <f t="shared" si="70"/>
        <v>0.59248156596414692</v>
      </c>
      <c r="DZ137" s="53">
        <f t="shared" si="71"/>
        <v>0.50426515766768998</v>
      </c>
      <c r="EA137" s="53">
        <f t="shared" si="78"/>
        <v>0</v>
      </c>
      <c r="EB137" s="53">
        <f t="shared" si="81"/>
        <v>0.42782691680047347</v>
      </c>
      <c r="EC137" s="53">
        <f t="shared" si="82"/>
        <v>0.81304505158855289</v>
      </c>
      <c r="ED137" s="53">
        <f t="shared" si="72"/>
        <v>6.407882285003442</v>
      </c>
      <c r="EE137" s="53">
        <f t="shared" si="83"/>
        <v>2.261906820430982</v>
      </c>
      <c r="EF137" s="53">
        <f>'east Allen-Studer'!DO136</f>
        <v>1.1888708649866961</v>
      </c>
      <c r="EG137" s="53">
        <f t="shared" si="84"/>
        <v>1.5570771579958285</v>
      </c>
      <c r="EH137" s="53">
        <f t="shared" si="85"/>
        <v>11.599827567144423</v>
      </c>
      <c r="EI137" s="53">
        <f t="shared" si="77"/>
        <v>2.7748953720565148</v>
      </c>
      <c r="EJ137" s="53">
        <f t="shared" si="61"/>
        <v>1.130953410215491</v>
      </c>
      <c r="EK137" s="53">
        <f t="shared" si="62"/>
        <v>2.261906820430982</v>
      </c>
      <c r="EL137" s="6"/>
      <c r="EM137" s="11">
        <f t="shared" si="63"/>
        <v>443.07182801259711</v>
      </c>
      <c r="EN137" s="11">
        <f t="shared" si="64"/>
        <v>214.05418658670874</v>
      </c>
      <c r="EO137" s="11">
        <f t="shared" si="65"/>
        <v>130.43227463512335</v>
      </c>
      <c r="EP137" s="6"/>
      <c r="EQ137" s="6"/>
      <c r="ER137" s="6"/>
      <c r="ES137" s="218">
        <f t="shared" si="44"/>
        <v>1716</v>
      </c>
    </row>
    <row r="138" spans="1:149" x14ac:dyDescent="0.15">
      <c r="A138" s="218">
        <f t="shared" si="43"/>
        <v>1717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12"/>
      <c r="N138" s="12"/>
      <c r="O138" s="53"/>
      <c r="P138" s="12"/>
      <c r="Q138" s="12"/>
      <c r="R138" s="12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87"/>
      <c r="AG138" s="87"/>
      <c r="AH138" s="87"/>
      <c r="AI138" s="87"/>
      <c r="AJ138" s="87"/>
      <c r="AK138" s="87"/>
      <c r="AL138" s="87"/>
      <c r="AM138" s="87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163"/>
      <c r="CD138" s="115"/>
      <c r="CE138" s="156"/>
      <c r="CF138" s="4"/>
      <c r="CG138" s="4"/>
      <c r="CH138" s="163"/>
      <c r="CI138" s="172"/>
      <c r="CJ138" s="4"/>
      <c r="CK138" s="4"/>
      <c r="CL138" s="7"/>
      <c r="CM138" s="172"/>
      <c r="CN138" s="4"/>
      <c r="CO138" s="4"/>
      <c r="CP138" s="4"/>
      <c r="CQ138" s="4"/>
      <c r="CR138" s="4"/>
      <c r="CS138" s="7"/>
      <c r="CT138" s="115"/>
      <c r="CU138" s="7"/>
      <c r="CV138" s="4"/>
      <c r="CW138" s="4"/>
      <c r="CX138" s="4"/>
      <c r="CY138" s="4"/>
      <c r="DA138" s="4"/>
      <c r="DB138" s="4"/>
      <c r="DC138" s="63">
        <f t="shared" si="79"/>
        <v>2.67</v>
      </c>
      <c r="DD138" s="4">
        <f t="shared" si="80"/>
        <v>2.0024999999999999</v>
      </c>
      <c r="DE138" s="4">
        <f t="shared" si="73"/>
        <v>9.4693304571428563</v>
      </c>
      <c r="DF138" s="32">
        <f t="shared" si="74"/>
        <v>4.9713984899999994</v>
      </c>
      <c r="DG138" s="32">
        <f t="shared" si="75"/>
        <v>2.7748953720565148</v>
      </c>
      <c r="DH138" s="32">
        <f t="shared" si="76"/>
        <v>1.4568200703296703</v>
      </c>
      <c r="DW138" s="53">
        <f t="shared" si="67"/>
        <v>0.65398783040422059</v>
      </c>
      <c r="DX138" s="53">
        <f t="shared" si="69"/>
        <v>0.93108908007557445</v>
      </c>
      <c r="DY138" s="53">
        <f t="shared" si="70"/>
        <v>0.59302815888574312</v>
      </c>
      <c r="DZ138" s="53">
        <f t="shared" si="71"/>
        <v>0.50532324514724236</v>
      </c>
      <c r="EA138" s="53">
        <f t="shared" si="78"/>
        <v>0</v>
      </c>
      <c r="EB138" s="53">
        <f t="shared" si="81"/>
        <v>0.42874711929747072</v>
      </c>
      <c r="EC138" s="53">
        <f t="shared" si="82"/>
        <v>0.81541759802593805</v>
      </c>
      <c r="ED138" s="53">
        <f t="shared" si="72"/>
        <v>6.4526376786700324</v>
      </c>
      <c r="EE138" s="53">
        <f t="shared" si="83"/>
        <v>2.2777049461896985</v>
      </c>
      <c r="EF138" s="53">
        <f>'east Allen-Studer'!DO137</f>
        <v>1.0619040735803502</v>
      </c>
      <c r="EG138" s="53">
        <f t="shared" si="84"/>
        <v>1.5604262373373541</v>
      </c>
      <c r="EH138" s="53">
        <f t="shared" si="85"/>
        <v>11.624777353782093</v>
      </c>
      <c r="EI138" s="53">
        <f t="shared" si="77"/>
        <v>2.7748953720565148</v>
      </c>
      <c r="EJ138" s="53">
        <f t="shared" si="61"/>
        <v>1.1388524730948493</v>
      </c>
      <c r="EK138" s="53">
        <f t="shared" si="62"/>
        <v>2.2777049461896985</v>
      </c>
      <c r="EL138" s="6"/>
      <c r="EM138" s="11">
        <f t="shared" si="63"/>
        <v>444.31378213090176</v>
      </c>
      <c r="EN138" s="11">
        <f t="shared" si="64"/>
        <v>214.4333488770805</v>
      </c>
      <c r="EO138" s="11">
        <f t="shared" si="65"/>
        <v>130.53502144759329</v>
      </c>
      <c r="EP138" s="6"/>
      <c r="EQ138" s="6"/>
      <c r="ER138" s="6"/>
      <c r="ES138" s="218">
        <f t="shared" si="44"/>
        <v>1717</v>
      </c>
    </row>
    <row r="139" spans="1:149" x14ac:dyDescent="0.15">
      <c r="A139" s="218">
        <f t="shared" si="43"/>
        <v>1718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12"/>
      <c r="N139" s="12"/>
      <c r="O139" s="53"/>
      <c r="P139" s="12"/>
      <c r="Q139" s="12"/>
      <c r="R139" s="12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87"/>
      <c r="AG139" s="87"/>
      <c r="AH139" s="87"/>
      <c r="AI139" s="87"/>
      <c r="AJ139" s="87"/>
      <c r="AK139" s="87"/>
      <c r="AL139" s="87"/>
      <c r="AM139" s="87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163"/>
      <c r="CD139" s="115"/>
      <c r="CE139" s="156"/>
      <c r="CF139" s="4"/>
      <c r="CG139" s="4"/>
      <c r="CH139" s="163"/>
      <c r="CI139" s="172"/>
      <c r="CJ139" s="4"/>
      <c r="CK139" s="4"/>
      <c r="CL139" s="7"/>
      <c r="CM139" s="172"/>
      <c r="CN139" s="4"/>
      <c r="CO139" s="4"/>
      <c r="CP139" s="4"/>
      <c r="CQ139" s="4"/>
      <c r="CR139" s="4"/>
      <c r="CS139" s="7"/>
      <c r="CT139" s="115"/>
      <c r="CU139" s="7"/>
      <c r="CV139" s="4"/>
      <c r="CW139" s="4"/>
      <c r="CX139" s="4"/>
      <c r="CY139" s="4"/>
      <c r="DA139" s="4"/>
      <c r="DB139" s="4"/>
      <c r="DC139" s="63">
        <f t="shared" si="79"/>
        <v>2.67</v>
      </c>
      <c r="DD139" s="4">
        <f t="shared" si="80"/>
        <v>2.0024999999999999</v>
      </c>
      <c r="DE139" s="4">
        <f t="shared" si="73"/>
        <v>9.4693304571428563</v>
      </c>
      <c r="DF139" s="32">
        <f t="shared" si="74"/>
        <v>4.9713984899999994</v>
      </c>
      <c r="DG139" s="32">
        <f t="shared" si="75"/>
        <v>2.7748953720565148</v>
      </c>
      <c r="DH139" s="32">
        <f t="shared" si="76"/>
        <v>1.4568200703296703</v>
      </c>
      <c r="DW139" s="53">
        <f t="shared" si="67"/>
        <v>0.65591679413155946</v>
      </c>
      <c r="DX139" s="53">
        <f t="shared" si="69"/>
        <v>0.9334539896052918</v>
      </c>
      <c r="DY139" s="53">
        <f t="shared" si="70"/>
        <v>0.5935743124432864</v>
      </c>
      <c r="DZ139" s="53">
        <f t="shared" si="71"/>
        <v>0.50638048211156605</v>
      </c>
      <c r="EA139" s="53">
        <f t="shared" si="78"/>
        <v>0</v>
      </c>
      <c r="EB139" s="53">
        <f t="shared" si="81"/>
        <v>0.42966658211438274</v>
      </c>
      <c r="EC139" s="53">
        <f t="shared" si="82"/>
        <v>0.81779004958725166</v>
      </c>
      <c r="ED139" s="53">
        <f t="shared" si="72"/>
        <v>6.4973930723366227</v>
      </c>
      <c r="EE139" s="53">
        <f t="shared" si="83"/>
        <v>2.2935030719484146</v>
      </c>
      <c r="EF139" s="53">
        <f>'east Allen-Studer'!DO138</f>
        <v>1.3533505720358265</v>
      </c>
      <c r="EG139" s="53">
        <f t="shared" si="84"/>
        <v>1.5637726246113177</v>
      </c>
      <c r="EH139" s="53">
        <f t="shared" si="85"/>
        <v>11.649707085203257</v>
      </c>
      <c r="EI139" s="53">
        <f t="shared" si="77"/>
        <v>2.7748953720565148</v>
      </c>
      <c r="EJ139" s="53">
        <f t="shared" si="61"/>
        <v>1.1467515359742073</v>
      </c>
      <c r="EK139" s="53">
        <f t="shared" si="62"/>
        <v>2.2935030719484146</v>
      </c>
      <c r="EL139" s="6"/>
      <c r="EM139" s="11">
        <f t="shared" si="63"/>
        <v>445.55542514852425</v>
      </c>
      <c r="EN139" s="11">
        <f t="shared" si="64"/>
        <v>215.64914617537983</v>
      </c>
      <c r="EO139" s="11">
        <f t="shared" si="65"/>
        <v>131.47443418040604</v>
      </c>
      <c r="EP139" s="6"/>
      <c r="EQ139" s="6"/>
      <c r="ER139" s="6"/>
      <c r="ES139" s="218">
        <f t="shared" si="44"/>
        <v>1718</v>
      </c>
    </row>
    <row r="140" spans="1:149" x14ac:dyDescent="0.15">
      <c r="A140" s="218">
        <f t="shared" si="43"/>
        <v>1719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12"/>
      <c r="N140" s="12"/>
      <c r="O140" s="53"/>
      <c r="P140" s="12"/>
      <c r="Q140" s="12"/>
      <c r="R140" s="12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87"/>
      <c r="AG140" s="87"/>
      <c r="AH140" s="87"/>
      <c r="AI140" s="87"/>
      <c r="AJ140" s="87"/>
      <c r="AK140" s="87"/>
      <c r="AL140" s="87"/>
      <c r="AM140" s="87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163"/>
      <c r="CD140" s="115"/>
      <c r="CE140" s="156"/>
      <c r="CF140" s="4"/>
      <c r="CG140" s="4"/>
      <c r="CH140" s="163"/>
      <c r="CI140" s="172"/>
      <c r="CJ140" s="4"/>
      <c r="CK140" s="4"/>
      <c r="CL140" s="7"/>
      <c r="CM140" s="172"/>
      <c r="CN140" s="4"/>
      <c r="CO140" s="4"/>
      <c r="CP140" s="4"/>
      <c r="CQ140" s="4"/>
      <c r="CR140" s="4"/>
      <c r="CS140" s="7"/>
      <c r="CT140" s="115"/>
      <c r="CU140" s="7"/>
      <c r="CV140" s="4"/>
      <c r="CW140" s="4"/>
      <c r="CX140" s="4"/>
      <c r="CY140" s="4"/>
      <c r="DA140" s="4"/>
      <c r="DB140" s="4"/>
      <c r="DC140" s="63">
        <f t="shared" si="79"/>
        <v>2.67</v>
      </c>
      <c r="DD140" s="4">
        <f t="shared" si="80"/>
        <v>2.0024999999999999</v>
      </c>
      <c r="DE140" s="4">
        <f t="shared" si="73"/>
        <v>9.4693304571428563</v>
      </c>
      <c r="DF140" s="32">
        <f t="shared" si="74"/>
        <v>4.9713984899999994</v>
      </c>
      <c r="DG140" s="32">
        <f t="shared" si="75"/>
        <v>2.7748953720565148</v>
      </c>
      <c r="DH140" s="32">
        <f t="shared" si="76"/>
        <v>1.4568200703296703</v>
      </c>
      <c r="DW140" s="53">
        <f t="shared" si="67"/>
        <v>0.65784575785889821</v>
      </c>
      <c r="DX140" s="53">
        <f t="shared" si="69"/>
        <v>0.93581889913500915</v>
      </c>
      <c r="DY140" s="53">
        <f t="shared" si="70"/>
        <v>0.59412002828050658</v>
      </c>
      <c r="DZ140" s="53">
        <f t="shared" si="71"/>
        <v>0.50743687174257257</v>
      </c>
      <c r="EA140" s="53">
        <f t="shared" si="78"/>
        <v>0</v>
      </c>
      <c r="EB140" s="53">
        <f t="shared" si="81"/>
        <v>0.43058530801846917</v>
      </c>
      <c r="EC140" s="53">
        <f t="shared" si="82"/>
        <v>0.82016240655528894</v>
      </c>
      <c r="ED140" s="53">
        <f t="shared" si="72"/>
        <v>6.542148466003213</v>
      </c>
      <c r="EE140" s="53">
        <f t="shared" si="83"/>
        <v>2.3093011977071307</v>
      </c>
      <c r="EF140" s="53">
        <f>'east Allen-Studer'!DO139</f>
        <v>1.3706642254094192</v>
      </c>
      <c r="EG140" s="53">
        <f t="shared" si="84"/>
        <v>1.5671163298891677</v>
      </c>
      <c r="EH140" s="53">
        <f t="shared" si="85"/>
        <v>11.674616836437638</v>
      </c>
      <c r="EI140" s="53">
        <f t="shared" si="77"/>
        <v>2.7748953720565148</v>
      </c>
      <c r="EJ140" s="53">
        <f t="shared" si="61"/>
        <v>1.1546505988535654</v>
      </c>
      <c r="EK140" s="53">
        <f t="shared" si="62"/>
        <v>2.3093011977071307</v>
      </c>
      <c r="EL140" s="6"/>
      <c r="EM140" s="11">
        <f t="shared" si="63"/>
        <v>446.79675822648966</v>
      </c>
      <c r="EN140" s="11">
        <f t="shared" si="64"/>
        <v>216.31648692336921</v>
      </c>
      <c r="EO140" s="11">
        <f t="shared" si="65"/>
        <v>131.8654211640046</v>
      </c>
      <c r="EP140" s="6"/>
      <c r="EQ140" s="6"/>
      <c r="ER140" s="6"/>
      <c r="ES140" s="218">
        <f t="shared" si="44"/>
        <v>1719</v>
      </c>
    </row>
    <row r="141" spans="1:149" x14ac:dyDescent="0.15">
      <c r="A141" s="218">
        <f t="shared" si="43"/>
        <v>1720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12"/>
      <c r="N141" s="12"/>
      <c r="O141" s="53"/>
      <c r="P141" s="12"/>
      <c r="Q141" s="12"/>
      <c r="R141" s="12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87"/>
      <c r="AG141" s="87"/>
      <c r="AH141" s="87"/>
      <c r="AI141" s="87"/>
      <c r="AJ141" s="87"/>
      <c r="AK141" s="87"/>
      <c r="AL141" s="87"/>
      <c r="AM141" s="87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163"/>
      <c r="CD141" s="115"/>
      <c r="CE141" s="156"/>
      <c r="CF141" s="4"/>
      <c r="CG141" s="4"/>
      <c r="CH141" s="163"/>
      <c r="CI141" s="172"/>
      <c r="CJ141" s="4"/>
      <c r="CK141" s="4"/>
      <c r="CL141" s="7"/>
      <c r="CM141" s="172"/>
      <c r="CN141" s="4"/>
      <c r="CO141" s="4"/>
      <c r="CP141" s="4"/>
      <c r="CQ141" s="4"/>
      <c r="CR141" s="4"/>
      <c r="CS141" s="7"/>
      <c r="CT141" s="115"/>
      <c r="CU141" s="7"/>
      <c r="CV141" s="4"/>
      <c r="CW141" s="4"/>
      <c r="CX141" s="4"/>
      <c r="CY141" s="4"/>
      <c r="DA141" s="4"/>
      <c r="DB141" s="4"/>
      <c r="DC141" s="63">
        <f t="shared" si="79"/>
        <v>2.67</v>
      </c>
      <c r="DD141" s="4">
        <f t="shared" si="80"/>
        <v>2.0024999999999999</v>
      </c>
      <c r="DE141" s="4">
        <f t="shared" si="73"/>
        <v>9.4693304571428563</v>
      </c>
      <c r="DF141" s="32">
        <f t="shared" si="74"/>
        <v>4.9713984899999994</v>
      </c>
      <c r="DG141" s="32">
        <f t="shared" si="75"/>
        <v>2.7748953720565148</v>
      </c>
      <c r="DH141" s="32">
        <f t="shared" si="76"/>
        <v>1.4568200703296703</v>
      </c>
      <c r="DW141" s="53">
        <f t="shared" si="67"/>
        <v>0.65977472158623707</v>
      </c>
      <c r="DX141" s="53">
        <f t="shared" si="69"/>
        <v>0.93818380866472673</v>
      </c>
      <c r="DY141" s="53">
        <f t="shared" si="70"/>
        <v>0.59466530803018447</v>
      </c>
      <c r="DZ141" s="53">
        <f t="shared" si="71"/>
        <v>0.50849241720097782</v>
      </c>
      <c r="EA141" s="53">
        <f t="shared" si="78"/>
        <v>0</v>
      </c>
      <c r="EB141" s="53">
        <f t="shared" si="81"/>
        <v>0.43150329975855628</v>
      </c>
      <c r="EC141" s="53">
        <f t="shared" si="82"/>
        <v>0.82253466921117679</v>
      </c>
      <c r="ED141" s="53">
        <f t="shared" si="72"/>
        <v>6.5869038596698033</v>
      </c>
      <c r="EE141" s="53">
        <f t="shared" si="83"/>
        <v>2.3250993234658472</v>
      </c>
      <c r="EF141" s="53">
        <f>'east Allen-Studer'!DO140</f>
        <v>1.4428044477993887</v>
      </c>
      <c r="EG141" s="53">
        <f t="shared" si="84"/>
        <v>1.5704573631752645</v>
      </c>
      <c r="EH141" s="53">
        <f t="shared" si="85"/>
        <v>11.699506682015164</v>
      </c>
      <c r="EI141" s="53">
        <f t="shared" si="77"/>
        <v>2.7748953720565148</v>
      </c>
      <c r="EJ141" s="53">
        <f t="shared" si="61"/>
        <v>1.1625496617329236</v>
      </c>
      <c r="EK141" s="53">
        <f t="shared" si="62"/>
        <v>2.3250993234658472</v>
      </c>
      <c r="EL141" s="6"/>
      <c r="EM141" s="11">
        <f t="shared" si="63"/>
        <v>448.03778251809808</v>
      </c>
      <c r="EN141" s="11">
        <f t="shared" si="64"/>
        <v>217.09329065616936</v>
      </c>
      <c r="EO141" s="11">
        <f t="shared" si="65"/>
        <v>132.36590182291934</v>
      </c>
      <c r="EP141" s="6"/>
      <c r="EQ141" s="6"/>
      <c r="ER141" s="6"/>
      <c r="ES141" s="218">
        <f t="shared" si="44"/>
        <v>1720</v>
      </c>
    </row>
    <row r="142" spans="1:149" x14ac:dyDescent="0.15">
      <c r="A142" s="218">
        <f t="shared" si="43"/>
        <v>1721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12"/>
      <c r="N142" s="12"/>
      <c r="O142" s="53"/>
      <c r="P142" s="12"/>
      <c r="Q142" s="12"/>
      <c r="R142" s="12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87"/>
      <c r="AG142" s="87"/>
      <c r="AH142" s="87"/>
      <c r="AI142" s="87"/>
      <c r="AJ142" s="87"/>
      <c r="AK142" s="87"/>
      <c r="AL142" s="87"/>
      <c r="AM142" s="87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163"/>
      <c r="CD142" s="115"/>
      <c r="CE142" s="156"/>
      <c r="CF142" s="4"/>
      <c r="CG142" s="4"/>
      <c r="CH142" s="163"/>
      <c r="CI142" s="172"/>
      <c r="CJ142" s="4"/>
      <c r="CK142" s="4"/>
      <c r="CL142" s="7"/>
      <c r="CM142" s="172"/>
      <c r="CN142" s="4"/>
      <c r="CO142" s="4"/>
      <c r="CP142" s="4"/>
      <c r="CQ142" s="4"/>
      <c r="CR142" s="4"/>
      <c r="CS142" s="7"/>
      <c r="CT142" s="115"/>
      <c r="CU142" s="7"/>
      <c r="CV142" s="4"/>
      <c r="CW142" s="4"/>
      <c r="CX142" s="4"/>
      <c r="CY142" s="4"/>
      <c r="DA142" s="4"/>
      <c r="DB142" s="4"/>
      <c r="DC142" s="63">
        <f t="shared" si="79"/>
        <v>2.67</v>
      </c>
      <c r="DD142" s="4">
        <f t="shared" si="80"/>
        <v>2.0024999999999999</v>
      </c>
      <c r="DE142" s="4">
        <f t="shared" si="73"/>
        <v>9.4693304571428563</v>
      </c>
      <c r="DF142" s="32">
        <f t="shared" si="74"/>
        <v>4.9713984899999994</v>
      </c>
      <c r="DG142" s="32">
        <f t="shared" si="75"/>
        <v>2.7748953720565148</v>
      </c>
      <c r="DH142" s="32">
        <f t="shared" si="76"/>
        <v>1.4568200703296703</v>
      </c>
      <c r="DW142" s="53">
        <f t="shared" si="67"/>
        <v>0.66170368531357582</v>
      </c>
      <c r="DX142" s="53">
        <f t="shared" si="69"/>
        <v>0.94054871819444386</v>
      </c>
      <c r="DY142" s="53">
        <f t="shared" si="70"/>
        <v>0.59521015331425597</v>
      </c>
      <c r="DZ142" s="53">
        <f t="shared" si="71"/>
        <v>0.50954712162650462</v>
      </c>
      <c r="EA142" s="53">
        <f t="shared" si="78"/>
        <v>0</v>
      </c>
      <c r="EB142" s="53">
        <f t="shared" si="81"/>
        <v>0.43242056006521301</v>
      </c>
      <c r="EC142" s="53">
        <f t="shared" si="82"/>
        <v>0.82490683783438612</v>
      </c>
      <c r="ED142" s="53">
        <f t="shared" si="72"/>
        <v>6.6316592533363936</v>
      </c>
      <c r="EE142" s="53">
        <f t="shared" si="83"/>
        <v>2.3408974492245633</v>
      </c>
      <c r="EF142" s="53">
        <f>'east Allen-Studer'!DO141</f>
        <v>1.333151309766635</v>
      </c>
      <c r="EG142" s="53">
        <f t="shared" si="84"/>
        <v>1.5737957344075204</v>
      </c>
      <c r="EH142" s="53">
        <f t="shared" si="85"/>
        <v>11.724376695970752</v>
      </c>
      <c r="EI142" s="53">
        <f t="shared" si="77"/>
        <v>2.7748953720565148</v>
      </c>
      <c r="EJ142" s="53">
        <f t="shared" si="61"/>
        <v>1.1704487246122817</v>
      </c>
      <c r="EK142" s="53">
        <f t="shared" si="62"/>
        <v>2.3408974492245633</v>
      </c>
      <c r="EL142" s="6"/>
      <c r="EM142" s="11">
        <f t="shared" si="63"/>
        <v>449.27849916899743</v>
      </c>
      <c r="EN142" s="11">
        <f t="shared" si="64"/>
        <v>217.50631821714583</v>
      </c>
      <c r="EO142" s="11">
        <f t="shared" si="65"/>
        <v>132.5026368906471</v>
      </c>
      <c r="EP142" s="6"/>
      <c r="EQ142" s="6"/>
      <c r="ER142" s="6"/>
      <c r="ES142" s="218">
        <f t="shared" si="44"/>
        <v>1721</v>
      </c>
    </row>
    <row r="143" spans="1:149" x14ac:dyDescent="0.15">
      <c r="A143" s="218">
        <f t="shared" si="43"/>
        <v>1722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12"/>
      <c r="N143" s="12"/>
      <c r="O143" s="53"/>
      <c r="P143" s="12"/>
      <c r="Q143" s="12"/>
      <c r="R143" s="12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87"/>
      <c r="AG143" s="87"/>
      <c r="AH143" s="87"/>
      <c r="AI143" s="87"/>
      <c r="AJ143" s="87"/>
      <c r="AK143" s="87"/>
      <c r="AL143" s="87"/>
      <c r="AM143" s="87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163"/>
      <c r="CD143" s="115"/>
      <c r="CE143" s="156"/>
      <c r="CF143" s="4"/>
      <c r="CG143" s="4"/>
      <c r="CH143" s="163"/>
      <c r="CI143" s="172"/>
      <c r="CJ143" s="4"/>
      <c r="CK143" s="4"/>
      <c r="CL143" s="7"/>
      <c r="CM143" s="172"/>
      <c r="CN143" s="4"/>
      <c r="CO143" s="4"/>
      <c r="CP143" s="4"/>
      <c r="CQ143" s="4"/>
      <c r="CR143" s="4"/>
      <c r="CS143" s="7"/>
      <c r="CT143" s="115"/>
      <c r="CU143" s="7"/>
      <c r="CV143" s="4"/>
      <c r="CW143" s="4"/>
      <c r="CX143" s="4"/>
      <c r="CY143" s="4"/>
      <c r="DA143" s="4"/>
      <c r="DB143" s="4"/>
      <c r="DC143" s="63">
        <f t="shared" si="79"/>
        <v>2.67</v>
      </c>
      <c r="DD143" s="4">
        <f t="shared" si="80"/>
        <v>2.0024999999999999</v>
      </c>
      <c r="DE143" s="4">
        <f t="shared" si="73"/>
        <v>9.4693304571428563</v>
      </c>
      <c r="DF143" s="32">
        <f t="shared" si="74"/>
        <v>4.9713984899999994</v>
      </c>
      <c r="DG143" s="32">
        <f t="shared" si="75"/>
        <v>2.7748953720565148</v>
      </c>
      <c r="DH143" s="32">
        <f t="shared" si="76"/>
        <v>1.4568200703296703</v>
      </c>
      <c r="DW143" s="53">
        <f t="shared" si="67"/>
        <v>0.66363264904091468</v>
      </c>
      <c r="DX143" s="53">
        <f t="shared" si="69"/>
        <v>0.94291362772416143</v>
      </c>
      <c r="DY143" s="53">
        <f t="shared" si="70"/>
        <v>0.5957545657439165</v>
      </c>
      <c r="DZ143" s="53">
        <f t="shared" si="71"/>
        <v>0.5106009881380833</v>
      </c>
      <c r="EA143" s="53">
        <f t="shared" si="78"/>
        <v>0</v>
      </c>
      <c r="EB143" s="53">
        <f t="shared" si="81"/>
        <v>0.43333709165092538</v>
      </c>
      <c r="EC143" s="53">
        <f t="shared" si="82"/>
        <v>0.82727891270274834</v>
      </c>
      <c r="ED143" s="53">
        <f t="shared" si="72"/>
        <v>6.676414647002983</v>
      </c>
      <c r="EE143" s="53">
        <f t="shared" si="83"/>
        <v>2.356695574983279</v>
      </c>
      <c r="EF143" s="53">
        <f>'east Allen-Studer'!DO142</f>
        <v>1.0099631134595721</v>
      </c>
      <c r="EG143" s="53">
        <f t="shared" si="84"/>
        <v>1.5771314534580352</v>
      </c>
      <c r="EH143" s="53">
        <f t="shared" si="85"/>
        <v>11.749226951849026</v>
      </c>
      <c r="EI143" s="53">
        <f t="shared" si="77"/>
        <v>2.7748953720565148</v>
      </c>
      <c r="EJ143" s="53">
        <f t="shared" si="61"/>
        <v>1.1783477874916395</v>
      </c>
      <c r="EK143" s="53">
        <f t="shared" si="62"/>
        <v>2.356695574983279</v>
      </c>
      <c r="EL143" s="6"/>
      <c r="EM143" s="11">
        <f t="shared" si="63"/>
        <v>450.5189093172574</v>
      </c>
      <c r="EN143" s="11">
        <f t="shared" si="64"/>
        <v>217.49208690820353</v>
      </c>
      <c r="EO143" s="11">
        <f t="shared" si="65"/>
        <v>132.21214355993891</v>
      </c>
      <c r="EP143" s="6"/>
      <c r="EQ143" s="6"/>
      <c r="ER143" s="6"/>
      <c r="ES143" s="218">
        <f t="shared" si="44"/>
        <v>1722</v>
      </c>
    </row>
    <row r="144" spans="1:149" x14ac:dyDescent="0.15">
      <c r="A144" s="218">
        <f t="shared" si="43"/>
        <v>1723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12"/>
      <c r="N144" s="12"/>
      <c r="O144" s="53"/>
      <c r="P144" s="12"/>
      <c r="Q144" s="12"/>
      <c r="R144" s="12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87"/>
      <c r="AG144" s="87"/>
      <c r="AH144" s="87"/>
      <c r="AI144" s="87"/>
      <c r="AJ144" s="87"/>
      <c r="AK144" s="87"/>
      <c r="AL144" s="87"/>
      <c r="AM144" s="87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163"/>
      <c r="CD144" s="115"/>
      <c r="CE144" s="156"/>
      <c r="CF144" s="4"/>
      <c r="CG144" s="4"/>
      <c r="CH144" s="163"/>
      <c r="CI144" s="172"/>
      <c r="CJ144" s="4"/>
      <c r="CK144" s="4"/>
      <c r="CL144" s="7"/>
      <c r="CM144" s="172"/>
      <c r="CN144" s="4"/>
      <c r="CO144" s="4"/>
      <c r="CP144" s="4"/>
      <c r="CQ144" s="4"/>
      <c r="CR144" s="4"/>
      <c r="CS144" s="7"/>
      <c r="CT144" s="115"/>
      <c r="CU144" s="7"/>
      <c r="CV144" s="4"/>
      <c r="CW144" s="4"/>
      <c r="CX144" s="4"/>
      <c r="CY144" s="4"/>
      <c r="DA144" s="4"/>
      <c r="DB144" s="4"/>
      <c r="DC144" s="63">
        <f t="shared" si="79"/>
        <v>2.67</v>
      </c>
      <c r="DD144" s="4">
        <f t="shared" si="80"/>
        <v>2.0024999999999999</v>
      </c>
      <c r="DE144" s="4">
        <f t="shared" si="73"/>
        <v>9.4693304571428563</v>
      </c>
      <c r="DF144" s="32">
        <f t="shared" si="74"/>
        <v>4.9713984899999994</v>
      </c>
      <c r="DG144" s="32">
        <f t="shared" si="75"/>
        <v>2.7748953720565148</v>
      </c>
      <c r="DH144" s="32">
        <f t="shared" si="76"/>
        <v>1.4568200703296703</v>
      </c>
      <c r="DW144" s="53">
        <f t="shared" si="67"/>
        <v>0.66556161276825343</v>
      </c>
      <c r="DX144" s="53">
        <f t="shared" si="69"/>
        <v>0.94527853725387878</v>
      </c>
      <c r="DY144" s="53">
        <f t="shared" si="70"/>
        <v>0.59629854691972151</v>
      </c>
      <c r="DZ144" s="53">
        <f t="shared" si="71"/>
        <v>0.51165401983404912</v>
      </c>
      <c r="EA144" s="53">
        <f t="shared" si="78"/>
        <v>0</v>
      </c>
      <c r="EB144" s="53">
        <f t="shared" si="81"/>
        <v>0.43425289721026816</v>
      </c>
      <c r="EC144" s="53">
        <f t="shared" si="82"/>
        <v>0.82965089409246762</v>
      </c>
      <c r="ED144" s="53">
        <f t="shared" si="72"/>
        <v>6.7211700406695734</v>
      </c>
      <c r="EE144" s="53">
        <f t="shared" si="83"/>
        <v>2.3724937007419955</v>
      </c>
      <c r="EF144" s="53">
        <f>'east Allen-Studer'!DO143</f>
        <v>0.91762362880041126</v>
      </c>
      <c r="EG144" s="53">
        <f t="shared" si="84"/>
        <v>1.5804645301337212</v>
      </c>
      <c r="EH144" s="53">
        <f t="shared" si="85"/>
        <v>11.774057522708979</v>
      </c>
      <c r="EI144" s="53">
        <f t="shared" si="77"/>
        <v>2.7748953720565148</v>
      </c>
      <c r="EJ144" s="53">
        <f t="shared" si="61"/>
        <v>1.1862468503709978</v>
      </c>
      <c r="EK144" s="53">
        <f t="shared" si="62"/>
        <v>2.3724937007419955</v>
      </c>
      <c r="EL144" s="6"/>
      <c r="EM144" s="11">
        <f t="shared" si="63"/>
        <v>451.75901409344073</v>
      </c>
      <c r="EN144" s="11">
        <f t="shared" si="64"/>
        <v>217.93936496220297</v>
      </c>
      <c r="EO144" s="11">
        <f t="shared" si="65"/>
        <v>132.3831899552099</v>
      </c>
      <c r="EP144" s="6"/>
      <c r="EQ144" s="6"/>
      <c r="ER144" s="6"/>
      <c r="ES144" s="218">
        <f t="shared" si="44"/>
        <v>1723</v>
      </c>
    </row>
    <row r="145" spans="1:149" x14ac:dyDescent="0.15">
      <c r="A145" s="218">
        <f t="shared" si="43"/>
        <v>1724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12"/>
      <c r="N145" s="12"/>
      <c r="O145" s="53"/>
      <c r="P145" s="12"/>
      <c r="Q145" s="12"/>
      <c r="R145" s="12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87"/>
      <c r="AG145" s="87"/>
      <c r="AH145" s="87"/>
      <c r="AI145" s="87"/>
      <c r="AJ145" s="87"/>
      <c r="AK145" s="87"/>
      <c r="AL145" s="87"/>
      <c r="AM145" s="87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163"/>
      <c r="CD145" s="115"/>
      <c r="CE145" s="156"/>
      <c r="CF145" s="4"/>
      <c r="CG145" s="4"/>
      <c r="CH145" s="163"/>
      <c r="CI145" s="172"/>
      <c r="CJ145" s="4"/>
      <c r="CK145" s="4"/>
      <c r="CL145" s="7"/>
      <c r="CM145" s="172"/>
      <c r="CN145" s="4"/>
      <c r="CO145" s="4"/>
      <c r="CP145" s="4"/>
      <c r="CQ145" s="4"/>
      <c r="CR145" s="4"/>
      <c r="CS145" s="7"/>
      <c r="CT145" s="115"/>
      <c r="CU145" s="7"/>
      <c r="CV145" s="4"/>
      <c r="CW145" s="4"/>
      <c r="CX145" s="4"/>
      <c r="CY145" s="4"/>
      <c r="DA145" s="4"/>
      <c r="DB145" s="4"/>
      <c r="DC145" s="63">
        <f t="shared" si="79"/>
        <v>2.67</v>
      </c>
      <c r="DD145" s="4">
        <f t="shared" si="80"/>
        <v>2.0024999999999999</v>
      </c>
      <c r="DE145" s="4">
        <f t="shared" si="73"/>
        <v>9.4693304571428563</v>
      </c>
      <c r="DF145" s="32">
        <f t="shared" si="74"/>
        <v>4.9713984899999994</v>
      </c>
      <c r="DG145" s="32">
        <f t="shared" si="75"/>
        <v>2.7748953720565148</v>
      </c>
      <c r="DH145" s="32">
        <f t="shared" si="76"/>
        <v>1.4568200703296703</v>
      </c>
      <c r="DW145" s="53">
        <f t="shared" si="67"/>
        <v>0.66749057649559229</v>
      </c>
      <c r="DX145" s="53">
        <f t="shared" si="69"/>
        <v>0.94764344678359613</v>
      </c>
      <c r="DY145" s="53">
        <f t="shared" si="70"/>
        <v>0.59684209843168912</v>
      </c>
      <c r="DZ145" s="53">
        <f t="shared" si="71"/>
        <v>0.51270621979233788</v>
      </c>
      <c r="EA145" s="53">
        <f t="shared" si="78"/>
        <v>0</v>
      </c>
      <c r="EB145" s="53">
        <f t="shared" si="81"/>
        <v>0.43516797942007496</v>
      </c>
      <c r="EC145" s="53">
        <f t="shared" si="82"/>
        <v>0.83202278227813764</v>
      </c>
      <c r="ED145" s="53">
        <f t="shared" si="72"/>
        <v>6.7659254343361637</v>
      </c>
      <c r="EE145" s="53">
        <f t="shared" si="83"/>
        <v>2.3882918265007116</v>
      </c>
      <c r="EF145" s="53">
        <f>'east Allen-Studer'!DO144</f>
        <v>1.0821033358495415</v>
      </c>
      <c r="EG145" s="53">
        <f t="shared" si="84"/>
        <v>1.5837949741769206</v>
      </c>
      <c r="EH145" s="53">
        <f t="shared" si="85"/>
        <v>11.798868481128572</v>
      </c>
      <c r="EI145" s="53">
        <f t="shared" si="77"/>
        <v>2.7748953720565148</v>
      </c>
      <c r="EJ145" s="53">
        <f t="shared" si="61"/>
        <v>1.1941459132503558</v>
      </c>
      <c r="EK145" s="53">
        <f t="shared" si="62"/>
        <v>2.3882918265007116</v>
      </c>
      <c r="EL145" s="6"/>
      <c r="EM145" s="11">
        <f t="shared" si="63"/>
        <v>452.99881462067481</v>
      </c>
      <c r="EN145" s="11">
        <f t="shared" si="64"/>
        <v>218.90009402773254</v>
      </c>
      <c r="EO145" s="11">
        <f t="shared" si="65"/>
        <v>133.0677176173046</v>
      </c>
      <c r="EP145" s="6"/>
      <c r="EQ145" s="6"/>
      <c r="ER145" s="6"/>
      <c r="ES145" s="218">
        <f t="shared" si="44"/>
        <v>1724</v>
      </c>
    </row>
    <row r="146" spans="1:149" x14ac:dyDescent="0.15">
      <c r="A146" s="218">
        <f t="shared" si="43"/>
        <v>1725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12"/>
      <c r="N146" s="12"/>
      <c r="O146" s="53"/>
      <c r="P146" s="12"/>
      <c r="Q146" s="12"/>
      <c r="R146" s="12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87"/>
      <c r="AG146" s="87"/>
      <c r="AH146" s="87"/>
      <c r="AI146" s="87"/>
      <c r="AJ146" s="87"/>
      <c r="AK146" s="87"/>
      <c r="AL146" s="87"/>
      <c r="AM146" s="87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163"/>
      <c r="CD146" s="115"/>
      <c r="CE146" s="156"/>
      <c r="CF146" s="4"/>
      <c r="CG146" s="4"/>
      <c r="CH146" s="163"/>
      <c r="CI146" s="172"/>
      <c r="CJ146" s="4"/>
      <c r="CK146" s="4"/>
      <c r="CL146" s="7"/>
      <c r="CM146" s="172"/>
      <c r="CN146" s="4"/>
      <c r="CO146" s="4"/>
      <c r="CP146" s="4"/>
      <c r="CQ146" s="4"/>
      <c r="CR146" s="4"/>
      <c r="CS146" s="7"/>
      <c r="CT146" s="115"/>
      <c r="CU146" s="7"/>
      <c r="CV146" s="4"/>
      <c r="CW146" s="4"/>
      <c r="CX146" s="4"/>
      <c r="CY146" s="4"/>
      <c r="DA146" s="4"/>
      <c r="DB146" s="4"/>
      <c r="DC146" s="63">
        <f t="shared" ref="DC146:DC155" si="86">+(250+284+250+284)/400</f>
        <v>2.67</v>
      </c>
      <c r="DD146" s="4">
        <f t="shared" ref="DD146:DD155" si="87">+(197+195+215)/300</f>
        <v>2.0233333333333334</v>
      </c>
      <c r="DE146" s="4">
        <f t="shared" si="73"/>
        <v>9.4693304571428563</v>
      </c>
      <c r="DF146" s="32">
        <f t="shared" si="74"/>
        <v>5.0231192399999998</v>
      </c>
      <c r="DG146" s="32">
        <f t="shared" si="75"/>
        <v>2.7748953720565148</v>
      </c>
      <c r="DH146" s="32">
        <f t="shared" si="76"/>
        <v>1.4719763340659342</v>
      </c>
      <c r="DW146" s="53">
        <f t="shared" si="67"/>
        <v>0.66941954022293104</v>
      </c>
      <c r="DX146" s="53">
        <f t="shared" si="69"/>
        <v>0.95000835631331348</v>
      </c>
      <c r="DY146" s="53">
        <f t="shared" si="70"/>
        <v>0.59738522185939824</v>
      </c>
      <c r="DZ146" s="53">
        <f t="shared" si="71"/>
        <v>0.51375759107067787</v>
      </c>
      <c r="EA146" s="53">
        <f t="shared" si="78"/>
        <v>0</v>
      </c>
      <c r="EB146" s="53">
        <f t="shared" si="81"/>
        <v>0.43608234093960552</v>
      </c>
      <c r="EC146" s="53">
        <f t="shared" si="82"/>
        <v>0.83439457753275326</v>
      </c>
      <c r="ED146" s="53">
        <f t="shared" si="72"/>
        <v>6.810680828002754</v>
      </c>
      <c r="EE146" s="53">
        <f t="shared" si="83"/>
        <v>2.4040899522594277</v>
      </c>
      <c r="EF146" s="53">
        <f>'east Allen-Studer'!DO145</f>
        <v>1.154243558239511</v>
      </c>
      <c r="EG146" s="53">
        <f t="shared" si="84"/>
        <v>1.5871227952660163</v>
      </c>
      <c r="EH146" s="53">
        <f t="shared" si="85"/>
        <v>11.823659899209295</v>
      </c>
      <c r="EI146" s="53">
        <f t="shared" si="77"/>
        <v>2.7748953720565148</v>
      </c>
      <c r="EJ146" s="53">
        <f t="shared" si="61"/>
        <v>1.2020449761297138</v>
      </c>
      <c r="EK146" s="53">
        <f t="shared" si="62"/>
        <v>2.4040899522594277</v>
      </c>
      <c r="EL146" s="6"/>
      <c r="EM146" s="11">
        <f t="shared" si="63"/>
        <v>454.2383120147216</v>
      </c>
      <c r="EN146" s="11">
        <f t="shared" si="64"/>
        <v>219.67595743601964</v>
      </c>
      <c r="EO146" s="11">
        <f t="shared" si="65"/>
        <v>133.56740977040155</v>
      </c>
      <c r="EP146" s="6"/>
      <c r="EQ146" s="6"/>
      <c r="ER146" s="6"/>
      <c r="ES146" s="218">
        <f t="shared" si="44"/>
        <v>1725</v>
      </c>
    </row>
    <row r="147" spans="1:149" x14ac:dyDescent="0.15">
      <c r="A147" s="218">
        <f t="shared" si="43"/>
        <v>1726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12"/>
      <c r="N147" s="12"/>
      <c r="O147" s="53"/>
      <c r="P147" s="12"/>
      <c r="Q147" s="12"/>
      <c r="R147" s="12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87"/>
      <c r="AG147" s="87"/>
      <c r="AH147" s="87"/>
      <c r="AI147" s="87"/>
      <c r="AJ147" s="87"/>
      <c r="AK147" s="87"/>
      <c r="AL147" s="87"/>
      <c r="AM147" s="87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163"/>
      <c r="CD147" s="115"/>
      <c r="CE147" s="156"/>
      <c r="CF147" s="4"/>
      <c r="CG147" s="4"/>
      <c r="CH147" s="163"/>
      <c r="CI147" s="172"/>
      <c r="CJ147" s="4"/>
      <c r="CK147" s="4"/>
      <c r="CL147" s="7"/>
      <c r="CM147" s="172"/>
      <c r="CN147" s="4"/>
      <c r="CO147" s="4"/>
      <c r="CP147" s="4"/>
      <c r="CQ147" s="4"/>
      <c r="CR147" s="4"/>
      <c r="CS147" s="7"/>
      <c r="CT147" s="115"/>
      <c r="CU147" s="7"/>
      <c r="CV147" s="4"/>
      <c r="CW147" s="4"/>
      <c r="CX147" s="4"/>
      <c r="CY147" s="4"/>
      <c r="DA147" s="4"/>
      <c r="DB147" s="4"/>
      <c r="DC147" s="63">
        <f t="shared" si="86"/>
        <v>2.67</v>
      </c>
      <c r="DD147" s="4">
        <f t="shared" si="87"/>
        <v>2.0233333333333334</v>
      </c>
      <c r="DE147" s="4">
        <f t="shared" si="73"/>
        <v>9.4693304571428563</v>
      </c>
      <c r="DF147" s="32">
        <f t="shared" si="74"/>
        <v>5.0231192399999998</v>
      </c>
      <c r="DG147" s="32">
        <f t="shared" si="75"/>
        <v>2.7748953720565148</v>
      </c>
      <c r="DH147" s="32">
        <f t="shared" si="76"/>
        <v>1.4719763340659342</v>
      </c>
      <c r="DW147" s="53">
        <f t="shared" si="67"/>
        <v>0.6713485039502699</v>
      </c>
      <c r="DX147" s="53">
        <f t="shared" si="69"/>
        <v>0.95237326584303084</v>
      </c>
      <c r="DY147" s="53">
        <f t="shared" si="70"/>
        <v>0.59792791877208762</v>
      </c>
      <c r="DZ147" s="53">
        <f t="shared" si="71"/>
        <v>0.51480813670678194</v>
      </c>
      <c r="EA147" s="53">
        <f t="shared" si="78"/>
        <v>0</v>
      </c>
      <c r="EB147" s="53">
        <f t="shared" si="81"/>
        <v>0.43699598441071197</v>
      </c>
      <c r="EC147" s="53">
        <f t="shared" si="82"/>
        <v>0.83676628012772591</v>
      </c>
      <c r="ED147" s="53">
        <f t="shared" si="72"/>
        <v>6.8554362216693443</v>
      </c>
      <c r="EE147" s="53">
        <f t="shared" si="83"/>
        <v>2.4198880780181438</v>
      </c>
      <c r="EF147" s="53">
        <f>'east Allen-Studer'!DO146</f>
        <v>1.2985240030194498</v>
      </c>
      <c r="EG147" s="53">
        <f t="shared" si="84"/>
        <v>1.5904480030160357</v>
      </c>
      <c r="EH147" s="53">
        <f t="shared" si="85"/>
        <v>11.848431848580644</v>
      </c>
      <c r="EI147" s="53">
        <f t="shared" si="77"/>
        <v>2.7748953720565148</v>
      </c>
      <c r="EJ147" s="53">
        <f t="shared" si="61"/>
        <v>1.2099440390090719</v>
      </c>
      <c r="EK147" s="53">
        <f t="shared" si="62"/>
        <v>2.4198880780181438</v>
      </c>
      <c r="EL147" s="6"/>
      <c r="EM147" s="11">
        <f t="shared" si="63"/>
        <v>455.47750738404704</v>
      </c>
      <c r="EN147" s="11">
        <f t="shared" si="64"/>
        <v>220.59591528066164</v>
      </c>
      <c r="EO147" s="11">
        <f t="shared" si="65"/>
        <v>134.2112264017378</v>
      </c>
      <c r="EP147" s="6"/>
      <c r="EQ147" s="6"/>
      <c r="ER147" s="6"/>
      <c r="ES147" s="218">
        <f t="shared" si="44"/>
        <v>1726</v>
      </c>
    </row>
    <row r="148" spans="1:149" x14ac:dyDescent="0.15">
      <c r="A148" s="218">
        <f t="shared" si="43"/>
        <v>1727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12"/>
      <c r="N148" s="12"/>
      <c r="O148" s="53"/>
      <c r="P148" s="12"/>
      <c r="Q148" s="12"/>
      <c r="R148" s="12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87"/>
      <c r="AG148" s="87"/>
      <c r="AH148" s="87"/>
      <c r="AI148" s="87"/>
      <c r="AJ148" s="87"/>
      <c r="AK148" s="87"/>
      <c r="AL148" s="87"/>
      <c r="AM148" s="87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163"/>
      <c r="CD148" s="115"/>
      <c r="CE148" s="156"/>
      <c r="CF148" s="4"/>
      <c r="CG148" s="4"/>
      <c r="CH148" s="163"/>
      <c r="CI148" s="172"/>
      <c r="CJ148" s="4"/>
      <c r="CK148" s="4"/>
      <c r="CL148" s="7"/>
      <c r="CM148" s="172"/>
      <c r="CN148" s="4"/>
      <c r="CO148" s="4"/>
      <c r="CP148" s="4"/>
      <c r="CQ148" s="4"/>
      <c r="CR148" s="4"/>
      <c r="CS148" s="7"/>
      <c r="CT148" s="115"/>
      <c r="CU148" s="7"/>
      <c r="CV148" s="4"/>
      <c r="CW148" s="4"/>
      <c r="CX148" s="4"/>
      <c r="CY148" s="4"/>
      <c r="DA148" s="4"/>
      <c r="DB148" s="4"/>
      <c r="DC148" s="63">
        <f t="shared" si="86"/>
        <v>2.67</v>
      </c>
      <c r="DD148" s="4">
        <f t="shared" si="87"/>
        <v>2.0233333333333334</v>
      </c>
      <c r="DE148" s="4">
        <f t="shared" si="73"/>
        <v>9.4693304571428563</v>
      </c>
      <c r="DF148" s="32">
        <f t="shared" si="74"/>
        <v>5.0231192399999998</v>
      </c>
      <c r="DG148" s="32">
        <f t="shared" si="75"/>
        <v>2.7748953720565148</v>
      </c>
      <c r="DH148" s="32">
        <f t="shared" si="76"/>
        <v>1.4719763340659342</v>
      </c>
      <c r="DW148" s="53">
        <f t="shared" ref="DW148:DW181" si="88">DW$115+(A148-A$115)*(DW$182-DW$115)/(A$182-A$115)</f>
        <v>0.67327746767760865</v>
      </c>
      <c r="DX148" s="53">
        <f t="shared" si="69"/>
        <v>0.95473817537274819</v>
      </c>
      <c r="DY148" s="53">
        <f t="shared" si="70"/>
        <v>0.59847019072875351</v>
      </c>
      <c r="DZ148" s="53">
        <f t="shared" si="71"/>
        <v>0.51585785971853393</v>
      </c>
      <c r="EA148" s="53">
        <f t="shared" si="78"/>
        <v>0</v>
      </c>
      <c r="EB148" s="53">
        <f t="shared" si="81"/>
        <v>0.43790891245800195</v>
      </c>
      <c r="EC148" s="53">
        <f t="shared" si="82"/>
        <v>0.83913789033289632</v>
      </c>
      <c r="ED148" s="53">
        <f t="shared" si="72"/>
        <v>6.9001916153359346</v>
      </c>
      <c r="EE148" s="53">
        <f t="shared" si="83"/>
        <v>2.4356862037768603</v>
      </c>
      <c r="EF148" s="53">
        <f>'east Allen-Studer'!DO147</f>
        <v>1.154243558239511</v>
      </c>
      <c r="EG148" s="53">
        <f t="shared" si="84"/>
        <v>1.5937706069792452</v>
      </c>
      <c r="EH148" s="53">
        <f t="shared" si="85"/>
        <v>11.873184400404568</v>
      </c>
      <c r="EI148" s="53">
        <f t="shared" si="77"/>
        <v>2.7748953720565148</v>
      </c>
      <c r="EJ148" s="53">
        <f t="shared" si="61"/>
        <v>1.2178431018884301</v>
      </c>
      <c r="EK148" s="53">
        <f t="shared" si="62"/>
        <v>2.4356862037768603</v>
      </c>
      <c r="EL148" s="6"/>
      <c r="EM148" s="11">
        <f t="shared" si="63"/>
        <v>456.71640182988989</v>
      </c>
      <c r="EN148" s="11">
        <f t="shared" si="64"/>
        <v>220.93856601283665</v>
      </c>
      <c r="EO148" s="11">
        <f t="shared" si="65"/>
        <v>134.27776585681349</v>
      </c>
      <c r="EP148" s="6"/>
      <c r="EQ148" s="6"/>
      <c r="ER148" s="6"/>
      <c r="ES148" s="218">
        <f t="shared" si="44"/>
        <v>1727</v>
      </c>
    </row>
    <row r="149" spans="1:149" x14ac:dyDescent="0.15">
      <c r="A149" s="218">
        <f t="shared" si="43"/>
        <v>1728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12"/>
      <c r="N149" s="12"/>
      <c r="O149" s="53"/>
      <c r="P149" s="12"/>
      <c r="Q149" s="12"/>
      <c r="R149" s="12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87"/>
      <c r="AG149" s="87"/>
      <c r="AH149" s="87"/>
      <c r="AI149" s="87"/>
      <c r="AJ149" s="87"/>
      <c r="AK149" s="87"/>
      <c r="AL149" s="87"/>
      <c r="AM149" s="87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163"/>
      <c r="CD149" s="115"/>
      <c r="CE149" s="156"/>
      <c r="CF149" s="4"/>
      <c r="CG149" s="4"/>
      <c r="CH149" s="163"/>
      <c r="CI149" s="172"/>
      <c r="CJ149" s="4"/>
      <c r="CK149" s="4"/>
      <c r="CL149" s="7"/>
      <c r="CM149" s="172"/>
      <c r="CN149" s="4"/>
      <c r="CO149" s="4"/>
      <c r="CP149" s="4"/>
      <c r="CQ149" s="4"/>
      <c r="CR149" s="4"/>
      <c r="CS149" s="7"/>
      <c r="CT149" s="115"/>
      <c r="CU149" s="7"/>
      <c r="CV149" s="4"/>
      <c r="CW149" s="4"/>
      <c r="CX149" s="4"/>
      <c r="CY149" s="4"/>
      <c r="DA149" s="4"/>
      <c r="DB149" s="4"/>
      <c r="DC149" s="63">
        <f t="shared" si="86"/>
        <v>2.67</v>
      </c>
      <c r="DD149" s="4">
        <f t="shared" si="87"/>
        <v>2.0233333333333334</v>
      </c>
      <c r="DE149" s="4">
        <f t="shared" si="73"/>
        <v>9.4693304571428563</v>
      </c>
      <c r="DF149" s="32">
        <f t="shared" si="74"/>
        <v>5.0231192399999998</v>
      </c>
      <c r="DG149" s="32">
        <f t="shared" si="75"/>
        <v>2.7748953720565148</v>
      </c>
      <c r="DH149" s="32">
        <f t="shared" si="76"/>
        <v>1.4719763340659342</v>
      </c>
      <c r="DW149" s="53">
        <f t="shared" si="88"/>
        <v>0.67520643140494752</v>
      </c>
      <c r="DX149" s="53">
        <f t="shared" si="69"/>
        <v>0.95710308490246576</v>
      </c>
      <c r="DY149" s="53">
        <f t="shared" si="70"/>
        <v>0.59901203927824476</v>
      </c>
      <c r="DZ149" s="53">
        <f t="shared" si="71"/>
        <v>0.51690676310417571</v>
      </c>
      <c r="EA149" s="53">
        <f t="shared" si="78"/>
        <v>0</v>
      </c>
      <c r="EB149" s="53">
        <f t="shared" si="81"/>
        <v>0.43882112768900045</v>
      </c>
      <c r="EC149" s="53">
        <f t="shared" si="82"/>
        <v>0.8415094084165492</v>
      </c>
      <c r="ED149" s="53">
        <f t="shared" si="72"/>
        <v>6.944947009002524</v>
      </c>
      <c r="EE149" s="53">
        <f t="shared" si="83"/>
        <v>2.4514843295355764</v>
      </c>
      <c r="EF149" s="53">
        <f>'east Allen-Studer'!DO148</f>
        <v>1.5178302790849569</v>
      </c>
      <c r="EG149" s="53">
        <f t="shared" si="84"/>
        <v>1.5970906166457386</v>
      </c>
      <c r="EH149" s="53">
        <f t="shared" si="85"/>
        <v>11.897917625379847</v>
      </c>
      <c r="EI149" s="53">
        <f t="shared" si="77"/>
        <v>2.7748953720565148</v>
      </c>
      <c r="EJ149" s="53">
        <f t="shared" si="61"/>
        <v>1.2257421647677882</v>
      </c>
      <c r="EK149" s="53">
        <f t="shared" si="62"/>
        <v>2.4514843295355764</v>
      </c>
      <c r="EL149" s="6"/>
      <c r="EM149" s="11">
        <f t="shared" si="63"/>
        <v>457.95499644632906</v>
      </c>
      <c r="EN149" s="11">
        <f t="shared" si="64"/>
        <v>222.29676641361323</v>
      </c>
      <c r="EO149" s="11">
        <f t="shared" si="65"/>
        <v>135.35988481169483</v>
      </c>
      <c r="EP149" s="6"/>
      <c r="EQ149" s="6"/>
      <c r="ER149" s="6"/>
      <c r="ES149" s="218">
        <f t="shared" si="44"/>
        <v>1728</v>
      </c>
    </row>
    <row r="150" spans="1:149" x14ac:dyDescent="0.15">
      <c r="A150" s="218">
        <f t="shared" ref="A150:A213" si="89">+A149+1</f>
        <v>1729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12"/>
      <c r="N150" s="12"/>
      <c r="O150" s="53"/>
      <c r="P150" s="12"/>
      <c r="Q150" s="12"/>
      <c r="R150" s="12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87"/>
      <c r="AG150" s="87"/>
      <c r="AH150" s="87"/>
      <c r="AI150" s="87"/>
      <c r="AJ150" s="87"/>
      <c r="AK150" s="87"/>
      <c r="AL150" s="87"/>
      <c r="AM150" s="87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163"/>
      <c r="CD150" s="115"/>
      <c r="CE150" s="156"/>
      <c r="CF150" s="4"/>
      <c r="CG150" s="4"/>
      <c r="CH150" s="163"/>
      <c r="CI150" s="172"/>
      <c r="CJ150" s="4"/>
      <c r="CK150" s="4"/>
      <c r="CL150" s="7"/>
      <c r="CM150" s="172"/>
      <c r="CN150" s="4"/>
      <c r="CO150" s="4"/>
      <c r="CP150" s="4"/>
      <c r="CQ150" s="4"/>
      <c r="CR150" s="4"/>
      <c r="CS150" s="7"/>
      <c r="CT150" s="115"/>
      <c r="CU150" s="7"/>
      <c r="CV150" s="4"/>
      <c r="CW150" s="4"/>
      <c r="CX150" s="4"/>
      <c r="CY150" s="4"/>
      <c r="DA150" s="4"/>
      <c r="DB150" s="4"/>
      <c r="DC150" s="63">
        <f t="shared" si="86"/>
        <v>2.67</v>
      </c>
      <c r="DD150" s="4">
        <f t="shared" si="87"/>
        <v>2.0233333333333334</v>
      </c>
      <c r="DE150" s="4">
        <f t="shared" si="73"/>
        <v>9.4693304571428563</v>
      </c>
      <c r="DF150" s="32">
        <f t="shared" si="74"/>
        <v>5.0231192399999998</v>
      </c>
      <c r="DG150" s="32">
        <f t="shared" si="75"/>
        <v>2.7748953720565148</v>
      </c>
      <c r="DH150" s="32">
        <f t="shared" si="76"/>
        <v>1.4719763340659342</v>
      </c>
      <c r="DW150" s="53">
        <f t="shared" si="88"/>
        <v>0.67713539513228627</v>
      </c>
      <c r="DX150" s="53">
        <f t="shared" si="69"/>
        <v>0.95946799443218289</v>
      </c>
      <c r="DY150" s="53">
        <f t="shared" si="70"/>
        <v>0.59955346595935821</v>
      </c>
      <c r="DZ150" s="53">
        <f t="shared" si="71"/>
        <v>0.51795484984249007</v>
      </c>
      <c r="EA150" s="53">
        <f t="shared" si="78"/>
        <v>0</v>
      </c>
      <c r="EB150" s="53">
        <f t="shared" si="81"/>
        <v>0.4397326326943094</v>
      </c>
      <c r="EC150" s="53">
        <f t="shared" si="82"/>
        <v>0.8438808346454254</v>
      </c>
      <c r="ED150" s="53">
        <f t="shared" si="72"/>
        <v>6.9897024026691144</v>
      </c>
      <c r="EE150" s="53">
        <f t="shared" si="83"/>
        <v>2.4672824552942925</v>
      </c>
      <c r="EF150" s="53">
        <f>'east Allen-Studer'!DO149</f>
        <v>1.5351439324585496</v>
      </c>
      <c r="EG150" s="53">
        <f t="shared" si="84"/>
        <v>1.6004080414440183</v>
      </c>
      <c r="EH150" s="53">
        <f t="shared" si="85"/>
        <v>11.922631593746415</v>
      </c>
      <c r="EI150" s="53">
        <f t="shared" si="77"/>
        <v>2.7748953720565148</v>
      </c>
      <c r="EJ150" s="53">
        <f t="shared" si="61"/>
        <v>1.2336412276471462</v>
      </c>
      <c r="EK150" s="53">
        <f t="shared" si="62"/>
        <v>2.4672824552942925</v>
      </c>
      <c r="EL150" s="6"/>
      <c r="EM150" s="11">
        <f t="shared" si="63"/>
        <v>459.19329232035057</v>
      </c>
      <c r="EN150" s="11">
        <f t="shared" si="64"/>
        <v>222.96223668315588</v>
      </c>
      <c r="EO150" s="11">
        <f t="shared" si="65"/>
        <v>135.74930336221371</v>
      </c>
      <c r="EP150" s="6"/>
      <c r="EQ150" s="6"/>
      <c r="ER150" s="6"/>
      <c r="ES150" s="218">
        <f t="shared" ref="ES150:ES213" si="90">+ES149+1</f>
        <v>1729</v>
      </c>
    </row>
    <row r="151" spans="1:149" x14ac:dyDescent="0.15">
      <c r="A151" s="218">
        <f t="shared" si="89"/>
        <v>1730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12"/>
      <c r="N151" s="12"/>
      <c r="O151" s="53"/>
      <c r="P151" s="12"/>
      <c r="Q151" s="12"/>
      <c r="R151" s="12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87"/>
      <c r="AG151" s="87"/>
      <c r="AH151" s="87"/>
      <c r="AI151" s="87"/>
      <c r="AJ151" s="87"/>
      <c r="AK151" s="87"/>
      <c r="AL151" s="87"/>
      <c r="AM151" s="87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163"/>
      <c r="CD151" s="115"/>
      <c r="CE151" s="156"/>
      <c r="CF151" s="4"/>
      <c r="CG151" s="4"/>
      <c r="CH151" s="163"/>
      <c r="CI151" s="172"/>
      <c r="CJ151" s="4"/>
      <c r="CK151" s="4"/>
      <c r="CL151" s="7"/>
      <c r="CM151" s="172"/>
      <c r="CN151" s="4"/>
      <c r="CO151" s="4"/>
      <c r="CP151" s="4"/>
      <c r="CQ151" s="4"/>
      <c r="CR151" s="4"/>
      <c r="CS151" s="7"/>
      <c r="CT151" s="115"/>
      <c r="CU151" s="7"/>
      <c r="CV151" s="4"/>
      <c r="CW151" s="4"/>
      <c r="CX151" s="4"/>
      <c r="CY151" s="4"/>
      <c r="DA151" s="4"/>
      <c r="DB151" s="4"/>
      <c r="DC151" s="63">
        <f t="shared" si="86"/>
        <v>2.67</v>
      </c>
      <c r="DD151" s="4">
        <f t="shared" si="87"/>
        <v>2.0233333333333334</v>
      </c>
      <c r="DE151" s="4">
        <f t="shared" si="73"/>
        <v>9.4693304571428563</v>
      </c>
      <c r="DF151" s="32">
        <f t="shared" si="74"/>
        <v>5.0231192399999998</v>
      </c>
      <c r="DG151" s="32">
        <f t="shared" si="75"/>
        <v>2.7748953720565148</v>
      </c>
      <c r="DH151" s="32">
        <f t="shared" si="76"/>
        <v>1.4719763340659342</v>
      </c>
      <c r="DW151" s="53">
        <f t="shared" si="88"/>
        <v>0.67906435885962513</v>
      </c>
      <c r="DX151" s="53">
        <f t="shared" si="69"/>
        <v>0.96183290396190047</v>
      </c>
      <c r="DY151" s="53">
        <f t="shared" si="70"/>
        <v>0.60009447230093227</v>
      </c>
      <c r="DZ151" s="53">
        <f t="shared" si="71"/>
        <v>0.51900212289298286</v>
      </c>
      <c r="EA151" s="53">
        <f t="shared" si="78"/>
        <v>0</v>
      </c>
      <c r="EB151" s="53">
        <f t="shared" si="81"/>
        <v>0.44064343004776557</v>
      </c>
      <c r="EC151" s="53">
        <f t="shared" si="82"/>
        <v>0.84625216928473634</v>
      </c>
      <c r="ED151" s="53">
        <f t="shared" si="72"/>
        <v>7.0344577963357047</v>
      </c>
      <c r="EE151" s="53">
        <f t="shared" si="83"/>
        <v>2.4830805810530086</v>
      </c>
      <c r="EF151" s="53">
        <f>'east Allen-Studer'!DO150</f>
        <v>1.5495719769365435</v>
      </c>
      <c r="EG151" s="53">
        <f t="shared" si="84"/>
        <v>1.6037228907415699</v>
      </c>
      <c r="EH151" s="53">
        <f t="shared" si="85"/>
        <v>11.947326375289649</v>
      </c>
      <c r="EI151" s="53">
        <f t="shared" si="77"/>
        <v>2.7748953720565148</v>
      </c>
      <c r="EJ151" s="53">
        <f t="shared" si="61"/>
        <v>1.2415402905265043</v>
      </c>
      <c r="EK151" s="53">
        <f t="shared" si="62"/>
        <v>2.4830805810530086</v>
      </c>
      <c r="EL151" s="6"/>
      <c r="EM151" s="11">
        <f t="shared" si="63"/>
        <v>460.43129053191393</v>
      </c>
      <c r="EN151" s="11">
        <f t="shared" si="64"/>
        <v>223.62175240067737</v>
      </c>
      <c r="EO151" s="11">
        <f t="shared" si="65"/>
        <v>136.13279698391375</v>
      </c>
      <c r="EP151" s="6"/>
      <c r="EQ151" s="6"/>
      <c r="ER151" s="6"/>
      <c r="ES151" s="218">
        <f t="shared" si="90"/>
        <v>1730</v>
      </c>
    </row>
    <row r="152" spans="1:149" x14ac:dyDescent="0.15">
      <c r="A152" s="218">
        <f t="shared" si="89"/>
        <v>1731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12"/>
      <c r="N152" s="12"/>
      <c r="O152" s="53"/>
      <c r="P152" s="12"/>
      <c r="Q152" s="12"/>
      <c r="R152" s="12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87"/>
      <c r="AG152" s="87"/>
      <c r="AH152" s="87"/>
      <c r="AI152" s="87"/>
      <c r="AJ152" s="87"/>
      <c r="AK152" s="87"/>
      <c r="AL152" s="87"/>
      <c r="AM152" s="87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163"/>
      <c r="CD152" s="115"/>
      <c r="CE152" s="156"/>
      <c r="CF152" s="4"/>
      <c r="CG152" s="4"/>
      <c r="CH152" s="163"/>
      <c r="CI152" s="172"/>
      <c r="CJ152" s="4"/>
      <c r="CK152" s="4"/>
      <c r="CL152" s="7"/>
      <c r="CM152" s="172"/>
      <c r="CN152" s="4"/>
      <c r="CO152" s="4"/>
      <c r="CP152" s="4"/>
      <c r="CQ152" s="4"/>
      <c r="CR152" s="4"/>
      <c r="CS152" s="7"/>
      <c r="CT152" s="115"/>
      <c r="CU152" s="7"/>
      <c r="CV152" s="4"/>
      <c r="CW152" s="4"/>
      <c r="CX152" s="4"/>
      <c r="CY152" s="4"/>
      <c r="DA152" s="4"/>
      <c r="DB152" s="4"/>
      <c r="DC152" s="63">
        <f t="shared" si="86"/>
        <v>2.67</v>
      </c>
      <c r="DD152" s="4">
        <f t="shared" si="87"/>
        <v>2.0233333333333334</v>
      </c>
      <c r="DE152" s="4">
        <f t="shared" si="73"/>
        <v>9.4693304571428563</v>
      </c>
      <c r="DF152" s="32">
        <f t="shared" si="74"/>
        <v>5.0231192399999998</v>
      </c>
      <c r="DG152" s="32">
        <f t="shared" si="75"/>
        <v>2.7748953720565148</v>
      </c>
      <c r="DH152" s="32">
        <f t="shared" si="76"/>
        <v>1.4719763340659342</v>
      </c>
      <c r="DW152" s="53">
        <f t="shared" si="88"/>
        <v>0.68099332258696388</v>
      </c>
      <c r="DX152" s="53">
        <f t="shared" si="69"/>
        <v>0.96419781349161782</v>
      </c>
      <c r="DY152" s="53">
        <f t="shared" si="70"/>
        <v>0.60063505982193965</v>
      </c>
      <c r="DZ152" s="53">
        <f t="shared" si="71"/>
        <v>0.52004858519606101</v>
      </c>
      <c r="EA152" s="53">
        <f t="shared" si="78"/>
        <v>0</v>
      </c>
      <c r="EB152" s="53">
        <f t="shared" si="81"/>
        <v>0.441553522306596</v>
      </c>
      <c r="EC152" s="53">
        <f t="shared" si="82"/>
        <v>0.84862341259817586</v>
      </c>
      <c r="ED152" s="53">
        <f t="shared" si="72"/>
        <v>7.079213190002295</v>
      </c>
      <c r="EE152" s="53">
        <f t="shared" si="83"/>
        <v>2.4988787068117246</v>
      </c>
      <c r="EF152" s="53">
        <f>'east Allen-Studer'!DO151</f>
        <v>1.4283764033213948</v>
      </c>
      <c r="EG152" s="53">
        <f t="shared" si="84"/>
        <v>1.6070351738454274</v>
      </c>
      <c r="EH152" s="53">
        <f t="shared" si="85"/>
        <v>11.972002039344581</v>
      </c>
      <c r="EI152" s="53">
        <f t="shared" si="77"/>
        <v>2.7748953720565148</v>
      </c>
      <c r="EJ152" s="53">
        <f t="shared" si="61"/>
        <v>1.2494393534058623</v>
      </c>
      <c r="EK152" s="53">
        <f t="shared" si="62"/>
        <v>2.4988787068117246</v>
      </c>
      <c r="EL152" s="6"/>
      <c r="EM152" s="11">
        <f t="shared" si="63"/>
        <v>461.66899215401702</v>
      </c>
      <c r="EN152" s="11">
        <f t="shared" si="64"/>
        <v>224.00983820558415</v>
      </c>
      <c r="EO152" s="11">
        <f t="shared" si="65"/>
        <v>136.24489021318942</v>
      </c>
      <c r="EP152" s="6"/>
      <c r="EQ152" s="6"/>
      <c r="ER152" s="6"/>
      <c r="ES152" s="218">
        <f t="shared" si="90"/>
        <v>1731</v>
      </c>
    </row>
    <row r="153" spans="1:149" x14ac:dyDescent="0.15">
      <c r="A153" s="218">
        <f t="shared" si="89"/>
        <v>1732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12"/>
      <c r="N153" s="12"/>
      <c r="O153" s="53"/>
      <c r="P153" s="12"/>
      <c r="Q153" s="12"/>
      <c r="R153" s="12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87"/>
      <c r="AG153" s="87"/>
      <c r="AH153" s="87"/>
      <c r="AI153" s="87"/>
      <c r="AJ153" s="87"/>
      <c r="AK153" s="87"/>
      <c r="AL153" s="87"/>
      <c r="AM153" s="87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163"/>
      <c r="CD153" s="115"/>
      <c r="CE153" s="156"/>
      <c r="CF153" s="4"/>
      <c r="CG153" s="4"/>
      <c r="CH153" s="163"/>
      <c r="CI153" s="172"/>
      <c r="CJ153" s="4"/>
      <c r="CK153" s="4"/>
      <c r="CL153" s="7"/>
      <c r="CM153" s="172"/>
      <c r="CN153" s="4"/>
      <c r="CO153" s="4"/>
      <c r="CP153" s="4"/>
      <c r="CQ153" s="4"/>
      <c r="CR153" s="4"/>
      <c r="CS153" s="7"/>
      <c r="CT153" s="115"/>
      <c r="CU153" s="7"/>
      <c r="CV153" s="4"/>
      <c r="CW153" s="4"/>
      <c r="CX153" s="4"/>
      <c r="CY153" s="4"/>
      <c r="DA153" s="4"/>
      <c r="DB153" s="4"/>
      <c r="DC153" s="63">
        <f t="shared" si="86"/>
        <v>2.67</v>
      </c>
      <c r="DD153" s="4">
        <f t="shared" si="87"/>
        <v>2.0233333333333334</v>
      </c>
      <c r="DE153" s="4">
        <f t="shared" si="73"/>
        <v>9.4693304571428563</v>
      </c>
      <c r="DF153" s="32">
        <f t="shared" si="74"/>
        <v>5.0231192399999998</v>
      </c>
      <c r="DG153" s="32">
        <f t="shared" si="75"/>
        <v>2.7748953720565148</v>
      </c>
      <c r="DH153" s="32">
        <f t="shared" si="76"/>
        <v>1.4719763340659342</v>
      </c>
      <c r="DW153" s="53">
        <f t="shared" si="88"/>
        <v>0.68292228631430274</v>
      </c>
      <c r="DX153" s="53">
        <f t="shared" ref="DX153:DX184" si="91">0.063+1.226*(DW153)+0.017*3*1.3</f>
        <v>0.96656272302133517</v>
      </c>
      <c r="DY153" s="53">
        <f t="shared" ref="DY153:DY184" si="92">0.254966+0.593992*EB153+0.021382*3*1.3</f>
        <v>0.6011752300315778</v>
      </c>
      <c r="DZ153" s="53">
        <f t="shared" ref="DZ153:DZ184" si="93">1.149842*EB153+0.003162*3*1.3</f>
        <v>0.52109423967321045</v>
      </c>
      <c r="EA153" s="53">
        <f t="shared" si="78"/>
        <v>0</v>
      </c>
      <c r="EB153" s="53">
        <f t="shared" si="81"/>
        <v>0.4424629120115724</v>
      </c>
      <c r="EC153" s="53">
        <f t="shared" si="82"/>
        <v>0.85099456484793445</v>
      </c>
      <c r="ED153" s="53">
        <f t="shared" si="72"/>
        <v>7.1239685836688853</v>
      </c>
      <c r="EE153" s="53">
        <f t="shared" si="83"/>
        <v>2.5146768325704412</v>
      </c>
      <c r="EF153" s="53">
        <f>'east Allen-Studer'!DO152</f>
        <v>1.5236014968761544</v>
      </c>
      <c r="EG153" s="53">
        <f t="shared" si="84"/>
        <v>1.6103449000027363</v>
      </c>
      <c r="EH153" s="53">
        <f t="shared" si="85"/>
        <v>11.996658654800083</v>
      </c>
      <c r="EI153" s="53">
        <f t="shared" si="77"/>
        <v>2.7748953720565148</v>
      </c>
      <c r="EJ153" s="53">
        <f t="shared" si="61"/>
        <v>1.2573384162852206</v>
      </c>
      <c r="EK153" s="53">
        <f t="shared" si="62"/>
        <v>2.5146768325704412</v>
      </c>
      <c r="EL153" s="6"/>
      <c r="EM153" s="11">
        <f t="shared" si="63"/>
        <v>462.90639825276054</v>
      </c>
      <c r="EN153" s="11">
        <f t="shared" si="64"/>
        <v>224.83058332198445</v>
      </c>
      <c r="EO153" s="11">
        <f t="shared" si="65"/>
        <v>136.78967217178842</v>
      </c>
      <c r="EP153" s="6"/>
      <c r="EQ153" s="6"/>
      <c r="ER153" s="6"/>
      <c r="ES153" s="218">
        <f t="shared" si="90"/>
        <v>1732</v>
      </c>
    </row>
    <row r="154" spans="1:149" x14ac:dyDescent="0.15">
      <c r="A154" s="218">
        <f t="shared" si="89"/>
        <v>1733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2"/>
      <c r="N154" s="12"/>
      <c r="O154" s="53"/>
      <c r="P154" s="12"/>
      <c r="Q154" s="12"/>
      <c r="R154" s="12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87"/>
      <c r="AG154" s="87"/>
      <c r="AH154" s="87"/>
      <c r="AI154" s="87"/>
      <c r="AJ154" s="87"/>
      <c r="AK154" s="87"/>
      <c r="AL154" s="87"/>
      <c r="AM154" s="87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163"/>
      <c r="CD154" s="115"/>
      <c r="CE154" s="156"/>
      <c r="CF154" s="4"/>
      <c r="CG154" s="4"/>
      <c r="CH154" s="163"/>
      <c r="CI154" s="172"/>
      <c r="CJ154" s="4"/>
      <c r="CK154" s="4"/>
      <c r="CL154" s="7"/>
      <c r="CM154" s="172"/>
      <c r="CN154" s="4"/>
      <c r="CO154" s="4"/>
      <c r="CP154" s="4"/>
      <c r="CQ154" s="4"/>
      <c r="CR154" s="4"/>
      <c r="CS154" s="7"/>
      <c r="CT154" s="115"/>
      <c r="CU154" s="7"/>
      <c r="CV154" s="4"/>
      <c r="CW154" s="4"/>
      <c r="CX154" s="4"/>
      <c r="CY154" s="4"/>
      <c r="DA154" s="4"/>
      <c r="DB154" s="4"/>
      <c r="DC154" s="63">
        <f t="shared" si="86"/>
        <v>2.67</v>
      </c>
      <c r="DD154" s="4">
        <f t="shared" si="87"/>
        <v>2.0233333333333334</v>
      </c>
      <c r="DE154" s="4">
        <f t="shared" si="73"/>
        <v>9.4693304571428563</v>
      </c>
      <c r="DF154" s="32">
        <f t="shared" si="74"/>
        <v>5.0231192399999998</v>
      </c>
      <c r="DG154" s="32">
        <f t="shared" si="75"/>
        <v>2.7748953720565148</v>
      </c>
      <c r="DH154" s="32">
        <f t="shared" si="76"/>
        <v>1.4719763340659342</v>
      </c>
      <c r="DW154" s="53">
        <f t="shared" si="88"/>
        <v>0.68485125004164149</v>
      </c>
      <c r="DX154" s="53">
        <f t="shared" si="91"/>
        <v>0.96892763255105252</v>
      </c>
      <c r="DY154" s="53">
        <f t="shared" si="92"/>
        <v>0.601714984429361</v>
      </c>
      <c r="DZ154" s="53">
        <f t="shared" si="93"/>
        <v>0.52213908922717023</v>
      </c>
      <c r="EA154" s="53">
        <f t="shared" si="78"/>
        <v>0</v>
      </c>
      <c r="EB154" s="53">
        <f t="shared" si="81"/>
        <v>0.44337160168716244</v>
      </c>
      <c r="EC154" s="53">
        <f t="shared" si="82"/>
        <v>0.8533656262947108</v>
      </c>
      <c r="ED154" s="53">
        <f t="shared" ref="ED154:ED181" si="94">ED$121+(A154-A$121)*(ED$182-ED$121)/(A$182-A$121)</f>
        <v>7.1687239773354756</v>
      </c>
      <c r="EE154" s="53">
        <f t="shared" si="83"/>
        <v>2.5304749583291573</v>
      </c>
      <c r="EF154" s="53">
        <f>'east Allen-Studer'!DO153</f>
        <v>1.4283764033213948</v>
      </c>
      <c r="EG154" s="53">
        <f t="shared" si="84"/>
        <v>1.6136520784013029</v>
      </c>
      <c r="EH154" s="53">
        <f t="shared" si="85"/>
        <v>12.021296290102971</v>
      </c>
      <c r="EI154" s="53">
        <f t="shared" si="77"/>
        <v>2.7748953720565148</v>
      </c>
      <c r="EJ154" s="53">
        <f t="shared" si="61"/>
        <v>1.2652374791645786</v>
      </c>
      <c r="EK154" s="53">
        <f t="shared" si="62"/>
        <v>2.5304749583291573</v>
      </c>
      <c r="EL154" s="6"/>
      <c r="EM154" s="11">
        <f t="shared" si="63"/>
        <v>464.14350988741177</v>
      </c>
      <c r="EN154" s="11">
        <f t="shared" si="64"/>
        <v>225.27024669072091</v>
      </c>
      <c r="EO154" s="11">
        <f t="shared" si="65"/>
        <v>136.95340169883806</v>
      </c>
      <c r="EP154" s="6"/>
      <c r="EQ154" s="6"/>
      <c r="ER154" s="6"/>
      <c r="ES154" s="218">
        <f t="shared" si="90"/>
        <v>1733</v>
      </c>
    </row>
    <row r="155" spans="1:149" x14ac:dyDescent="0.15">
      <c r="A155" s="218">
        <f t="shared" si="89"/>
        <v>1734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12"/>
      <c r="N155" s="12"/>
      <c r="O155" s="53"/>
      <c r="P155" s="12"/>
      <c r="Q155" s="12"/>
      <c r="R155" s="12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87"/>
      <c r="AG155" s="87"/>
      <c r="AH155" s="87"/>
      <c r="AI155" s="87"/>
      <c r="AJ155" s="87"/>
      <c r="AK155" s="87"/>
      <c r="AL155" s="87"/>
      <c r="AM155" s="87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163"/>
      <c r="CD155" s="115"/>
      <c r="CE155" s="156"/>
      <c r="CF155" s="4"/>
      <c r="CG155" s="4"/>
      <c r="CH155" s="163"/>
      <c r="CI155" s="172"/>
      <c r="CJ155" s="4"/>
      <c r="CK155" s="4"/>
      <c r="CL155" s="7"/>
      <c r="CM155" s="172"/>
      <c r="CN155" s="4"/>
      <c r="CO155" s="4"/>
      <c r="CP155" s="4"/>
      <c r="CQ155" s="4"/>
      <c r="CR155" s="4"/>
      <c r="CS155" s="7"/>
      <c r="CT155" s="115"/>
      <c r="CU155" s="7"/>
      <c r="CV155" s="4"/>
      <c r="CW155" s="4"/>
      <c r="CX155" s="4"/>
      <c r="CY155" s="4"/>
      <c r="DA155" s="4"/>
      <c r="DB155" s="4"/>
      <c r="DC155" s="63">
        <f t="shared" si="86"/>
        <v>2.67</v>
      </c>
      <c r="DD155" s="4">
        <f t="shared" si="87"/>
        <v>2.0233333333333334</v>
      </c>
      <c r="DE155" s="4">
        <f t="shared" ref="DE155:DE186" si="95">+DC155*5/14*0.9144*10.86</f>
        <v>9.4693304571428563</v>
      </c>
      <c r="DF155" s="32">
        <f t="shared" ref="DF155:DF186" si="96">+DD155*5/20*0.9144*10.86</f>
        <v>5.0231192399999998</v>
      </c>
      <c r="DG155" s="32">
        <f t="shared" ref="DG155:DG186" si="97">+DE155/5*1/(0.75*0.91)</f>
        <v>2.7748953720565148</v>
      </c>
      <c r="DH155" s="32">
        <f t="shared" ref="DH155:DH186" si="98">+DF155/5*1/(0.75*0.91)</f>
        <v>1.4719763340659342</v>
      </c>
      <c r="DW155" s="53">
        <f t="shared" si="88"/>
        <v>0.68678021376898035</v>
      </c>
      <c r="DX155" s="53">
        <f t="shared" si="91"/>
        <v>0.97129254208076987</v>
      </c>
      <c r="DY155" s="53">
        <f t="shared" si="92"/>
        <v>0.60225432450520788</v>
      </c>
      <c r="DZ155" s="53">
        <f t="shared" si="93"/>
        <v>0.52318313674210626</v>
      </c>
      <c r="EA155" s="53">
        <f t="shared" si="78"/>
        <v>0</v>
      </c>
      <c r="EB155" s="53">
        <f t="shared" si="81"/>
        <v>0.44427959384168103</v>
      </c>
      <c r="EC155" s="53">
        <f t="shared" si="82"/>
        <v>0.85573659719772577</v>
      </c>
      <c r="ED155" s="53">
        <f t="shared" si="94"/>
        <v>7.2134793710020659</v>
      </c>
      <c r="EE155" s="53">
        <f t="shared" si="83"/>
        <v>2.5462730840878733</v>
      </c>
      <c r="EF155" s="53">
        <f>'east Allen-Studer'!DO154</f>
        <v>1.5466863680409446</v>
      </c>
      <c r="EG155" s="53">
        <f t="shared" si="84"/>
        <v>1.6169567181701459</v>
      </c>
      <c r="EH155" s="53">
        <f t="shared" si="85"/>
        <v>12.045915013262102</v>
      </c>
      <c r="EI155" s="53">
        <f t="shared" ref="EI155:EI186" si="99">DG155</f>
        <v>2.7748953720565148</v>
      </c>
      <c r="EJ155" s="53">
        <f t="shared" si="61"/>
        <v>1.2731365420439367</v>
      </c>
      <c r="EK155" s="53">
        <f t="shared" si="62"/>
        <v>2.5462730840878733</v>
      </c>
      <c r="EL155" s="6"/>
      <c r="EM155" s="11">
        <f t="shared" si="63"/>
        <v>465.38032811046776</v>
      </c>
      <c r="EN155" s="11">
        <f t="shared" si="64"/>
        <v>226.13679944782081</v>
      </c>
      <c r="EO155" s="11">
        <f t="shared" si="65"/>
        <v>137.54404982928995</v>
      </c>
      <c r="EP155" s="6"/>
      <c r="EQ155" s="6"/>
      <c r="ER155" s="6"/>
      <c r="ES155" s="218">
        <f t="shared" si="90"/>
        <v>1734</v>
      </c>
    </row>
    <row r="156" spans="1:149" x14ac:dyDescent="0.15">
      <c r="A156" s="218">
        <f t="shared" si="89"/>
        <v>1735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12"/>
      <c r="N156" s="12"/>
      <c r="O156" s="53"/>
      <c r="P156" s="12"/>
      <c r="Q156" s="12"/>
      <c r="R156" s="12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87"/>
      <c r="AG156" s="87"/>
      <c r="AH156" s="87"/>
      <c r="AI156" s="87"/>
      <c r="AJ156" s="87"/>
      <c r="AK156" s="87"/>
      <c r="AL156" s="87"/>
      <c r="AM156" s="87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163"/>
      <c r="CD156" s="115"/>
      <c r="CE156" s="156"/>
      <c r="CF156" s="4"/>
      <c r="CG156" s="4"/>
      <c r="CH156" s="163"/>
      <c r="CI156" s="172"/>
      <c r="CJ156" s="4"/>
      <c r="CK156" s="4"/>
      <c r="CL156" s="7"/>
      <c r="CM156" s="172"/>
      <c r="CN156" s="4"/>
      <c r="CO156" s="4"/>
      <c r="CP156" s="4"/>
      <c r="CQ156" s="4"/>
      <c r="CR156" s="4"/>
      <c r="CS156" s="7"/>
      <c r="CT156" s="115"/>
      <c r="CU156" s="7"/>
      <c r="CV156" s="4"/>
      <c r="CW156" s="4"/>
      <c r="CX156" s="4"/>
      <c r="CY156" s="4"/>
      <c r="DA156" s="4"/>
      <c r="DB156" s="4"/>
      <c r="DC156" s="63">
        <f t="shared" ref="DC156:DC170" si="100">+(311+272)/200</f>
        <v>2.915</v>
      </c>
      <c r="DD156" s="4">
        <f t="shared" ref="DD156:DD170" si="101">+(182+287+91+238)/400</f>
        <v>1.9950000000000001</v>
      </c>
      <c r="DE156" s="4">
        <f t="shared" si="95"/>
        <v>10.338239057142856</v>
      </c>
      <c r="DF156" s="32">
        <f t="shared" si="96"/>
        <v>4.9527790200000004</v>
      </c>
      <c r="DG156" s="32">
        <f t="shared" si="97"/>
        <v>3.0295206028257451</v>
      </c>
      <c r="DH156" s="32">
        <f t="shared" si="98"/>
        <v>1.4513638153846156</v>
      </c>
      <c r="DW156" s="53">
        <f t="shared" si="88"/>
        <v>0.6887091774963191</v>
      </c>
      <c r="DX156" s="53">
        <f t="shared" si="91"/>
        <v>0.97365745161048722</v>
      </c>
      <c r="DY156" s="53">
        <f t="shared" si="92"/>
        <v>0.60279325173953024</v>
      </c>
      <c r="DZ156" s="53">
        <f t="shared" si="93"/>
        <v>0.52422638508378061</v>
      </c>
      <c r="EA156" s="53">
        <f t="shared" si="78"/>
        <v>0</v>
      </c>
      <c r="EB156" s="53">
        <f t="shared" si="81"/>
        <v>0.44518689096743774</v>
      </c>
      <c r="EC156" s="53">
        <f t="shared" si="82"/>
        <v>0.85810747781473362</v>
      </c>
      <c r="ED156" s="53">
        <f t="shared" si="94"/>
        <v>7.2582347646686554</v>
      </c>
      <c r="EE156" s="53">
        <f t="shared" si="83"/>
        <v>2.562071209846589</v>
      </c>
      <c r="EF156" s="53">
        <f>'east Allen-Studer'!DO155</f>
        <v>1.4283764033213948</v>
      </c>
      <c r="EG156" s="53">
        <f t="shared" si="84"/>
        <v>1.6202588283800321</v>
      </c>
      <c r="EH156" s="53">
        <f t="shared" si="85"/>
        <v>12.070514891852378</v>
      </c>
      <c r="EI156" s="53">
        <f t="shared" si="99"/>
        <v>3.0295206028257451</v>
      </c>
      <c r="EJ156" s="53">
        <f t="shared" si="61"/>
        <v>1.2810356049232945</v>
      </c>
      <c r="EK156" s="53">
        <f t="shared" si="62"/>
        <v>2.562071209846589</v>
      </c>
      <c r="EL156" s="6"/>
      <c r="EM156" s="11">
        <f t="shared" si="63"/>
        <v>467.88998012156344</v>
      </c>
      <c r="EN156" s="11">
        <f t="shared" si="64"/>
        <v>227.80305841285892</v>
      </c>
      <c r="EO156" s="11">
        <f t="shared" si="65"/>
        <v>138.42518282073817</v>
      </c>
      <c r="EP156" s="6"/>
      <c r="EQ156" s="6"/>
      <c r="ER156" s="6"/>
      <c r="ES156" s="218">
        <f t="shared" si="90"/>
        <v>1735</v>
      </c>
    </row>
    <row r="157" spans="1:149" x14ac:dyDescent="0.15">
      <c r="A157" s="218">
        <f t="shared" si="89"/>
        <v>1736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12"/>
      <c r="N157" s="12"/>
      <c r="O157" s="53"/>
      <c r="P157" s="12"/>
      <c r="Q157" s="12"/>
      <c r="R157" s="12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87"/>
      <c r="AG157" s="87"/>
      <c r="AH157" s="87"/>
      <c r="AI157" s="87"/>
      <c r="AJ157" s="87"/>
      <c r="AK157" s="87"/>
      <c r="AL157" s="87"/>
      <c r="AM157" s="87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163"/>
      <c r="CD157" s="115"/>
      <c r="CE157" s="156"/>
      <c r="CF157" s="4"/>
      <c r="CG157" s="4"/>
      <c r="CH157" s="163"/>
      <c r="CI157" s="172"/>
      <c r="CJ157" s="4"/>
      <c r="CK157" s="4"/>
      <c r="CL157" s="7"/>
      <c r="CM157" s="172"/>
      <c r="CN157" s="4"/>
      <c r="CO157" s="4"/>
      <c r="CP157" s="4"/>
      <c r="CQ157" s="4"/>
      <c r="CR157" s="4"/>
      <c r="CS157" s="7"/>
      <c r="CT157" s="115"/>
      <c r="CU157" s="7"/>
      <c r="CV157" s="4"/>
      <c r="CW157" s="4"/>
      <c r="CX157" s="4"/>
      <c r="CY157" s="4"/>
      <c r="DA157" s="4"/>
      <c r="DB157" s="4"/>
      <c r="DC157" s="63">
        <f t="shared" si="100"/>
        <v>2.915</v>
      </c>
      <c r="DD157" s="4">
        <f t="shared" si="101"/>
        <v>1.9950000000000001</v>
      </c>
      <c r="DE157" s="4">
        <f t="shared" si="95"/>
        <v>10.338239057142856</v>
      </c>
      <c r="DF157" s="32">
        <f t="shared" si="96"/>
        <v>4.9527790200000004</v>
      </c>
      <c r="DG157" s="32">
        <f t="shared" si="97"/>
        <v>3.0295206028257451</v>
      </c>
      <c r="DH157" s="32">
        <f t="shared" si="98"/>
        <v>1.4513638153846156</v>
      </c>
      <c r="DW157" s="53">
        <f t="shared" si="88"/>
        <v>0.69063814122365796</v>
      </c>
      <c r="DX157" s="53">
        <f t="shared" si="91"/>
        <v>0.97602236114020458</v>
      </c>
      <c r="DY157" s="53">
        <f t="shared" si="92"/>
        <v>0.60333176760332097</v>
      </c>
      <c r="DZ157" s="53">
        <f t="shared" si="93"/>
        <v>0.52526883709972139</v>
      </c>
      <c r="EA157" s="53">
        <f t="shared" si="78"/>
        <v>0</v>
      </c>
      <c r="EB157" s="53">
        <f t="shared" si="81"/>
        <v>0.44609349554088418</v>
      </c>
      <c r="EC157" s="53">
        <f t="shared" si="82"/>
        <v>0.86047826840203556</v>
      </c>
      <c r="ED157" s="53">
        <f t="shared" si="94"/>
        <v>7.3029901583352457</v>
      </c>
      <c r="EE157" s="53">
        <f t="shared" si="83"/>
        <v>2.577869335605306</v>
      </c>
      <c r="EF157" s="53">
        <f>'east Allen-Studer'!DO156</f>
        <v>1.413948358843401</v>
      </c>
      <c r="EG157" s="53">
        <f t="shared" si="84"/>
        <v>1.6235584180440139</v>
      </c>
      <c r="EH157" s="53">
        <f t="shared" si="85"/>
        <v>12.095095993018735</v>
      </c>
      <c r="EI157" s="53">
        <f t="shared" si="99"/>
        <v>3.0295206028257451</v>
      </c>
      <c r="EJ157" s="53">
        <f t="shared" si="61"/>
        <v>1.288934667802653</v>
      </c>
      <c r="EK157" s="53">
        <f t="shared" si="62"/>
        <v>2.577869335605306</v>
      </c>
      <c r="EL157" s="6"/>
      <c r="EM157" s="11">
        <f t="shared" si="63"/>
        <v>469.12621465214818</v>
      </c>
      <c r="EN157" s="11">
        <f t="shared" si="64"/>
        <v>228.40377561459314</v>
      </c>
      <c r="EO157" s="11">
        <f t="shared" si="65"/>
        <v>138.75005352520341</v>
      </c>
      <c r="EP157" s="6"/>
      <c r="EQ157" s="6"/>
      <c r="ER157" s="6"/>
      <c r="ES157" s="218">
        <f t="shared" si="90"/>
        <v>1736</v>
      </c>
    </row>
    <row r="158" spans="1:149" x14ac:dyDescent="0.15">
      <c r="A158" s="218">
        <f t="shared" si="89"/>
        <v>1737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12"/>
      <c r="N158" s="12"/>
      <c r="O158" s="53"/>
      <c r="P158" s="12"/>
      <c r="Q158" s="12"/>
      <c r="R158" s="12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87"/>
      <c r="AG158" s="87"/>
      <c r="AH158" s="87"/>
      <c r="AI158" s="87"/>
      <c r="AJ158" s="87"/>
      <c r="AK158" s="87"/>
      <c r="AL158" s="87"/>
      <c r="AM158" s="87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163"/>
      <c r="CD158" s="115"/>
      <c r="CE158" s="156"/>
      <c r="CF158" s="4"/>
      <c r="CG158" s="4"/>
      <c r="CH158" s="163"/>
      <c r="CI158" s="172"/>
      <c r="CJ158" s="4"/>
      <c r="CK158" s="4"/>
      <c r="CL158" s="7"/>
      <c r="CM158" s="172"/>
      <c r="CN158" s="4"/>
      <c r="CO158" s="4"/>
      <c r="CP158" s="4"/>
      <c r="CQ158" s="4"/>
      <c r="CR158" s="4"/>
      <c r="CS158" s="7"/>
      <c r="CT158" s="115"/>
      <c r="CU158" s="7"/>
      <c r="CV158" s="4"/>
      <c r="CW158" s="4"/>
      <c r="CX158" s="4"/>
      <c r="CY158" s="4"/>
      <c r="DA158" s="4"/>
      <c r="DB158" s="4"/>
      <c r="DC158" s="63">
        <f t="shared" si="100"/>
        <v>2.915</v>
      </c>
      <c r="DD158" s="4">
        <f t="shared" si="101"/>
        <v>1.9950000000000001</v>
      </c>
      <c r="DE158" s="4">
        <f t="shared" si="95"/>
        <v>10.338239057142856</v>
      </c>
      <c r="DF158" s="32">
        <f t="shared" si="96"/>
        <v>4.9527790200000004</v>
      </c>
      <c r="DG158" s="32">
        <f t="shared" si="97"/>
        <v>3.0295206028257451</v>
      </c>
      <c r="DH158" s="32">
        <f t="shared" si="98"/>
        <v>1.4513638153846156</v>
      </c>
      <c r="DW158" s="53">
        <f t="shared" si="88"/>
        <v>0.69256710495099671</v>
      </c>
      <c r="DX158" s="53">
        <f t="shared" si="91"/>
        <v>0.97838727066992193</v>
      </c>
      <c r="DY158" s="53">
        <f t="shared" si="92"/>
        <v>0.60386987355823818</v>
      </c>
      <c r="DZ158" s="53">
        <f t="shared" si="93"/>
        <v>0.52631049561938847</v>
      </c>
      <c r="EA158" s="53">
        <f t="shared" ref="EA158:EA181" si="102">U158</f>
        <v>0</v>
      </c>
      <c r="EB158" s="53">
        <f t="shared" si="81"/>
        <v>0.44699941002275834</v>
      </c>
      <c r="EC158" s="53">
        <f t="shared" si="82"/>
        <v>0.86284896921449084</v>
      </c>
      <c r="ED158" s="53">
        <f t="shared" si="94"/>
        <v>7.347745552001836</v>
      </c>
      <c r="EE158" s="53">
        <f t="shared" si="83"/>
        <v>2.593667461364022</v>
      </c>
      <c r="EF158" s="53">
        <f>'east Allen-Studer'!DO157</f>
        <v>0.75602953064687972</v>
      </c>
      <c r="EG158" s="53">
        <f t="shared" si="84"/>
        <v>1.6268554961179533</v>
      </c>
      <c r="EH158" s="53">
        <f t="shared" si="85"/>
        <v>12.119658383480063</v>
      </c>
      <c r="EI158" s="53">
        <f t="shared" si="99"/>
        <v>3.0295206028257451</v>
      </c>
      <c r="EJ158" s="53">
        <f t="shared" si="61"/>
        <v>1.296833730682011</v>
      </c>
      <c r="EK158" s="53">
        <f t="shared" si="62"/>
        <v>2.593667461364022</v>
      </c>
      <c r="EL158" s="6"/>
      <c r="EM158" s="11">
        <f t="shared" si="63"/>
        <v>470.36215888862392</v>
      </c>
      <c r="EN158" s="11">
        <f t="shared" si="64"/>
        <v>227.71733243200893</v>
      </c>
      <c r="EO158" s="11">
        <f t="shared" si="65"/>
        <v>137.78779276094073</v>
      </c>
      <c r="EP158" s="6"/>
      <c r="EQ158" s="6"/>
      <c r="ER158" s="6"/>
      <c r="ES158" s="218">
        <f t="shared" si="90"/>
        <v>1737</v>
      </c>
    </row>
    <row r="159" spans="1:149" x14ac:dyDescent="0.15">
      <c r="A159" s="218">
        <f t="shared" si="89"/>
        <v>1738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12"/>
      <c r="N159" s="12"/>
      <c r="O159" s="53"/>
      <c r="P159" s="12"/>
      <c r="Q159" s="12"/>
      <c r="R159" s="12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87"/>
      <c r="AG159" s="87"/>
      <c r="AH159" s="87"/>
      <c r="AI159" s="87"/>
      <c r="AJ159" s="87"/>
      <c r="AK159" s="87"/>
      <c r="AL159" s="87"/>
      <c r="AM159" s="87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163"/>
      <c r="CD159" s="115"/>
      <c r="CE159" s="156"/>
      <c r="CF159" s="4"/>
      <c r="CG159" s="4"/>
      <c r="CH159" s="163"/>
      <c r="CI159" s="172"/>
      <c r="CJ159" s="4"/>
      <c r="CK159" s="4"/>
      <c r="CL159" s="7"/>
      <c r="CM159" s="172"/>
      <c r="CN159" s="4"/>
      <c r="CO159" s="4"/>
      <c r="CP159" s="4"/>
      <c r="CQ159" s="4"/>
      <c r="CR159" s="4"/>
      <c r="CS159" s="7"/>
      <c r="CT159" s="115"/>
      <c r="CU159" s="7"/>
      <c r="CV159" s="4"/>
      <c r="CW159" s="4"/>
      <c r="CX159" s="4"/>
      <c r="CY159" s="4"/>
      <c r="DA159" s="4"/>
      <c r="DB159" s="4"/>
      <c r="DC159" s="63">
        <f t="shared" si="100"/>
        <v>2.915</v>
      </c>
      <c r="DD159" s="4">
        <f t="shared" si="101"/>
        <v>1.9950000000000001</v>
      </c>
      <c r="DE159" s="4">
        <f t="shared" si="95"/>
        <v>10.338239057142856</v>
      </c>
      <c r="DF159" s="32">
        <f t="shared" si="96"/>
        <v>4.9527790200000004</v>
      </c>
      <c r="DG159" s="32">
        <f t="shared" si="97"/>
        <v>3.0295206028257451</v>
      </c>
      <c r="DH159" s="32">
        <f t="shared" si="98"/>
        <v>1.4513638153846156</v>
      </c>
      <c r="DW159" s="53">
        <f t="shared" si="88"/>
        <v>0.69449606867833558</v>
      </c>
      <c r="DX159" s="53">
        <f t="shared" si="91"/>
        <v>0.9807521801996395</v>
      </c>
      <c r="DY159" s="53">
        <f t="shared" si="92"/>
        <v>0.60440757105669274</v>
      </c>
      <c r="DZ159" s="53">
        <f t="shared" si="93"/>
        <v>0.52735136345433886</v>
      </c>
      <c r="EA159" s="53">
        <f t="shared" si="102"/>
        <v>0</v>
      </c>
      <c r="EB159" s="53">
        <f t="shared" si="81"/>
        <v>0.44790463685822823</v>
      </c>
      <c r="EC159" s="53">
        <f t="shared" si="82"/>
        <v>0.86521958050552983</v>
      </c>
      <c r="ED159" s="53">
        <f t="shared" si="94"/>
        <v>7.3925009456684263</v>
      </c>
      <c r="EE159" s="53">
        <f t="shared" si="83"/>
        <v>2.6094655871227381</v>
      </c>
      <c r="EF159" s="53">
        <f>'east Allen-Studer'!DO158</f>
        <v>1.8756457821392052</v>
      </c>
      <c r="EG159" s="53">
        <f t="shared" si="84"/>
        <v>1.6301500715010453</v>
      </c>
      <c r="EH159" s="53">
        <f t="shared" si="85"/>
        <v>12.144202129533095</v>
      </c>
      <c r="EI159" s="53">
        <f t="shared" si="99"/>
        <v>3.0295206028257451</v>
      </c>
      <c r="EJ159" s="53">
        <f t="shared" si="61"/>
        <v>1.3047327935613691</v>
      </c>
      <c r="EK159" s="53">
        <f t="shared" si="62"/>
        <v>2.6094655871227381</v>
      </c>
      <c r="EL159" s="6"/>
      <c r="EM159" s="11">
        <f t="shared" si="63"/>
        <v>471.59781385702018</v>
      </c>
      <c r="EN159" s="11">
        <f t="shared" si="64"/>
        <v>230.58578122098763</v>
      </c>
      <c r="EO159" s="11">
        <f t="shared" si="65"/>
        <v>140.38045278525615</v>
      </c>
      <c r="EP159" s="6"/>
      <c r="EQ159" s="6"/>
      <c r="ER159" s="6"/>
      <c r="ES159" s="218">
        <f t="shared" si="90"/>
        <v>1738</v>
      </c>
    </row>
    <row r="160" spans="1:149" x14ac:dyDescent="0.15">
      <c r="A160" s="218">
        <f t="shared" si="89"/>
        <v>1739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12"/>
      <c r="N160" s="12"/>
      <c r="O160" s="53"/>
      <c r="P160" s="12"/>
      <c r="Q160" s="12"/>
      <c r="R160" s="12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87"/>
      <c r="AG160" s="87"/>
      <c r="AH160" s="87"/>
      <c r="AI160" s="87"/>
      <c r="AJ160" s="87"/>
      <c r="AK160" s="87"/>
      <c r="AL160" s="87"/>
      <c r="AM160" s="87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163"/>
      <c r="CD160" s="115"/>
      <c r="CE160" s="156"/>
      <c r="CF160" s="4"/>
      <c r="CG160" s="4"/>
      <c r="CH160" s="163"/>
      <c r="CI160" s="172"/>
      <c r="CJ160" s="4"/>
      <c r="CK160" s="4"/>
      <c r="CL160" s="7"/>
      <c r="CM160" s="172"/>
      <c r="CN160" s="4"/>
      <c r="CO160" s="4"/>
      <c r="CP160" s="4"/>
      <c r="CQ160" s="4"/>
      <c r="CR160" s="4"/>
      <c r="CS160" s="7"/>
      <c r="CT160" s="115"/>
      <c r="CU160" s="7"/>
      <c r="CV160" s="4"/>
      <c r="CW160" s="4"/>
      <c r="CX160" s="4"/>
      <c r="CY160" s="4"/>
      <c r="DA160" s="4"/>
      <c r="DB160" s="4"/>
      <c r="DC160" s="63">
        <f t="shared" si="100"/>
        <v>2.915</v>
      </c>
      <c r="DD160" s="4">
        <f t="shared" si="101"/>
        <v>1.9950000000000001</v>
      </c>
      <c r="DE160" s="4">
        <f t="shared" si="95"/>
        <v>10.338239057142856</v>
      </c>
      <c r="DF160" s="32">
        <f t="shared" si="96"/>
        <v>4.9527790200000004</v>
      </c>
      <c r="DG160" s="32">
        <f t="shared" si="97"/>
        <v>3.0295206028257451</v>
      </c>
      <c r="DH160" s="32">
        <f t="shared" si="98"/>
        <v>1.4513638153846156</v>
      </c>
      <c r="DW160" s="53">
        <f t="shared" si="88"/>
        <v>0.69642503240567433</v>
      </c>
      <c r="DX160" s="53">
        <f t="shared" si="91"/>
        <v>0.98311708972935663</v>
      </c>
      <c r="DY160" s="53">
        <f t="shared" si="92"/>
        <v>0.60494486154192972</v>
      </c>
      <c r="DZ160" s="53">
        <f t="shared" si="93"/>
        <v>0.52839144339838851</v>
      </c>
      <c r="EA160" s="53">
        <f t="shared" si="102"/>
        <v>0</v>
      </c>
      <c r="EB160" s="53">
        <f t="shared" ref="EB160:EB181" si="103">EXP(-0.538+0.727366*LN(DW160))</f>
        <v>0.44880917847703294</v>
      </c>
      <c r="EC160" s="53">
        <f t="shared" ref="EC160:EC181" si="104">EXP(0.214854+0.986442*LN(DW160))</f>
        <v>0.86759010252716517</v>
      </c>
      <c r="ED160" s="53">
        <f t="shared" si="94"/>
        <v>7.4372563393350166</v>
      </c>
      <c r="EE160" s="53">
        <f t="shared" ref="EE160:EE181" si="105">ED160*AVERAGE(EE$182:EE$186)/AVERAGE(ED$182:ED$186)</f>
        <v>2.6252637128814542</v>
      </c>
      <c r="EF160" s="53">
        <f>'east Allen-Studer'!DO159</f>
        <v>1.9275867422599831</v>
      </c>
      <c r="EG160" s="53">
        <f t="shared" ref="EG160:EG180" si="106">EB160*AVERAGE(EG$245:EG$250)/AVERAGE(EB$245:EB$250)</f>
        <v>1.6334421530363317</v>
      </c>
      <c r="EH160" s="53">
        <f t="shared" ref="EH160:EH181" si="107">$EB160*AVERAGE(EH$245:EH$250)/AVERAGE($EB$245:$EB$250)</f>
        <v>12.168727297056236</v>
      </c>
      <c r="EI160" s="53">
        <f t="shared" si="99"/>
        <v>3.0295206028257451</v>
      </c>
      <c r="EJ160" s="53">
        <f t="shared" ref="EJ160:EJ223" si="108">0.5*EE160</f>
        <v>1.3126318564407271</v>
      </c>
      <c r="EK160" s="53">
        <f t="shared" ref="EK160:EK223" si="109">EE160</f>
        <v>2.6252637128814542</v>
      </c>
      <c r="EL160" s="6"/>
      <c r="EM160" s="11">
        <f t="shared" ref="EM160:EM223" si="110">$DX$11*$DX160+$DZ$11*$DZ160+$EB$11*$EB160+$EC$11*$EC160+$ED$11*$ED160+$EE$11*$EE160+$EF$11*$EF160+$EG$11*$EG160+$EH$11*$EH160+$EI$11*$EI160+$EJ$11*$EJ160+$EK$11*$EK160</f>
        <v>472.83318057689905</v>
      </c>
      <c r="EN160" s="11">
        <f t="shared" ref="EN160:EN223" si="111">$EB$14*$EB160+$EC$14*$EC160+$ED$14*$ED160+$EE$14*$EE160+$EF$14*$EF160+$EG$14*$EG160+$EH$14*$EH160+$EI$14*$EI160+$EJ$14*$EJ160+$EK$14*$EK160</f>
        <v>231.31870186451852</v>
      </c>
      <c r="EO160" s="11">
        <f t="shared" ref="EO160:EO223" si="112">$EB$12*$EB160+$EC$12*$EC160+$ED$12*$ED160+$EE$12*$EE160+$EF$12*$EF160+$EG$12*$EG160+$EH$12*$EH160+$EI$12*$EI160+$EJ$12*$EJ160+$EK$12*$EK160</f>
        <v>140.83761338317464</v>
      </c>
      <c r="EP160" s="6"/>
      <c r="EQ160" s="6"/>
      <c r="ER160" s="6"/>
      <c r="ES160" s="218">
        <f t="shared" si="90"/>
        <v>1739</v>
      </c>
    </row>
    <row r="161" spans="1:149" x14ac:dyDescent="0.15">
      <c r="A161" s="218">
        <f t="shared" si="89"/>
        <v>1740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12"/>
      <c r="N161" s="12"/>
      <c r="O161" s="53"/>
      <c r="P161" s="12"/>
      <c r="Q161" s="12"/>
      <c r="R161" s="12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87"/>
      <c r="AG161" s="87"/>
      <c r="AH161" s="87"/>
      <c r="AI161" s="87"/>
      <c r="AJ161" s="87"/>
      <c r="AK161" s="87"/>
      <c r="AL161" s="87"/>
      <c r="AM161" s="87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163"/>
      <c r="CD161" s="115"/>
      <c r="CE161" s="156"/>
      <c r="CF161" s="4"/>
      <c r="CG161" s="4"/>
      <c r="CH161" s="163"/>
      <c r="CI161" s="172"/>
      <c r="CJ161" s="4"/>
      <c r="CK161" s="4"/>
      <c r="CL161" s="7"/>
      <c r="CM161" s="172"/>
      <c r="CN161" s="4"/>
      <c r="CO161" s="4"/>
      <c r="CP161" s="4"/>
      <c r="CQ161" s="4"/>
      <c r="CR161" s="4"/>
      <c r="CS161" s="7"/>
      <c r="CT161" s="115"/>
      <c r="CU161" s="7"/>
      <c r="CV161" s="4"/>
      <c r="CW161" s="4"/>
      <c r="CX161" s="4"/>
      <c r="CY161" s="4"/>
      <c r="DA161" s="4"/>
      <c r="DB161" s="4"/>
      <c r="DC161" s="63">
        <f t="shared" si="100"/>
        <v>2.915</v>
      </c>
      <c r="DD161" s="4">
        <f t="shared" si="101"/>
        <v>1.9950000000000001</v>
      </c>
      <c r="DE161" s="4">
        <f t="shared" si="95"/>
        <v>10.338239057142856</v>
      </c>
      <c r="DF161" s="32">
        <f t="shared" si="96"/>
        <v>4.9527790200000004</v>
      </c>
      <c r="DG161" s="32">
        <f t="shared" si="97"/>
        <v>3.0295206028257451</v>
      </c>
      <c r="DH161" s="32">
        <f t="shared" si="98"/>
        <v>1.4513638153846156</v>
      </c>
      <c r="DW161" s="53">
        <f t="shared" si="88"/>
        <v>0.69835399613301319</v>
      </c>
      <c r="DX161" s="53">
        <f t="shared" si="91"/>
        <v>0.9854819992590742</v>
      </c>
      <c r="DY161" s="53">
        <f t="shared" si="92"/>
        <v>0.6054817464481137</v>
      </c>
      <c r="DZ161" s="53">
        <f t="shared" si="93"/>
        <v>0.52943073822777398</v>
      </c>
      <c r="EA161" s="53">
        <f t="shared" si="102"/>
        <v>0</v>
      </c>
      <c r="EB161" s="53">
        <f t="shared" si="103"/>
        <v>0.44971303729362294</v>
      </c>
      <c r="EC161" s="53">
        <f t="shared" si="104"/>
        <v>0.86996053553000463</v>
      </c>
      <c r="ED161" s="53">
        <f t="shared" si="94"/>
        <v>7.482011733001606</v>
      </c>
      <c r="EE161" s="53">
        <f t="shared" si="105"/>
        <v>2.6410618386401703</v>
      </c>
      <c r="EF161" s="53">
        <f>'east Allen-Studer'!DO160</f>
        <v>2.3633136854953984</v>
      </c>
      <c r="EG161" s="53">
        <f t="shared" si="106"/>
        <v>1.6367317495112113</v>
      </c>
      <c r="EH161" s="53">
        <f t="shared" si="107"/>
        <v>12.193233951513363</v>
      </c>
      <c r="EI161" s="53">
        <f t="shared" si="99"/>
        <v>3.0295206028257451</v>
      </c>
      <c r="EJ161" s="53">
        <f t="shared" si="108"/>
        <v>1.3205309193200852</v>
      </c>
      <c r="EK161" s="53">
        <f t="shared" si="109"/>
        <v>2.6410618386401703</v>
      </c>
      <c r="EL161" s="6"/>
      <c r="EM161" s="11">
        <f t="shared" si="110"/>
        <v>474.06826006141523</v>
      </c>
      <c r="EN161" s="11">
        <f t="shared" si="111"/>
        <v>232.81901753276324</v>
      </c>
      <c r="EO161" s="11">
        <f t="shared" si="112"/>
        <v>142.06219762749924</v>
      </c>
      <c r="EP161" s="6"/>
      <c r="EQ161" s="6"/>
      <c r="ER161" s="6"/>
      <c r="ES161" s="218">
        <f t="shared" si="90"/>
        <v>1740</v>
      </c>
    </row>
    <row r="162" spans="1:149" x14ac:dyDescent="0.15">
      <c r="A162" s="218">
        <f t="shared" si="89"/>
        <v>1741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12"/>
      <c r="N162" s="12"/>
      <c r="O162" s="53"/>
      <c r="P162" s="12"/>
      <c r="Q162" s="12"/>
      <c r="R162" s="12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87"/>
      <c r="AG162" s="87"/>
      <c r="AH162" s="87"/>
      <c r="AI162" s="87"/>
      <c r="AJ162" s="87"/>
      <c r="AK162" s="87"/>
      <c r="AL162" s="87"/>
      <c r="AM162" s="87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163"/>
      <c r="CD162" s="115"/>
      <c r="CE162" s="156"/>
      <c r="CF162" s="4"/>
      <c r="CG162" s="4"/>
      <c r="CH162" s="163"/>
      <c r="CI162" s="172"/>
      <c r="CJ162" s="4"/>
      <c r="CK162" s="4"/>
      <c r="CL162" s="7"/>
      <c r="CM162" s="172"/>
      <c r="CN162" s="4"/>
      <c r="CO162" s="4"/>
      <c r="CP162" s="4"/>
      <c r="CQ162" s="4"/>
      <c r="CR162" s="4"/>
      <c r="CS162" s="7"/>
      <c r="CT162" s="115"/>
      <c r="CU162" s="7"/>
      <c r="CV162" s="4"/>
      <c r="CW162" s="4"/>
      <c r="CX162" s="4"/>
      <c r="CY162" s="4"/>
      <c r="DA162" s="4"/>
      <c r="DB162" s="4"/>
      <c r="DC162" s="63">
        <f t="shared" si="100"/>
        <v>2.915</v>
      </c>
      <c r="DD162" s="4">
        <f t="shared" si="101"/>
        <v>1.9950000000000001</v>
      </c>
      <c r="DE162" s="4">
        <f t="shared" si="95"/>
        <v>10.338239057142856</v>
      </c>
      <c r="DF162" s="32">
        <f t="shared" si="96"/>
        <v>4.9527790200000004</v>
      </c>
      <c r="DG162" s="32">
        <f t="shared" si="97"/>
        <v>3.0295206028257451</v>
      </c>
      <c r="DH162" s="32">
        <f t="shared" si="98"/>
        <v>1.4513638153846156</v>
      </c>
      <c r="DW162" s="53">
        <f t="shared" si="88"/>
        <v>0.70028295986035194</v>
      </c>
      <c r="DX162" s="53">
        <f t="shared" si="91"/>
        <v>0.98784690878879156</v>
      </c>
      <c r="DY162" s="53">
        <f t="shared" si="92"/>
        <v>0.6060182272004091</v>
      </c>
      <c r="DZ162" s="53">
        <f t="shared" si="93"/>
        <v>0.53046925070131068</v>
      </c>
      <c r="EA162" s="53">
        <f t="shared" si="102"/>
        <v>0</v>
      </c>
      <c r="EB162" s="53">
        <f t="shared" si="103"/>
        <v>0.45061621570729771</v>
      </c>
      <c r="EC162" s="53">
        <f t="shared" si="104"/>
        <v>0.87233087976326151</v>
      </c>
      <c r="ED162" s="53">
        <f t="shared" si="94"/>
        <v>7.5267671266681964</v>
      </c>
      <c r="EE162" s="53">
        <f t="shared" si="105"/>
        <v>2.6568599643988864</v>
      </c>
      <c r="EF162" s="53">
        <f>'east Allen-Studer'!DO161</f>
        <v>1.5582288036233398</v>
      </c>
      <c r="EG162" s="53">
        <f t="shared" si="106"/>
        <v>1.6400188696579405</v>
      </c>
      <c r="EH162" s="53">
        <f t="shared" si="107"/>
        <v>12.21772215795756</v>
      </c>
      <c r="EI162" s="53">
        <f t="shared" si="99"/>
        <v>3.0295206028257451</v>
      </c>
      <c r="EJ162" s="53">
        <f t="shared" si="108"/>
        <v>1.3284299821994432</v>
      </c>
      <c r="EK162" s="53">
        <f t="shared" si="109"/>
        <v>2.6568599643988864</v>
      </c>
      <c r="EL162" s="6"/>
      <c r="EM162" s="11">
        <f t="shared" si="110"/>
        <v>475.30305331737202</v>
      </c>
      <c r="EN162" s="11">
        <f t="shared" si="111"/>
        <v>231.83753322658129</v>
      </c>
      <c r="EO162" s="11">
        <f t="shared" si="112"/>
        <v>140.80501042233095</v>
      </c>
      <c r="EP162" s="6"/>
      <c r="EQ162" s="6"/>
      <c r="ER162" s="6"/>
      <c r="ES162" s="218">
        <f t="shared" si="90"/>
        <v>1741</v>
      </c>
    </row>
    <row r="163" spans="1:149" x14ac:dyDescent="0.15">
      <c r="A163" s="218">
        <f t="shared" si="89"/>
        <v>1742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12"/>
      <c r="N163" s="12"/>
      <c r="O163" s="53"/>
      <c r="P163" s="12"/>
      <c r="Q163" s="12"/>
      <c r="R163" s="12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87"/>
      <c r="AG163" s="87"/>
      <c r="AH163" s="87"/>
      <c r="AI163" s="87"/>
      <c r="AJ163" s="87"/>
      <c r="AK163" s="87"/>
      <c r="AL163" s="87"/>
      <c r="AM163" s="87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163"/>
      <c r="CD163" s="115"/>
      <c r="CE163" s="156"/>
      <c r="CF163" s="4"/>
      <c r="CG163" s="4"/>
      <c r="CH163" s="163"/>
      <c r="CI163" s="172"/>
      <c r="CJ163" s="4"/>
      <c r="CK163" s="4"/>
      <c r="CL163" s="7"/>
      <c r="CM163" s="172"/>
      <c r="CN163" s="4"/>
      <c r="CO163" s="4"/>
      <c r="CP163" s="4"/>
      <c r="CQ163" s="4"/>
      <c r="CR163" s="4"/>
      <c r="CS163" s="7"/>
      <c r="CT163" s="115"/>
      <c r="CU163" s="7"/>
      <c r="CV163" s="4"/>
      <c r="CW163" s="4"/>
      <c r="CX163" s="4"/>
      <c r="CY163" s="4"/>
      <c r="DA163" s="4"/>
      <c r="DB163" s="4"/>
      <c r="DC163" s="63">
        <f t="shared" si="100"/>
        <v>2.915</v>
      </c>
      <c r="DD163" s="4">
        <f t="shared" si="101"/>
        <v>1.9950000000000001</v>
      </c>
      <c r="DE163" s="4">
        <f t="shared" si="95"/>
        <v>10.338239057142856</v>
      </c>
      <c r="DF163" s="32">
        <f t="shared" si="96"/>
        <v>4.9527790200000004</v>
      </c>
      <c r="DG163" s="32">
        <f t="shared" si="97"/>
        <v>3.0295206028257451</v>
      </c>
      <c r="DH163" s="32">
        <f t="shared" si="98"/>
        <v>1.4513638153846156</v>
      </c>
      <c r="DW163" s="53">
        <f t="shared" si="88"/>
        <v>0.7022119235876908</v>
      </c>
      <c r="DX163" s="53">
        <f t="shared" si="91"/>
        <v>0.99021181831850891</v>
      </c>
      <c r="DY163" s="53">
        <f t="shared" si="92"/>
        <v>0.60655430521506259</v>
      </c>
      <c r="DZ163" s="53">
        <f t="shared" si="93"/>
        <v>0.53150698356054982</v>
      </c>
      <c r="EA163" s="53">
        <f t="shared" si="102"/>
        <v>0</v>
      </c>
      <c r="EB163" s="53">
        <f t="shared" si="103"/>
        <v>0.45151871610234257</v>
      </c>
      <c r="EC163" s="53">
        <f t="shared" si="104"/>
        <v>0.87470113547476736</v>
      </c>
      <c r="ED163" s="53">
        <f t="shared" si="94"/>
        <v>7.5715225203347867</v>
      </c>
      <c r="EE163" s="53">
        <f t="shared" si="105"/>
        <v>2.6726580901576025</v>
      </c>
      <c r="EF163" s="53">
        <f>'east Allen-Studer'!DO162</f>
        <v>2.3373432054350096</v>
      </c>
      <c r="EG163" s="53">
        <f t="shared" si="106"/>
        <v>1.6433035221541319</v>
      </c>
      <c r="EH163" s="53">
        <f t="shared" si="107"/>
        <v>12.242191981034827</v>
      </c>
      <c r="EI163" s="53">
        <f t="shared" si="99"/>
        <v>3.0295206028257451</v>
      </c>
      <c r="EJ163" s="53">
        <f t="shared" si="108"/>
        <v>1.3363290450788012</v>
      </c>
      <c r="EK163" s="53">
        <f t="shared" si="109"/>
        <v>2.6726580901576025</v>
      </c>
      <c r="EL163" s="6"/>
      <c r="EM163" s="11">
        <f t="shared" si="110"/>
        <v>476.53756134527981</v>
      </c>
      <c r="EN163" s="11">
        <f t="shared" si="111"/>
        <v>234.02427177700812</v>
      </c>
      <c r="EO163" s="11">
        <f t="shared" si="112"/>
        <v>142.71607450254189</v>
      </c>
      <c r="EP163" s="6"/>
      <c r="EQ163" s="6"/>
      <c r="ER163" s="6"/>
      <c r="ES163" s="218">
        <f t="shared" si="90"/>
        <v>1742</v>
      </c>
    </row>
    <row r="164" spans="1:149" x14ac:dyDescent="0.15">
      <c r="A164" s="218">
        <f t="shared" si="89"/>
        <v>1743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12"/>
      <c r="N164" s="12"/>
      <c r="O164" s="53"/>
      <c r="P164" s="12"/>
      <c r="Q164" s="12"/>
      <c r="R164" s="12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87"/>
      <c r="AG164" s="87"/>
      <c r="AH164" s="87"/>
      <c r="AI164" s="87"/>
      <c r="AJ164" s="87"/>
      <c r="AK164" s="87"/>
      <c r="AL164" s="87"/>
      <c r="AM164" s="87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163"/>
      <c r="CD164" s="115"/>
      <c r="CE164" s="156"/>
      <c r="CF164" s="4"/>
      <c r="CG164" s="4"/>
      <c r="CH164" s="163"/>
      <c r="CI164" s="172"/>
      <c r="CJ164" s="4"/>
      <c r="CK164" s="4"/>
      <c r="CL164" s="7"/>
      <c r="CM164" s="172"/>
      <c r="CN164" s="4"/>
      <c r="CO164" s="4"/>
      <c r="CP164" s="4"/>
      <c r="CQ164" s="4"/>
      <c r="CR164" s="4"/>
      <c r="CS164" s="7"/>
      <c r="CT164" s="115"/>
      <c r="CU164" s="7"/>
      <c r="CV164" s="4"/>
      <c r="CW164" s="4"/>
      <c r="CX164" s="4"/>
      <c r="CY164" s="4"/>
      <c r="DA164" s="4"/>
      <c r="DB164" s="4"/>
      <c r="DC164" s="63">
        <f t="shared" si="100"/>
        <v>2.915</v>
      </c>
      <c r="DD164" s="4">
        <f t="shared" si="101"/>
        <v>1.9950000000000001</v>
      </c>
      <c r="DE164" s="4">
        <f t="shared" si="95"/>
        <v>10.338239057142856</v>
      </c>
      <c r="DF164" s="32">
        <f t="shared" si="96"/>
        <v>4.9527790200000004</v>
      </c>
      <c r="DG164" s="32">
        <f t="shared" si="97"/>
        <v>3.0295206028257451</v>
      </c>
      <c r="DH164" s="32">
        <f t="shared" si="98"/>
        <v>1.4513638153846156</v>
      </c>
      <c r="DW164" s="53">
        <f t="shared" si="88"/>
        <v>0.70414088731502955</v>
      </c>
      <c r="DX164" s="53">
        <f t="shared" si="91"/>
        <v>0.99257672784822626</v>
      </c>
      <c r="DY164" s="53">
        <f t="shared" si="92"/>
        <v>0.60708998189948238</v>
      </c>
      <c r="DZ164" s="53">
        <f t="shared" si="93"/>
        <v>0.53254393952993406</v>
      </c>
      <c r="EA164" s="53">
        <f t="shared" si="102"/>
        <v>0</v>
      </c>
      <c r="EB164" s="53">
        <f t="shared" si="103"/>
        <v>0.45242054084816352</v>
      </c>
      <c r="EC164" s="53">
        <f t="shared" si="104"/>
        <v>0.87707130291098256</v>
      </c>
      <c r="ED164" s="53">
        <f t="shared" si="94"/>
        <v>7.616277914001377</v>
      </c>
      <c r="EE164" s="53">
        <f t="shared" si="105"/>
        <v>2.6884562159163186</v>
      </c>
      <c r="EF164" s="53">
        <f>'east Allen-Studer'!DO163</f>
        <v>1.9333579600511808</v>
      </c>
      <c r="EG164" s="53">
        <f t="shared" si="106"/>
        <v>1.6465857156232448</v>
      </c>
      <c r="EH164" s="53">
        <f t="shared" si="107"/>
        <v>12.266643484987734</v>
      </c>
      <c r="EI164" s="53">
        <f t="shared" si="99"/>
        <v>3.0295206028257451</v>
      </c>
      <c r="EJ164" s="53">
        <f t="shared" si="108"/>
        <v>1.3442281079581593</v>
      </c>
      <c r="EK164" s="53">
        <f t="shared" si="109"/>
        <v>2.6884562159163186</v>
      </c>
      <c r="EL164" s="6"/>
      <c r="EM164" s="11">
        <f t="shared" si="110"/>
        <v>477.77178513941209</v>
      </c>
      <c r="EN164" s="11">
        <f t="shared" si="111"/>
        <v>233.84463593192268</v>
      </c>
      <c r="EO164" s="11">
        <f t="shared" si="112"/>
        <v>142.26079252043681</v>
      </c>
      <c r="EP164" s="6"/>
      <c r="EQ164" s="6"/>
      <c r="ER164" s="6"/>
      <c r="ES164" s="218">
        <f t="shared" si="90"/>
        <v>1743</v>
      </c>
    </row>
    <row r="165" spans="1:149" x14ac:dyDescent="0.15">
      <c r="A165" s="218">
        <f t="shared" si="89"/>
        <v>1744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12"/>
      <c r="N165" s="12"/>
      <c r="O165" s="53"/>
      <c r="P165" s="12"/>
      <c r="Q165" s="12"/>
      <c r="R165" s="12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87"/>
      <c r="AG165" s="87"/>
      <c r="AH165" s="87"/>
      <c r="AI165" s="87"/>
      <c r="AJ165" s="87"/>
      <c r="AK165" s="87"/>
      <c r="AL165" s="87"/>
      <c r="AM165" s="87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163"/>
      <c r="CD165" s="115"/>
      <c r="CE165" s="156"/>
      <c r="CF165" s="4"/>
      <c r="CG165" s="4"/>
      <c r="CH165" s="163"/>
      <c r="CI165" s="172"/>
      <c r="CJ165" s="4"/>
      <c r="CK165" s="4"/>
      <c r="CL165" s="7"/>
      <c r="CM165" s="172"/>
      <c r="CN165" s="4"/>
      <c r="CO165" s="4"/>
      <c r="CP165" s="4"/>
      <c r="CQ165" s="4"/>
      <c r="CR165" s="4"/>
      <c r="CS165" s="7"/>
      <c r="CT165" s="115"/>
      <c r="CU165" s="7"/>
      <c r="CV165" s="4"/>
      <c r="CW165" s="4"/>
      <c r="CX165" s="4"/>
      <c r="CY165" s="4"/>
      <c r="DA165" s="4"/>
      <c r="DB165" s="4"/>
      <c r="DC165" s="63">
        <f t="shared" si="100"/>
        <v>2.915</v>
      </c>
      <c r="DD165" s="4">
        <f t="shared" si="101"/>
        <v>1.9950000000000001</v>
      </c>
      <c r="DE165" s="4">
        <f t="shared" si="95"/>
        <v>10.338239057142856</v>
      </c>
      <c r="DF165" s="32">
        <f t="shared" si="96"/>
        <v>4.9527790200000004</v>
      </c>
      <c r="DG165" s="32">
        <f t="shared" si="97"/>
        <v>3.0295206028257451</v>
      </c>
      <c r="DH165" s="32">
        <f t="shared" si="98"/>
        <v>1.4513638153846156</v>
      </c>
      <c r="DW165" s="53">
        <f t="shared" si="88"/>
        <v>0.70606985104236841</v>
      </c>
      <c r="DX165" s="53">
        <f t="shared" si="91"/>
        <v>0.99494163737794361</v>
      </c>
      <c r="DY165" s="53">
        <f t="shared" si="92"/>
        <v>0.60762525865231742</v>
      </c>
      <c r="DZ165" s="53">
        <f t="shared" si="93"/>
        <v>0.53358012131695054</v>
      </c>
      <c r="EA165" s="53">
        <f t="shared" si="102"/>
        <v>0</v>
      </c>
      <c r="EB165" s="53">
        <f t="shared" si="103"/>
        <v>0.45332169229942071</v>
      </c>
      <c r="EC165" s="53">
        <f t="shared" si="104"/>
        <v>0.87944138231700852</v>
      </c>
      <c r="ED165" s="53">
        <f t="shared" si="94"/>
        <v>7.6610333076679673</v>
      </c>
      <c r="EE165" s="53">
        <f t="shared" si="105"/>
        <v>2.7042543416750346</v>
      </c>
      <c r="EF165" s="53">
        <f>'east Allen-Studer'!DO164</f>
        <v>2.2478893296714473</v>
      </c>
      <c r="EG165" s="53">
        <f t="shared" si="106"/>
        <v>1.6498654586350705</v>
      </c>
      <c r="EH165" s="53">
        <f t="shared" si="107"/>
        <v>12.291076733659041</v>
      </c>
      <c r="EI165" s="53">
        <f t="shared" si="99"/>
        <v>3.0295206028257451</v>
      </c>
      <c r="EJ165" s="53">
        <f t="shared" si="108"/>
        <v>1.3521271708375173</v>
      </c>
      <c r="EK165" s="53">
        <f t="shared" si="109"/>
        <v>2.7042543416750346</v>
      </c>
      <c r="EL165" s="6"/>
      <c r="EM165" s="11">
        <f t="shared" si="110"/>
        <v>479.00572568786151</v>
      </c>
      <c r="EN165" s="11">
        <f t="shared" si="111"/>
        <v>235.10185882157938</v>
      </c>
      <c r="EO165" s="11">
        <f t="shared" si="112"/>
        <v>143.24239751128059</v>
      </c>
      <c r="EP165" s="6"/>
      <c r="EQ165" s="6"/>
      <c r="ER165" s="6"/>
      <c r="ES165" s="218">
        <f t="shared" si="90"/>
        <v>1744</v>
      </c>
    </row>
    <row r="166" spans="1:149" x14ac:dyDescent="0.15">
      <c r="A166" s="218">
        <f t="shared" si="89"/>
        <v>1745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12"/>
      <c r="N166" s="12"/>
      <c r="O166" s="53"/>
      <c r="P166" s="12"/>
      <c r="Q166" s="12"/>
      <c r="R166" s="12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87"/>
      <c r="AG166" s="87"/>
      <c r="AH166" s="87"/>
      <c r="AI166" s="87"/>
      <c r="AJ166" s="87"/>
      <c r="AK166" s="87"/>
      <c r="AL166" s="87"/>
      <c r="AM166" s="87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163"/>
      <c r="CD166" s="115"/>
      <c r="CE166" s="156"/>
      <c r="CF166" s="4"/>
      <c r="CG166" s="4"/>
      <c r="CH166" s="163"/>
      <c r="CI166" s="172"/>
      <c r="CJ166" s="4"/>
      <c r="CK166" s="4"/>
      <c r="CL166" s="7"/>
      <c r="CM166" s="172"/>
      <c r="CN166" s="4"/>
      <c r="CO166" s="4"/>
      <c r="CP166" s="4"/>
      <c r="CQ166" s="4"/>
      <c r="CR166" s="4"/>
      <c r="CS166" s="7"/>
      <c r="CT166" s="115"/>
      <c r="CU166" s="7"/>
      <c r="CV166" s="4"/>
      <c r="CW166" s="4"/>
      <c r="CX166" s="4"/>
      <c r="CY166" s="4"/>
      <c r="DA166" s="4"/>
      <c r="DB166" s="4"/>
      <c r="DC166" s="63">
        <f t="shared" si="100"/>
        <v>2.915</v>
      </c>
      <c r="DD166" s="4">
        <f t="shared" si="101"/>
        <v>1.9950000000000001</v>
      </c>
      <c r="DE166" s="4">
        <f t="shared" si="95"/>
        <v>10.338239057142856</v>
      </c>
      <c r="DF166" s="32">
        <f t="shared" si="96"/>
        <v>4.9527790200000004</v>
      </c>
      <c r="DG166" s="32">
        <f t="shared" si="97"/>
        <v>3.0295206028257451</v>
      </c>
      <c r="DH166" s="32">
        <f t="shared" si="98"/>
        <v>1.4513638153846156</v>
      </c>
      <c r="DW166" s="53">
        <f t="shared" si="88"/>
        <v>0.70799881476970716</v>
      </c>
      <c r="DX166" s="53">
        <f t="shared" si="91"/>
        <v>0.99730654690766096</v>
      </c>
      <c r="DY166" s="53">
        <f t="shared" si="92"/>
        <v>0.60816013686353654</v>
      </c>
      <c r="DZ166" s="53">
        <f t="shared" si="93"/>
        <v>0.53461553161228215</v>
      </c>
      <c r="EA166" s="53">
        <f t="shared" si="102"/>
        <v>0</v>
      </c>
      <c r="EB166" s="53">
        <f t="shared" si="103"/>
        <v>0.45422217279615995</v>
      </c>
      <c r="EC166" s="53">
        <f t="shared" si="104"/>
        <v>0.88181137393659792</v>
      </c>
      <c r="ED166" s="53">
        <f t="shared" si="94"/>
        <v>7.7057887013345567</v>
      </c>
      <c r="EE166" s="53">
        <f t="shared" si="105"/>
        <v>2.7200524674337507</v>
      </c>
      <c r="EF166" s="53">
        <f>'east Allen-Studer'!DO165</f>
        <v>1.9881845290675575</v>
      </c>
      <c r="EG166" s="53">
        <f t="shared" si="106"/>
        <v>1.6531427597062123</v>
      </c>
      <c r="EH166" s="53">
        <f t="shared" si="107"/>
        <v>12.315491790495271</v>
      </c>
      <c r="EI166" s="53">
        <f t="shared" si="99"/>
        <v>3.0295206028257451</v>
      </c>
      <c r="EJ166" s="53">
        <f t="shared" si="108"/>
        <v>1.3600262337168754</v>
      </c>
      <c r="EK166" s="53">
        <f t="shared" si="109"/>
        <v>2.7200524674337507</v>
      </c>
      <c r="EL166" s="6"/>
      <c r="EM166" s="11">
        <f t="shared" si="110"/>
        <v>480.23938397259485</v>
      </c>
      <c r="EN166" s="11">
        <f t="shared" si="111"/>
        <v>235.21043547762909</v>
      </c>
      <c r="EO166" s="11">
        <f t="shared" si="112"/>
        <v>143.07538441231344</v>
      </c>
      <c r="EP166" s="6"/>
      <c r="EQ166" s="6"/>
      <c r="ER166" s="6"/>
      <c r="ES166" s="218">
        <f t="shared" si="90"/>
        <v>1745</v>
      </c>
    </row>
    <row r="167" spans="1:149" x14ac:dyDescent="0.15">
      <c r="A167" s="218">
        <f t="shared" si="89"/>
        <v>1746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12"/>
      <c r="N167" s="12"/>
      <c r="O167" s="53"/>
      <c r="P167" s="12"/>
      <c r="Q167" s="12"/>
      <c r="R167" s="12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87"/>
      <c r="AG167" s="87"/>
      <c r="AH167" s="87"/>
      <c r="AI167" s="87"/>
      <c r="AJ167" s="87"/>
      <c r="AK167" s="87"/>
      <c r="AL167" s="87"/>
      <c r="AM167" s="87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163"/>
      <c r="CD167" s="115"/>
      <c r="CE167" s="156"/>
      <c r="CF167" s="4"/>
      <c r="CG167" s="4"/>
      <c r="CH167" s="163"/>
      <c r="CI167" s="172"/>
      <c r="CJ167" s="4"/>
      <c r="CK167" s="4"/>
      <c r="CL167" s="7"/>
      <c r="CM167" s="172"/>
      <c r="CN167" s="4"/>
      <c r="CO167" s="4"/>
      <c r="CP167" s="4"/>
      <c r="CQ167" s="4"/>
      <c r="CR167" s="4"/>
      <c r="CS167" s="7"/>
      <c r="CT167" s="115"/>
      <c r="CU167" s="7"/>
      <c r="CV167" s="4"/>
      <c r="CW167" s="4"/>
      <c r="CX167" s="4"/>
      <c r="CY167" s="4"/>
      <c r="DA167" s="4"/>
      <c r="DB167" s="4"/>
      <c r="DC167" s="63">
        <f t="shared" si="100"/>
        <v>2.915</v>
      </c>
      <c r="DD167" s="4">
        <f t="shared" si="101"/>
        <v>1.9950000000000001</v>
      </c>
      <c r="DE167" s="4">
        <f t="shared" si="95"/>
        <v>10.338239057142856</v>
      </c>
      <c r="DF167" s="32">
        <f t="shared" si="96"/>
        <v>4.9527790200000004</v>
      </c>
      <c r="DG167" s="32">
        <f t="shared" si="97"/>
        <v>3.0295206028257451</v>
      </c>
      <c r="DH167" s="32">
        <f t="shared" si="98"/>
        <v>1.4513638153846156</v>
      </c>
      <c r="DW167" s="53">
        <f t="shared" si="88"/>
        <v>0.70992777849704591</v>
      </c>
      <c r="DX167" s="53">
        <f t="shared" si="91"/>
        <v>0.99967145643737831</v>
      </c>
      <c r="DY167" s="53">
        <f t="shared" si="92"/>
        <v>0.60869461791450497</v>
      </c>
      <c r="DZ167" s="53">
        <f t="shared" si="93"/>
        <v>0.53565017308995777</v>
      </c>
      <c r="EA167" s="53">
        <f t="shared" si="102"/>
        <v>0</v>
      </c>
      <c r="EB167" s="53">
        <f t="shared" si="103"/>
        <v>0.45512198466394321</v>
      </c>
      <c r="EC167" s="53">
        <f t="shared" si="104"/>
        <v>0.88418127801216617</v>
      </c>
      <c r="ED167" s="53">
        <f t="shared" si="94"/>
        <v>7.7505440950011479</v>
      </c>
      <c r="EE167" s="53">
        <f t="shared" si="105"/>
        <v>2.7358505931924677</v>
      </c>
      <c r="EF167" s="53">
        <f>'east Allen-Studer'!DO166</f>
        <v>1.8121623864360321</v>
      </c>
      <c r="EG167" s="53">
        <f t="shared" si="106"/>
        <v>1.6564176273005582</v>
      </c>
      <c r="EH167" s="53">
        <f t="shared" si="107"/>
        <v>12.339888718550231</v>
      </c>
      <c r="EI167" s="53">
        <f t="shared" si="99"/>
        <v>3.0295206028257451</v>
      </c>
      <c r="EJ167" s="53">
        <f t="shared" si="108"/>
        <v>1.3679252965962339</v>
      </c>
      <c r="EK167" s="53">
        <f t="shared" si="109"/>
        <v>2.7358505931924677</v>
      </c>
      <c r="EL167" s="6"/>
      <c r="EM167" s="11">
        <f t="shared" si="110"/>
        <v>481.47276096950753</v>
      </c>
      <c r="EN167" s="11">
        <f t="shared" si="111"/>
        <v>235.48620415485718</v>
      </c>
      <c r="EO167" s="11">
        <f t="shared" si="112"/>
        <v>143.07559138448443</v>
      </c>
      <c r="EP167" s="6"/>
      <c r="EQ167" s="6"/>
      <c r="ER167" s="6"/>
      <c r="ES167" s="218">
        <f t="shared" si="90"/>
        <v>1746</v>
      </c>
    </row>
    <row r="168" spans="1:149" x14ac:dyDescent="0.15">
      <c r="A168" s="218">
        <f t="shared" si="89"/>
        <v>1747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12"/>
      <c r="N168" s="12"/>
      <c r="O168" s="53"/>
      <c r="P168" s="12"/>
      <c r="Q168" s="12"/>
      <c r="R168" s="12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87"/>
      <c r="AG168" s="87"/>
      <c r="AH168" s="87"/>
      <c r="AI168" s="87"/>
      <c r="AJ168" s="87"/>
      <c r="AK168" s="87"/>
      <c r="AL168" s="87"/>
      <c r="AM168" s="87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163"/>
      <c r="CD168" s="115"/>
      <c r="CE168" s="156"/>
      <c r="CF168" s="4"/>
      <c r="CG168" s="4"/>
      <c r="CH168" s="163"/>
      <c r="CI168" s="172"/>
      <c r="CJ168" s="4"/>
      <c r="CK168" s="4"/>
      <c r="CL168" s="7"/>
      <c r="CM168" s="172"/>
      <c r="CN168" s="4"/>
      <c r="CO168" s="4"/>
      <c r="CP168" s="4"/>
      <c r="CQ168" s="4"/>
      <c r="CR168" s="4"/>
      <c r="CS168" s="7"/>
      <c r="CT168" s="115"/>
      <c r="CU168" s="7"/>
      <c r="CV168" s="4"/>
      <c r="CW168" s="4"/>
      <c r="CX168" s="4"/>
      <c r="CY168" s="4"/>
      <c r="DA168" s="4"/>
      <c r="DB168" s="4"/>
      <c r="DC168" s="63">
        <f t="shared" si="100"/>
        <v>2.915</v>
      </c>
      <c r="DD168" s="4">
        <f t="shared" si="101"/>
        <v>1.9950000000000001</v>
      </c>
      <c r="DE168" s="4">
        <f t="shared" si="95"/>
        <v>10.338239057142856</v>
      </c>
      <c r="DF168" s="32">
        <f t="shared" si="96"/>
        <v>4.9527790200000004</v>
      </c>
      <c r="DG168" s="32">
        <f t="shared" si="97"/>
        <v>3.0295206028257451</v>
      </c>
      <c r="DH168" s="32">
        <f t="shared" si="98"/>
        <v>1.4513638153846156</v>
      </c>
      <c r="DW168" s="53">
        <f t="shared" si="88"/>
        <v>0.71185674222438478</v>
      </c>
      <c r="DX168" s="53">
        <f t="shared" si="91"/>
        <v>1.0020363659670957</v>
      </c>
      <c r="DY168" s="53">
        <f t="shared" si="92"/>
        <v>0.60922870317806099</v>
      </c>
      <c r="DZ168" s="53">
        <f t="shared" si="93"/>
        <v>0.53668404840750039</v>
      </c>
      <c r="EA168" s="53">
        <f t="shared" si="102"/>
        <v>0</v>
      </c>
      <c r="EB168" s="53">
        <f t="shared" si="103"/>
        <v>0.45602113021397755</v>
      </c>
      <c r="EC168" s="53">
        <f t="shared" si="104"/>
        <v>0.8865510947848031</v>
      </c>
      <c r="ED168" s="53">
        <f t="shared" si="94"/>
        <v>7.7952994886677374</v>
      </c>
      <c r="EE168" s="53">
        <f t="shared" si="105"/>
        <v>2.7516487189511833</v>
      </c>
      <c r="EF168" s="53">
        <f>'east Allen-Studer'!DO167</f>
        <v>1.8294760398096246</v>
      </c>
      <c r="EG168" s="53">
        <f t="shared" si="106"/>
        <v>1.659690069829753</v>
      </c>
      <c r="EH168" s="53">
        <f t="shared" si="107"/>
        <v>12.364267580488521</v>
      </c>
      <c r="EI168" s="53">
        <f t="shared" si="99"/>
        <v>3.0295206028257451</v>
      </c>
      <c r="EJ168" s="53">
        <f t="shared" si="108"/>
        <v>1.3758243594755917</v>
      </c>
      <c r="EK168" s="53">
        <f t="shared" si="109"/>
        <v>2.7516487189511833</v>
      </c>
      <c r="EL168" s="6"/>
      <c r="EM168" s="11">
        <f t="shared" si="110"/>
        <v>482.70585764847829</v>
      </c>
      <c r="EN168" s="11">
        <f t="shared" si="111"/>
        <v>236.14847172403984</v>
      </c>
      <c r="EO168" s="11">
        <f t="shared" si="112"/>
        <v>143.46232520530239</v>
      </c>
      <c r="EP168" s="6"/>
      <c r="EQ168" s="6"/>
      <c r="ER168" s="6"/>
      <c r="ES168" s="218">
        <f t="shared" si="90"/>
        <v>1747</v>
      </c>
    </row>
    <row r="169" spans="1:149" x14ac:dyDescent="0.15">
      <c r="A169" s="218">
        <f t="shared" si="89"/>
        <v>1748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12"/>
      <c r="N169" s="12"/>
      <c r="O169" s="53"/>
      <c r="P169" s="12"/>
      <c r="Q169" s="12"/>
      <c r="R169" s="12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87"/>
      <c r="AG169" s="87"/>
      <c r="AH169" s="87"/>
      <c r="AI169" s="87"/>
      <c r="AJ169" s="87"/>
      <c r="AK169" s="87"/>
      <c r="AL169" s="87"/>
      <c r="AM169" s="87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163"/>
      <c r="CD169" s="115"/>
      <c r="CE169" s="156"/>
      <c r="CF169" s="4"/>
      <c r="CG169" s="4"/>
      <c r="CH169" s="163"/>
      <c r="CI169" s="172"/>
      <c r="CJ169" s="4"/>
      <c r="CK169" s="4"/>
      <c r="CL169" s="7"/>
      <c r="CM169" s="172"/>
      <c r="CN169" s="4"/>
      <c r="CO169" s="4"/>
      <c r="CP169" s="4"/>
      <c r="CQ169" s="4"/>
      <c r="CR169" s="4"/>
      <c r="CS169" s="7"/>
      <c r="CT169" s="115"/>
      <c r="CU169" s="7"/>
      <c r="CV169" s="4"/>
      <c r="CW169" s="4"/>
      <c r="CX169" s="4"/>
      <c r="CY169" s="4"/>
      <c r="DA169" s="4"/>
      <c r="DB169" s="4"/>
      <c r="DC169" s="63">
        <f t="shared" si="100"/>
        <v>2.915</v>
      </c>
      <c r="DD169" s="4">
        <f t="shared" si="101"/>
        <v>1.9950000000000001</v>
      </c>
      <c r="DE169" s="4">
        <f t="shared" si="95"/>
        <v>10.338239057142856</v>
      </c>
      <c r="DF169" s="32">
        <f t="shared" si="96"/>
        <v>4.9527790200000004</v>
      </c>
      <c r="DG169" s="32">
        <f t="shared" si="97"/>
        <v>3.0295206028257451</v>
      </c>
      <c r="DH169" s="32">
        <f t="shared" si="98"/>
        <v>1.4513638153846156</v>
      </c>
      <c r="DW169" s="53">
        <f t="shared" si="88"/>
        <v>0.71378570595172364</v>
      </c>
      <c r="DX169" s="53">
        <f t="shared" si="91"/>
        <v>1.0044012754968132</v>
      </c>
      <c r="DY169" s="53">
        <f t="shared" si="92"/>
        <v>0.60976239401859167</v>
      </c>
      <c r="DZ169" s="53">
        <f t="shared" si="93"/>
        <v>0.53771716020607252</v>
      </c>
      <c r="EA169" s="53">
        <f t="shared" si="102"/>
        <v>0</v>
      </c>
      <c r="EB169" s="53">
        <f t="shared" si="103"/>
        <v>0.45691961174324169</v>
      </c>
      <c r="EC169" s="53">
        <f t="shared" si="104"/>
        <v>0.88892082449428234</v>
      </c>
      <c r="ED169" s="53">
        <f t="shared" si="94"/>
        <v>7.8400548823343286</v>
      </c>
      <c r="EE169" s="53">
        <f t="shared" si="105"/>
        <v>2.7674468447098999</v>
      </c>
      <c r="EF169" s="53">
        <f>'east Allen-Studer'!DO168</f>
        <v>2.4527675612589608</v>
      </c>
      <c r="EG169" s="53">
        <f t="shared" si="106"/>
        <v>1.6629600956536561</v>
      </c>
      <c r="EH169" s="53">
        <f t="shared" si="107"/>
        <v>12.388628438588968</v>
      </c>
      <c r="EI169" s="53">
        <f t="shared" si="99"/>
        <v>3.0295206028257451</v>
      </c>
      <c r="EJ169" s="53">
        <f t="shared" si="108"/>
        <v>1.3837234223549499</v>
      </c>
      <c r="EK169" s="53">
        <f t="shared" si="109"/>
        <v>2.7674468447098999</v>
      </c>
      <c r="EL169" s="6"/>
      <c r="EM169" s="11">
        <f t="shared" si="110"/>
        <v>483.93867497342114</v>
      </c>
      <c r="EN169" s="11">
        <f t="shared" si="111"/>
        <v>238.02252292037974</v>
      </c>
      <c r="EO169" s="11">
        <f t="shared" si="112"/>
        <v>145.06087051726649</v>
      </c>
      <c r="EP169" s="6"/>
      <c r="EQ169" s="6"/>
      <c r="ER169" s="6"/>
      <c r="ES169" s="218">
        <f t="shared" si="90"/>
        <v>1748</v>
      </c>
    </row>
    <row r="170" spans="1:149" x14ac:dyDescent="0.15">
      <c r="A170" s="218">
        <f t="shared" si="89"/>
        <v>1749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12"/>
      <c r="N170" s="12"/>
      <c r="O170" s="53"/>
      <c r="P170" s="12"/>
      <c r="Q170" s="12"/>
      <c r="R170" s="12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87"/>
      <c r="AG170" s="87"/>
      <c r="AH170" s="87"/>
      <c r="AI170" s="87"/>
      <c r="AJ170" s="87"/>
      <c r="AK170" s="87"/>
      <c r="AL170" s="87"/>
      <c r="AM170" s="87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163"/>
      <c r="CD170" s="115"/>
      <c r="CE170" s="156"/>
      <c r="CF170" s="4"/>
      <c r="CG170" s="4"/>
      <c r="CH170" s="163"/>
      <c r="CI170" s="172"/>
      <c r="CJ170" s="4"/>
      <c r="CK170" s="4"/>
      <c r="CL170" s="7"/>
      <c r="CM170" s="172"/>
      <c r="CN170" s="4"/>
      <c r="CO170" s="4"/>
      <c r="CP170" s="4"/>
      <c r="CQ170" s="4"/>
      <c r="CR170" s="4"/>
      <c r="CS170" s="7"/>
      <c r="CT170" s="115"/>
      <c r="CU170" s="7"/>
      <c r="CV170" s="4"/>
      <c r="CW170" s="4"/>
      <c r="CX170" s="4"/>
      <c r="CY170" s="4"/>
      <c r="DA170" s="4"/>
      <c r="DB170" s="4"/>
      <c r="DC170" s="63">
        <f t="shared" si="100"/>
        <v>2.915</v>
      </c>
      <c r="DD170" s="4">
        <f t="shared" si="101"/>
        <v>1.9950000000000001</v>
      </c>
      <c r="DE170" s="4">
        <f t="shared" si="95"/>
        <v>10.338239057142856</v>
      </c>
      <c r="DF170" s="32">
        <f t="shared" si="96"/>
        <v>4.9527790200000004</v>
      </c>
      <c r="DG170" s="32">
        <f t="shared" si="97"/>
        <v>3.0295206028257451</v>
      </c>
      <c r="DH170" s="32">
        <f t="shared" si="98"/>
        <v>1.4513638153846156</v>
      </c>
      <c r="DW170" s="53">
        <f t="shared" si="88"/>
        <v>0.71571466967906239</v>
      </c>
      <c r="DX170" s="53">
        <f t="shared" si="91"/>
        <v>1.0067661850265306</v>
      </c>
      <c r="DY170" s="53">
        <f t="shared" si="92"/>
        <v>0.61029569179210763</v>
      </c>
      <c r="DZ170" s="53">
        <f t="shared" si="93"/>
        <v>0.53874951111062197</v>
      </c>
      <c r="EA170" s="53">
        <f t="shared" si="102"/>
        <v>0</v>
      </c>
      <c r="EB170" s="53">
        <f t="shared" si="103"/>
        <v>0.45781743153461252</v>
      </c>
      <c r="EC170" s="53">
        <f t="shared" si="104"/>
        <v>0.89129046737907303</v>
      </c>
      <c r="ED170" s="53">
        <f t="shared" si="94"/>
        <v>7.884810276000918</v>
      </c>
      <c r="EE170" s="53">
        <f t="shared" si="105"/>
        <v>2.783244970468616</v>
      </c>
      <c r="EF170" s="53">
        <f>'east Allen-Studer'!DO169</f>
        <v>2.4527675612589608</v>
      </c>
      <c r="EG170" s="53">
        <f t="shared" si="106"/>
        <v>1.6662277130808036</v>
      </c>
      <c r="EH170" s="53">
        <f t="shared" si="107"/>
        <v>12.412971354748048</v>
      </c>
      <c r="EI170" s="53">
        <f t="shared" si="99"/>
        <v>3.0295206028257451</v>
      </c>
      <c r="EJ170" s="53">
        <f t="shared" si="108"/>
        <v>1.391622485234308</v>
      </c>
      <c r="EK170" s="53">
        <f t="shared" si="109"/>
        <v>2.783244970468616</v>
      </c>
      <c r="EL170" s="6"/>
      <c r="EM170" s="11">
        <f t="shared" si="110"/>
        <v>485.17121390233956</v>
      </c>
      <c r="EN170" s="11">
        <f t="shared" si="111"/>
        <v>238.64981955227086</v>
      </c>
      <c r="EO170" s="11">
        <f t="shared" si="112"/>
        <v>145.41268903662663</v>
      </c>
      <c r="EP170" s="6"/>
      <c r="EQ170" s="6"/>
      <c r="ER170" s="6"/>
      <c r="ES170" s="218">
        <f t="shared" si="90"/>
        <v>1749</v>
      </c>
    </row>
    <row r="171" spans="1:149" x14ac:dyDescent="0.15">
      <c r="A171" s="218">
        <f t="shared" si="89"/>
        <v>1750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12"/>
      <c r="N171" s="12"/>
      <c r="O171" s="53"/>
      <c r="P171" s="12"/>
      <c r="Q171" s="12"/>
      <c r="R171" s="12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87"/>
      <c r="AG171" s="87"/>
      <c r="AH171" s="87"/>
      <c r="AI171" s="87"/>
      <c r="AJ171" s="87"/>
      <c r="AK171" s="87"/>
      <c r="AL171" s="87"/>
      <c r="AM171" s="87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163"/>
      <c r="CD171" s="115"/>
      <c r="CE171" s="156"/>
      <c r="CF171" s="4"/>
      <c r="CG171" s="4"/>
      <c r="CH171" s="163"/>
      <c r="CI171" s="172"/>
      <c r="CJ171" s="4"/>
      <c r="CK171" s="4"/>
      <c r="CL171" s="7"/>
      <c r="CM171" s="172"/>
      <c r="CN171" s="4"/>
      <c r="CO171" s="4"/>
      <c r="CP171" s="4"/>
      <c r="CQ171" s="4"/>
      <c r="CR171" s="4"/>
      <c r="CS171" s="7"/>
      <c r="CT171" s="115"/>
      <c r="CU171" s="7"/>
      <c r="CV171" s="4"/>
      <c r="CW171" s="4"/>
      <c r="CX171" s="4"/>
      <c r="CY171" s="4"/>
      <c r="DA171" s="4"/>
      <c r="DB171" s="4"/>
      <c r="DC171" s="63">
        <f t="shared" ref="DC171:DC192" si="113">+(324+315+365)/300</f>
        <v>3.3466666666666667</v>
      </c>
      <c r="DD171" s="4">
        <f t="shared" ref="DD171:DD192" si="114">+(320+323+235+235)/400</f>
        <v>2.7825000000000002</v>
      </c>
      <c r="DE171" s="4">
        <f t="shared" si="95"/>
        <v>11.869173257142856</v>
      </c>
      <c r="DF171" s="32">
        <f t="shared" si="96"/>
        <v>6.90782337</v>
      </c>
      <c r="DG171" s="32">
        <f t="shared" si="97"/>
        <v>3.4781460094191519</v>
      </c>
      <c r="DH171" s="32">
        <f t="shared" si="98"/>
        <v>2.0242705846153846</v>
      </c>
      <c r="DW171" s="53">
        <f t="shared" si="88"/>
        <v>0.71764363340640125</v>
      </c>
      <c r="DX171" s="53">
        <f t="shared" si="91"/>
        <v>1.0091310945562479</v>
      </c>
      <c r="DY171" s="53">
        <f t="shared" si="92"/>
        <v>0.6108285978463166</v>
      </c>
      <c r="DZ171" s="53">
        <f t="shared" si="93"/>
        <v>0.53978110373002419</v>
      </c>
      <c r="EA171" s="53">
        <f t="shared" si="102"/>
        <v>0</v>
      </c>
      <c r="EB171" s="53">
        <f t="shared" si="103"/>
        <v>0.45871459185698915</v>
      </c>
      <c r="EC171" s="53">
        <f t="shared" si="104"/>
        <v>0.89366002367635056</v>
      </c>
      <c r="ED171" s="53">
        <f t="shared" si="94"/>
        <v>7.9295656696675083</v>
      </c>
      <c r="EE171" s="53">
        <f t="shared" si="105"/>
        <v>2.7990430962273321</v>
      </c>
      <c r="EF171" s="53">
        <f>'east Allen-Studer'!DO170</f>
        <v>1.8785313910348038</v>
      </c>
      <c r="EG171" s="53">
        <f t="shared" si="106"/>
        <v>1.6694929303688602</v>
      </c>
      <c r="EH171" s="53">
        <f t="shared" si="107"/>
        <v>12.437296390483249</v>
      </c>
      <c r="EI171" s="53">
        <f t="shared" si="99"/>
        <v>3.4781460094191519</v>
      </c>
      <c r="EJ171" s="53">
        <f t="shared" si="108"/>
        <v>1.399521548113666</v>
      </c>
      <c r="EK171" s="53">
        <f t="shared" si="109"/>
        <v>2.7990430962273321</v>
      </c>
      <c r="EL171" s="6"/>
      <c r="EM171" s="11">
        <f t="shared" si="110"/>
        <v>488.64660242034438</v>
      </c>
      <c r="EN171" s="11">
        <f t="shared" si="111"/>
        <v>240.37159993898982</v>
      </c>
      <c r="EO171" s="11">
        <f t="shared" si="112"/>
        <v>145.96176817788245</v>
      </c>
      <c r="EP171" s="6"/>
      <c r="EQ171" s="6"/>
      <c r="ER171" s="6"/>
      <c r="ES171" s="218">
        <f t="shared" si="90"/>
        <v>1750</v>
      </c>
    </row>
    <row r="172" spans="1:149" x14ac:dyDescent="0.15">
      <c r="A172" s="218">
        <f t="shared" si="89"/>
        <v>1751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12"/>
      <c r="N172" s="12"/>
      <c r="O172" s="53"/>
      <c r="P172" s="12"/>
      <c r="Q172" s="12"/>
      <c r="R172" s="12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87"/>
      <c r="AG172" s="87"/>
      <c r="AH172" s="87"/>
      <c r="AI172" s="87"/>
      <c r="AJ172" s="87"/>
      <c r="AK172" s="87"/>
      <c r="AL172" s="87"/>
      <c r="AM172" s="87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163"/>
      <c r="CD172" s="115"/>
      <c r="CE172" s="156"/>
      <c r="CF172" s="4"/>
      <c r="CG172" s="4"/>
      <c r="CH172" s="163"/>
      <c r="CI172" s="172"/>
      <c r="CJ172" s="4"/>
      <c r="CK172" s="4"/>
      <c r="CL172" s="7"/>
      <c r="CM172" s="172"/>
      <c r="CN172" s="4"/>
      <c r="CO172" s="4"/>
      <c r="CP172" s="4"/>
      <c r="CQ172" s="4"/>
      <c r="CR172" s="4"/>
      <c r="CS172" s="7"/>
      <c r="CT172" s="115"/>
      <c r="CU172" s="7"/>
      <c r="CV172" s="4"/>
      <c r="CW172" s="4"/>
      <c r="CX172" s="4"/>
      <c r="CY172" s="4"/>
      <c r="DA172" s="4"/>
      <c r="DB172" s="4"/>
      <c r="DC172" s="63">
        <f t="shared" si="113"/>
        <v>3.3466666666666667</v>
      </c>
      <c r="DD172" s="4">
        <f t="shared" si="114"/>
        <v>2.7825000000000002</v>
      </c>
      <c r="DE172" s="4">
        <f t="shared" si="95"/>
        <v>11.869173257142856</v>
      </c>
      <c r="DF172" s="32">
        <f t="shared" si="96"/>
        <v>6.90782337</v>
      </c>
      <c r="DG172" s="32">
        <f t="shared" si="97"/>
        <v>3.4781460094191519</v>
      </c>
      <c r="DH172" s="32">
        <f t="shared" si="98"/>
        <v>2.0242705846153846</v>
      </c>
      <c r="DW172" s="53">
        <f t="shared" si="88"/>
        <v>0.71957259713374</v>
      </c>
      <c r="DX172" s="53">
        <f t="shared" si="91"/>
        <v>1.0114960040859653</v>
      </c>
      <c r="DY172" s="53">
        <f t="shared" si="92"/>
        <v>0.61136111352069711</v>
      </c>
      <c r="DZ172" s="53">
        <f t="shared" si="93"/>
        <v>0.54081194065722349</v>
      </c>
      <c r="EA172" s="53">
        <f t="shared" si="102"/>
        <v>0</v>
      </c>
      <c r="EB172" s="53">
        <f t="shared" si="103"/>
        <v>0.45961109496541563</v>
      </c>
      <c r="EC172" s="53">
        <f t="shared" si="104"/>
        <v>0.89602949362200601</v>
      </c>
      <c r="ED172" s="53">
        <f t="shared" si="94"/>
        <v>7.9743210633340986</v>
      </c>
      <c r="EE172" s="53">
        <f t="shared" si="105"/>
        <v>2.8148412219860481</v>
      </c>
      <c r="EF172" s="53">
        <f>'east Allen-Studer'!DO171</f>
        <v>1.8929594355127979</v>
      </c>
      <c r="EG172" s="53">
        <f t="shared" si="106"/>
        <v>1.6727557557250643</v>
      </c>
      <c r="EH172" s="53">
        <f t="shared" si="107"/>
        <v>12.461603606936407</v>
      </c>
      <c r="EI172" s="53">
        <f t="shared" si="99"/>
        <v>3.4781460094191519</v>
      </c>
      <c r="EJ172" s="53">
        <f t="shared" si="108"/>
        <v>1.4074206109930241</v>
      </c>
      <c r="EK172" s="53">
        <f t="shared" si="109"/>
        <v>2.8148412219860481</v>
      </c>
      <c r="EL172" s="6"/>
      <c r="EM172" s="11">
        <f t="shared" si="110"/>
        <v>489.87858740783787</v>
      </c>
      <c r="EN172" s="11">
        <f t="shared" si="111"/>
        <v>241.0274113647603</v>
      </c>
      <c r="EO172" s="11">
        <f t="shared" si="112"/>
        <v>146.3421567605908</v>
      </c>
      <c r="EP172" s="6"/>
      <c r="EQ172" s="6"/>
      <c r="ER172" s="6"/>
      <c r="ES172" s="218">
        <f t="shared" si="90"/>
        <v>1751</v>
      </c>
    </row>
    <row r="173" spans="1:149" x14ac:dyDescent="0.15">
      <c r="A173" s="218">
        <f t="shared" si="89"/>
        <v>1752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12"/>
      <c r="N173" s="12"/>
      <c r="O173" s="53"/>
      <c r="P173" s="12"/>
      <c r="Q173" s="12"/>
      <c r="R173" s="12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87"/>
      <c r="AG173" s="87"/>
      <c r="AH173" s="87"/>
      <c r="AI173" s="87"/>
      <c r="AJ173" s="87"/>
      <c r="AK173" s="87"/>
      <c r="AL173" s="87"/>
      <c r="AM173" s="87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163"/>
      <c r="CD173" s="115"/>
      <c r="CE173" s="156"/>
      <c r="CF173" s="4"/>
      <c r="CG173" s="4"/>
      <c r="CH173" s="163"/>
      <c r="CI173" s="172"/>
      <c r="CJ173" s="4"/>
      <c r="CK173" s="4"/>
      <c r="CL173" s="7"/>
      <c r="CM173" s="172"/>
      <c r="CN173" s="4"/>
      <c r="CO173" s="4"/>
      <c r="CP173" s="4"/>
      <c r="CQ173" s="4"/>
      <c r="CR173" s="4"/>
      <c r="CS173" s="7"/>
      <c r="CT173" s="115"/>
      <c r="CU173" s="7"/>
      <c r="CV173" s="4"/>
      <c r="CW173" s="4"/>
      <c r="CX173" s="4"/>
      <c r="CY173" s="4"/>
      <c r="DA173" s="4"/>
      <c r="DB173" s="4"/>
      <c r="DC173" s="63">
        <f t="shared" si="113"/>
        <v>3.3466666666666667</v>
      </c>
      <c r="DD173" s="4">
        <f t="shared" si="114"/>
        <v>2.7825000000000002</v>
      </c>
      <c r="DE173" s="4">
        <f t="shared" si="95"/>
        <v>11.869173257142856</v>
      </c>
      <c r="DF173" s="32">
        <f t="shared" si="96"/>
        <v>6.90782337</v>
      </c>
      <c r="DG173" s="32">
        <f t="shared" si="97"/>
        <v>3.4781460094191519</v>
      </c>
      <c r="DH173" s="32">
        <f t="shared" si="98"/>
        <v>2.0242705846153846</v>
      </c>
      <c r="DW173" s="53">
        <f t="shared" si="88"/>
        <v>0.72150156086107886</v>
      </c>
      <c r="DX173" s="53">
        <f t="shared" si="91"/>
        <v>1.0138609136156826</v>
      </c>
      <c r="DY173" s="53">
        <f t="shared" si="92"/>
        <v>0.61189324014656976</v>
      </c>
      <c r="DZ173" s="53">
        <f t="shared" si="93"/>
        <v>0.54184202446937335</v>
      </c>
      <c r="EA173" s="53">
        <f t="shared" si="102"/>
        <v>0</v>
      </c>
      <c r="EB173" s="53">
        <f t="shared" si="103"/>
        <v>0.46050694310120294</v>
      </c>
      <c r="EC173" s="53">
        <f t="shared" si="104"/>
        <v>0.89839887745065805</v>
      </c>
      <c r="ED173" s="53">
        <f t="shared" si="94"/>
        <v>8.0190764570006881</v>
      </c>
      <c r="EE173" s="53">
        <f t="shared" si="105"/>
        <v>2.8306393477447642</v>
      </c>
      <c r="EF173" s="53">
        <f>'east Allen-Studer'!DO172</f>
        <v>2.24211811188025</v>
      </c>
      <c r="EG173" s="53">
        <f t="shared" si="106"/>
        <v>1.6760161973066725</v>
      </c>
      <c r="EH173" s="53">
        <f t="shared" si="107"/>
        <v>12.485893064877004</v>
      </c>
      <c r="EI173" s="53">
        <f t="shared" si="99"/>
        <v>3.4781460094191519</v>
      </c>
      <c r="EJ173" s="53">
        <f t="shared" si="108"/>
        <v>1.4153196738723821</v>
      </c>
      <c r="EK173" s="53">
        <f t="shared" si="109"/>
        <v>2.8306393477447642</v>
      </c>
      <c r="EL173" s="6"/>
      <c r="EM173" s="11">
        <f t="shared" si="110"/>
        <v>491.11029683836654</v>
      </c>
      <c r="EN173" s="11">
        <f t="shared" si="111"/>
        <v>242.35251427370679</v>
      </c>
      <c r="EO173" s="11">
        <f t="shared" si="112"/>
        <v>147.39186432519324</v>
      </c>
      <c r="EP173" s="6"/>
      <c r="EQ173" s="6"/>
      <c r="ER173" s="6"/>
      <c r="ES173" s="218">
        <f t="shared" si="90"/>
        <v>1752</v>
      </c>
    </row>
    <row r="174" spans="1:149" x14ac:dyDescent="0.15">
      <c r="A174" s="218">
        <f t="shared" si="89"/>
        <v>1753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12"/>
      <c r="N174" s="12"/>
      <c r="O174" s="53"/>
      <c r="P174" s="12"/>
      <c r="Q174" s="12"/>
      <c r="R174" s="12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87"/>
      <c r="AG174" s="87"/>
      <c r="AH174" s="87"/>
      <c r="AI174" s="87"/>
      <c r="AJ174" s="87"/>
      <c r="AK174" s="87"/>
      <c r="AL174" s="87"/>
      <c r="AM174" s="87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163"/>
      <c r="CD174" s="115"/>
      <c r="CE174" s="156"/>
      <c r="CF174" s="4"/>
      <c r="CG174" s="4"/>
      <c r="CH174" s="163"/>
      <c r="CI174" s="172"/>
      <c r="CJ174" s="4"/>
      <c r="CK174" s="4"/>
      <c r="CL174" s="7"/>
      <c r="CM174" s="172"/>
      <c r="CN174" s="4"/>
      <c r="CO174" s="4"/>
      <c r="CP174" s="4"/>
      <c r="CQ174" s="4"/>
      <c r="CR174" s="4"/>
      <c r="CS174" s="7"/>
      <c r="CT174" s="115"/>
      <c r="CU174" s="7"/>
      <c r="CV174" s="4"/>
      <c r="CW174" s="4"/>
      <c r="CX174" s="4"/>
      <c r="CY174" s="4"/>
      <c r="DA174" s="4"/>
      <c r="DB174" s="4"/>
      <c r="DC174" s="63">
        <f t="shared" si="113"/>
        <v>3.3466666666666667</v>
      </c>
      <c r="DD174" s="4">
        <f t="shared" si="114"/>
        <v>2.7825000000000002</v>
      </c>
      <c r="DE174" s="4">
        <f t="shared" si="95"/>
        <v>11.869173257142856</v>
      </c>
      <c r="DF174" s="32">
        <f t="shared" si="96"/>
        <v>6.90782337</v>
      </c>
      <c r="DG174" s="32">
        <f t="shared" si="97"/>
        <v>3.4781460094191519</v>
      </c>
      <c r="DH174" s="32">
        <f t="shared" si="98"/>
        <v>2.0242705846153846</v>
      </c>
      <c r="DW174" s="53">
        <f t="shared" si="88"/>
        <v>0.72343052458841761</v>
      </c>
      <c r="DX174" s="53">
        <f t="shared" si="91"/>
        <v>1.0162258231454</v>
      </c>
      <c r="DY174" s="53">
        <f t="shared" si="92"/>
        <v>0.61242497904716897</v>
      </c>
      <c r="DZ174" s="53">
        <f t="shared" si="93"/>
        <v>0.54287135772797412</v>
      </c>
      <c r="EA174" s="53">
        <f t="shared" si="102"/>
        <v>0</v>
      </c>
      <c r="EB174" s="53">
        <f t="shared" si="103"/>
        <v>0.46140213849204853</v>
      </c>
      <c r="EC174" s="53">
        <f t="shared" si="104"/>
        <v>0.90076817539566156</v>
      </c>
      <c r="ED174" s="53">
        <f t="shared" si="94"/>
        <v>8.0638318506672793</v>
      </c>
      <c r="EE174" s="53">
        <f t="shared" si="105"/>
        <v>2.8464374735034808</v>
      </c>
      <c r="EF174" s="53">
        <f>'east Allen-Studer'!DO173</f>
        <v>1.9275867422599831</v>
      </c>
      <c r="EG174" s="53">
        <f t="shared" si="106"/>
        <v>1.6792742632213957</v>
      </c>
      <c r="EH174" s="53">
        <f t="shared" si="107"/>
        <v>12.510164824705415</v>
      </c>
      <c r="EI174" s="53">
        <f t="shared" si="99"/>
        <v>3.4781460094191519</v>
      </c>
      <c r="EJ174" s="53">
        <f t="shared" si="108"/>
        <v>1.4232187367517404</v>
      </c>
      <c r="EK174" s="53">
        <f t="shared" si="109"/>
        <v>2.8464374735034808</v>
      </c>
      <c r="EL174" s="6"/>
      <c r="EM174" s="11">
        <f t="shared" si="110"/>
        <v>492.34173164680351</v>
      </c>
      <c r="EN174" s="11">
        <f t="shared" si="111"/>
        <v>242.35006788336557</v>
      </c>
      <c r="EO174" s="11">
        <f t="shared" si="112"/>
        <v>147.11404999927001</v>
      </c>
      <c r="EP174" s="6"/>
      <c r="EQ174" s="6"/>
      <c r="ER174" s="6"/>
      <c r="ES174" s="218">
        <f t="shared" si="90"/>
        <v>1753</v>
      </c>
    </row>
    <row r="175" spans="1:149" x14ac:dyDescent="0.15">
      <c r="A175" s="218">
        <f t="shared" si="89"/>
        <v>1754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12"/>
      <c r="N175" s="12"/>
      <c r="O175" s="53"/>
      <c r="P175" s="12"/>
      <c r="Q175" s="12"/>
      <c r="R175" s="12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87"/>
      <c r="AG175" s="87"/>
      <c r="AH175" s="87"/>
      <c r="AI175" s="87"/>
      <c r="AJ175" s="87"/>
      <c r="AK175" s="87"/>
      <c r="AL175" s="87"/>
      <c r="AM175" s="87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163"/>
      <c r="CD175" s="115"/>
      <c r="CE175" s="156"/>
      <c r="CF175" s="4"/>
      <c r="CG175" s="4"/>
      <c r="CH175" s="163"/>
      <c r="CI175" s="172"/>
      <c r="CJ175" s="4"/>
      <c r="CK175" s="4"/>
      <c r="CL175" s="7"/>
      <c r="CM175" s="172"/>
      <c r="CN175" s="4"/>
      <c r="CO175" s="4"/>
      <c r="CP175" s="4"/>
      <c r="CQ175" s="4"/>
      <c r="CR175" s="4"/>
      <c r="CS175" s="7"/>
      <c r="CT175" s="115"/>
      <c r="CU175" s="7"/>
      <c r="CV175" s="4"/>
      <c r="CW175" s="4"/>
      <c r="CX175" s="4"/>
      <c r="CY175" s="4"/>
      <c r="DA175" s="4"/>
      <c r="DB175" s="4"/>
      <c r="DC175" s="63">
        <f t="shared" si="113"/>
        <v>3.3466666666666667</v>
      </c>
      <c r="DD175" s="4">
        <f t="shared" si="114"/>
        <v>2.7825000000000002</v>
      </c>
      <c r="DE175" s="4">
        <f t="shared" si="95"/>
        <v>11.869173257142856</v>
      </c>
      <c r="DF175" s="32">
        <f t="shared" si="96"/>
        <v>6.90782337</v>
      </c>
      <c r="DG175" s="32">
        <f t="shared" si="97"/>
        <v>3.4781460094191519</v>
      </c>
      <c r="DH175" s="32">
        <f t="shared" si="98"/>
        <v>2.0242705846153846</v>
      </c>
      <c r="DW175" s="53">
        <f t="shared" si="88"/>
        <v>0.72535948831575647</v>
      </c>
      <c r="DX175" s="53">
        <f t="shared" si="91"/>
        <v>1.0185907326751173</v>
      </c>
      <c r="DY175" s="53">
        <f t="shared" si="92"/>
        <v>0.61295633153771356</v>
      </c>
      <c r="DZ175" s="53">
        <f t="shared" si="93"/>
        <v>0.54389994297900923</v>
      </c>
      <c r="EA175" s="53">
        <f t="shared" si="102"/>
        <v>0</v>
      </c>
      <c r="EB175" s="53">
        <f t="shared" si="103"/>
        <v>0.46229668335215557</v>
      </c>
      <c r="EC175" s="53">
        <f t="shared" si="104"/>
        <v>0.903137387689119</v>
      </c>
      <c r="ED175" s="53">
        <f t="shared" si="94"/>
        <v>8.1085872443338687</v>
      </c>
      <c r="EE175" s="53">
        <f t="shared" si="105"/>
        <v>2.8622355992621964</v>
      </c>
      <c r="EF175" s="53">
        <f>'east Allen-Studer'!DO174</f>
        <v>1.944900395633576</v>
      </c>
      <c r="EG175" s="53">
        <f t="shared" si="106"/>
        <v>1.6825299615278322</v>
      </c>
      <c r="EH175" s="53">
        <f t="shared" si="107"/>
        <v>12.534418946456144</v>
      </c>
      <c r="EI175" s="53">
        <f t="shared" si="99"/>
        <v>3.4781460094191519</v>
      </c>
      <c r="EJ175" s="53">
        <f t="shared" si="108"/>
        <v>1.4311177996310982</v>
      </c>
      <c r="EK175" s="53">
        <f t="shared" si="109"/>
        <v>2.8622355992621964</v>
      </c>
      <c r="EL175" s="6"/>
      <c r="EM175" s="11">
        <f t="shared" si="110"/>
        <v>493.5728927623648</v>
      </c>
      <c r="EN175" s="11">
        <f t="shared" si="111"/>
        <v>243.01114290152901</v>
      </c>
      <c r="EO175" s="11">
        <f t="shared" si="112"/>
        <v>147.49978440119281</v>
      </c>
      <c r="EP175" s="6"/>
      <c r="EQ175" s="6"/>
      <c r="ER175" s="6"/>
      <c r="ES175" s="218">
        <f t="shared" si="90"/>
        <v>1754</v>
      </c>
    </row>
    <row r="176" spans="1:149" x14ac:dyDescent="0.15">
      <c r="A176" s="218">
        <f t="shared" si="89"/>
        <v>1755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12"/>
      <c r="N176" s="12"/>
      <c r="O176" s="53"/>
      <c r="P176" s="12"/>
      <c r="Q176" s="12"/>
      <c r="R176" s="12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87"/>
      <c r="AG176" s="87"/>
      <c r="AH176" s="87"/>
      <c r="AI176" s="87"/>
      <c r="AJ176" s="87"/>
      <c r="AK176" s="87"/>
      <c r="AL176" s="87"/>
      <c r="AM176" s="87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163"/>
      <c r="CD176" s="115"/>
      <c r="CE176" s="156"/>
      <c r="CF176" s="4"/>
      <c r="CG176" s="4"/>
      <c r="CH176" s="163"/>
      <c r="CI176" s="172"/>
      <c r="CJ176" s="4"/>
      <c r="CK176" s="4"/>
      <c r="CL176" s="7"/>
      <c r="CM176" s="172"/>
      <c r="CN176" s="4"/>
      <c r="CO176" s="4"/>
      <c r="CP176" s="4"/>
      <c r="CQ176" s="4"/>
      <c r="CR176" s="4"/>
      <c r="CS176" s="7"/>
      <c r="CT176" s="115"/>
      <c r="CU176" s="7"/>
      <c r="CV176" s="4"/>
      <c r="CW176" s="4"/>
      <c r="CX176" s="4"/>
      <c r="CY176" s="4"/>
      <c r="DA176" s="4"/>
      <c r="DB176" s="4"/>
      <c r="DC176" s="63">
        <f t="shared" si="113"/>
        <v>3.3466666666666667</v>
      </c>
      <c r="DD176" s="4">
        <f t="shared" si="114"/>
        <v>2.7825000000000002</v>
      </c>
      <c r="DE176" s="4">
        <f t="shared" si="95"/>
        <v>11.869173257142856</v>
      </c>
      <c r="DF176" s="32">
        <f t="shared" si="96"/>
        <v>6.90782337</v>
      </c>
      <c r="DG176" s="32">
        <f t="shared" si="97"/>
        <v>3.4781460094191519</v>
      </c>
      <c r="DH176" s="32">
        <f t="shared" si="98"/>
        <v>2.0242705846153846</v>
      </c>
      <c r="DW176" s="53">
        <f t="shared" si="88"/>
        <v>0.72728845204309522</v>
      </c>
      <c r="DX176" s="53">
        <f t="shared" si="91"/>
        <v>1.0209556422048347</v>
      </c>
      <c r="DY176" s="53">
        <f t="shared" si="92"/>
        <v>0.61348729892547693</v>
      </c>
      <c r="DZ176" s="53">
        <f t="shared" si="93"/>
        <v>0.54492778275308118</v>
      </c>
      <c r="EA176" s="53">
        <f t="shared" si="102"/>
        <v>0</v>
      </c>
      <c r="EB176" s="53">
        <f t="shared" si="103"/>
        <v>0.46319057988235002</v>
      </c>
      <c r="EC176" s="53">
        <f t="shared" si="104"/>
        <v>0.9055065145618898</v>
      </c>
      <c r="ED176" s="53">
        <f t="shared" si="94"/>
        <v>8.1533426380004581</v>
      </c>
      <c r="EE176" s="53">
        <f t="shared" si="105"/>
        <v>2.8780337250209125</v>
      </c>
      <c r="EF176" s="53">
        <f>'east Allen-Studer'!DO175</f>
        <v>1.98241331127636</v>
      </c>
      <c r="EG176" s="53">
        <f t="shared" si="106"/>
        <v>1.6857833002358935</v>
      </c>
      <c r="EH176" s="53">
        <f t="shared" si="107"/>
        <v>12.558655489800984</v>
      </c>
      <c r="EI176" s="53">
        <f t="shared" si="99"/>
        <v>3.4781460094191519</v>
      </c>
      <c r="EJ176" s="53">
        <f t="shared" si="108"/>
        <v>1.4390168625104562</v>
      </c>
      <c r="EK176" s="53">
        <f t="shared" si="109"/>
        <v>2.8780337250209125</v>
      </c>
      <c r="EL176" s="6"/>
      <c r="EM176" s="11">
        <f t="shared" si="110"/>
        <v>494.80378110865951</v>
      </c>
      <c r="EN176" s="11">
        <f t="shared" si="111"/>
        <v>243.71244837314549</v>
      </c>
      <c r="EO176" s="11">
        <f t="shared" si="112"/>
        <v>147.9257764870199</v>
      </c>
      <c r="EP176" s="6"/>
      <c r="EQ176" s="6"/>
      <c r="ER176" s="6"/>
      <c r="ES176" s="218">
        <f t="shared" si="90"/>
        <v>1755</v>
      </c>
    </row>
    <row r="177" spans="1:149" x14ac:dyDescent="0.15">
      <c r="A177" s="218">
        <f t="shared" si="89"/>
        <v>1756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12"/>
      <c r="N177" s="12"/>
      <c r="O177" s="53"/>
      <c r="P177" s="12"/>
      <c r="Q177" s="12"/>
      <c r="R177" s="12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87"/>
      <c r="AG177" s="87"/>
      <c r="AH177" s="87"/>
      <c r="AI177" s="87"/>
      <c r="AJ177" s="87"/>
      <c r="AK177" s="87"/>
      <c r="AL177" s="87"/>
      <c r="AM177" s="87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163"/>
      <c r="CD177" s="115"/>
      <c r="CE177" s="156"/>
      <c r="CF177" s="4"/>
      <c r="CG177" s="4"/>
      <c r="CH177" s="163"/>
      <c r="CI177" s="172"/>
      <c r="CJ177" s="4"/>
      <c r="CK177" s="4"/>
      <c r="CL177" s="7"/>
      <c r="CM177" s="172"/>
      <c r="CN177" s="4"/>
      <c r="CO177" s="4"/>
      <c r="CP177" s="4"/>
      <c r="CQ177" s="4"/>
      <c r="CR177" s="4"/>
      <c r="CS177" s="7"/>
      <c r="CT177" s="115"/>
      <c r="CU177" s="7"/>
      <c r="CV177" s="4"/>
      <c r="CW177" s="4"/>
      <c r="CX177" s="4"/>
      <c r="CY177" s="4"/>
      <c r="DA177" s="4"/>
      <c r="DB177" s="4"/>
      <c r="DC177" s="63">
        <f t="shared" si="113"/>
        <v>3.3466666666666667</v>
      </c>
      <c r="DD177" s="4">
        <f t="shared" si="114"/>
        <v>2.7825000000000002</v>
      </c>
      <c r="DE177" s="4">
        <f t="shared" si="95"/>
        <v>11.869173257142856</v>
      </c>
      <c r="DF177" s="32">
        <f t="shared" si="96"/>
        <v>6.90782337</v>
      </c>
      <c r="DG177" s="32">
        <f t="shared" si="97"/>
        <v>3.4781460094191519</v>
      </c>
      <c r="DH177" s="32">
        <f t="shared" si="98"/>
        <v>2.0242705846153846</v>
      </c>
      <c r="DW177" s="53">
        <f t="shared" si="88"/>
        <v>0.72921741577043409</v>
      </c>
      <c r="DX177" s="53">
        <f t="shared" si="91"/>
        <v>1.0233205517345523</v>
      </c>
      <c r="DY177" s="53">
        <f t="shared" si="92"/>
        <v>0.61401788250985478</v>
      </c>
      <c r="DZ177" s="53">
        <f t="shared" si="93"/>
        <v>0.54595487956554378</v>
      </c>
      <c r="EA177" s="53">
        <f t="shared" si="102"/>
        <v>0</v>
      </c>
      <c r="EB177" s="53">
        <f t="shared" si="103"/>
        <v>0.4640838302701969</v>
      </c>
      <c r="EC177" s="53">
        <f t="shared" si="104"/>
        <v>0.90787555624360061</v>
      </c>
      <c r="ED177" s="53">
        <f t="shared" si="94"/>
        <v>8.1980980316670493</v>
      </c>
      <c r="EE177" s="53">
        <f t="shared" si="105"/>
        <v>2.893831850779629</v>
      </c>
      <c r="EF177" s="53">
        <f>'east Allen-Studer'!DO176</f>
        <v>1.9766420934851623</v>
      </c>
      <c r="EG177" s="53">
        <f t="shared" si="106"/>
        <v>1.6890342873072282</v>
      </c>
      <c r="EH177" s="53">
        <f t="shared" si="107"/>
        <v>12.58287451405219</v>
      </c>
      <c r="EI177" s="53">
        <f t="shared" si="99"/>
        <v>3.4781460094191519</v>
      </c>
      <c r="EJ177" s="53">
        <f t="shared" si="108"/>
        <v>1.4469159253898145</v>
      </c>
      <c r="EK177" s="53">
        <f t="shared" si="109"/>
        <v>2.893831850779629</v>
      </c>
      <c r="EL177" s="6"/>
      <c r="EM177" s="11">
        <f t="shared" si="110"/>
        <v>496.0343976037372</v>
      </c>
      <c r="EN177" s="11">
        <f t="shared" si="111"/>
        <v>244.32701806980478</v>
      </c>
      <c r="EO177" s="11">
        <f t="shared" si="112"/>
        <v>148.26505993997699</v>
      </c>
      <c r="EP177" s="6"/>
      <c r="EQ177" s="6"/>
      <c r="ER177" s="6"/>
      <c r="ES177" s="218">
        <f t="shared" si="90"/>
        <v>1756</v>
      </c>
    </row>
    <row r="178" spans="1:149" x14ac:dyDescent="0.15">
      <c r="A178" s="218">
        <f t="shared" si="89"/>
        <v>1757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12"/>
      <c r="N178" s="12"/>
      <c r="O178" s="53"/>
      <c r="P178" s="12"/>
      <c r="Q178" s="12"/>
      <c r="R178" s="12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87"/>
      <c r="AG178" s="87"/>
      <c r="AH178" s="87"/>
      <c r="AI178" s="87"/>
      <c r="AJ178" s="87"/>
      <c r="AK178" s="87"/>
      <c r="AL178" s="87"/>
      <c r="AM178" s="87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163"/>
      <c r="CD178" s="115"/>
      <c r="CE178" s="156"/>
      <c r="CF178" s="4"/>
      <c r="CG178" s="4"/>
      <c r="CH178" s="163"/>
      <c r="CI178" s="172"/>
      <c r="CJ178" s="4"/>
      <c r="CK178" s="4"/>
      <c r="CL178" s="7"/>
      <c r="CM178" s="172"/>
      <c r="CN178" s="4"/>
      <c r="CO178" s="4"/>
      <c r="CP178" s="4"/>
      <c r="CQ178" s="4"/>
      <c r="CR178" s="4"/>
      <c r="CS178" s="7"/>
      <c r="CT178" s="115"/>
      <c r="CU178" s="7"/>
      <c r="CV178" s="4"/>
      <c r="CW178" s="4"/>
      <c r="CX178" s="4"/>
      <c r="CY178" s="4"/>
      <c r="DA178" s="4"/>
      <c r="DB178" s="4"/>
      <c r="DC178" s="63">
        <f t="shared" si="113"/>
        <v>3.3466666666666667</v>
      </c>
      <c r="DD178" s="4">
        <f t="shared" si="114"/>
        <v>2.7825000000000002</v>
      </c>
      <c r="DE178" s="4">
        <f t="shared" si="95"/>
        <v>11.869173257142856</v>
      </c>
      <c r="DF178" s="32">
        <f t="shared" si="96"/>
        <v>6.90782337</v>
      </c>
      <c r="DG178" s="32">
        <f t="shared" si="97"/>
        <v>3.4781460094191519</v>
      </c>
      <c r="DH178" s="32">
        <f t="shared" si="98"/>
        <v>2.0242705846153846</v>
      </c>
      <c r="DW178" s="53">
        <f t="shared" si="88"/>
        <v>0.73114637949777284</v>
      </c>
      <c r="DX178" s="53">
        <f t="shared" si="91"/>
        <v>1.0256854612642694</v>
      </c>
      <c r="DY178" s="53">
        <f t="shared" si="92"/>
        <v>0.61454808358243462</v>
      </c>
      <c r="DZ178" s="53">
        <f t="shared" si="93"/>
        <v>0.54698123591663494</v>
      </c>
      <c r="EA178" s="53">
        <f t="shared" si="102"/>
        <v>0</v>
      </c>
      <c r="EB178" s="53">
        <f t="shared" si="103"/>
        <v>0.46497643669011479</v>
      </c>
      <c r="EC178" s="53">
        <f t="shared" si="104"/>
        <v>0.91024451296265496</v>
      </c>
      <c r="ED178" s="53">
        <f t="shared" si="94"/>
        <v>8.2428534253336387</v>
      </c>
      <c r="EE178" s="53">
        <f t="shared" si="105"/>
        <v>2.9096299765383451</v>
      </c>
      <c r="EF178" s="53">
        <f>'east Allen-Studer'!DO177</f>
        <v>2.2017195873418669</v>
      </c>
      <c r="EG178" s="53">
        <f t="shared" si="106"/>
        <v>1.6922829306556382</v>
      </c>
      <c r="EH178" s="53">
        <f t="shared" si="107"/>
        <v>12.607076078165562</v>
      </c>
      <c r="EI178" s="53">
        <f t="shared" si="99"/>
        <v>3.4781460094191519</v>
      </c>
      <c r="EJ178" s="53">
        <f t="shared" si="108"/>
        <v>1.4548149882691725</v>
      </c>
      <c r="EK178" s="53">
        <f t="shared" si="109"/>
        <v>2.9096299765383451</v>
      </c>
      <c r="EL178" s="6"/>
      <c r="EM178" s="11">
        <f t="shared" si="110"/>
        <v>497.26474316013685</v>
      </c>
      <c r="EN178" s="11">
        <f t="shared" si="111"/>
        <v>245.40311824129418</v>
      </c>
      <c r="EO178" s="11">
        <f t="shared" si="112"/>
        <v>149.06590092200909</v>
      </c>
      <c r="EP178" s="6"/>
      <c r="EQ178" s="6"/>
      <c r="ER178" s="6"/>
      <c r="ES178" s="218">
        <f t="shared" si="90"/>
        <v>1757</v>
      </c>
    </row>
    <row r="179" spans="1:149" x14ac:dyDescent="0.15">
      <c r="A179" s="218">
        <f t="shared" si="89"/>
        <v>1758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12"/>
      <c r="N179" s="12"/>
      <c r="O179" s="53"/>
      <c r="P179" s="12"/>
      <c r="Q179" s="12"/>
      <c r="R179" s="12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87"/>
      <c r="AG179" s="87"/>
      <c r="AH179" s="87"/>
      <c r="AI179" s="87"/>
      <c r="AJ179" s="87"/>
      <c r="AK179" s="87"/>
      <c r="AL179" s="87"/>
      <c r="AM179" s="87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163"/>
      <c r="CD179" s="115"/>
      <c r="CE179" s="156"/>
      <c r="CF179" s="4"/>
      <c r="CG179" s="4"/>
      <c r="CH179" s="163"/>
      <c r="CI179" s="172"/>
      <c r="CJ179" s="4"/>
      <c r="CK179" s="4"/>
      <c r="CL179" s="7"/>
      <c r="CM179" s="172"/>
      <c r="CN179" s="4"/>
      <c r="CO179" s="4"/>
      <c r="CP179" s="4"/>
      <c r="CQ179" s="4"/>
      <c r="CR179" s="4"/>
      <c r="CS179" s="7"/>
      <c r="CT179" s="115"/>
      <c r="CU179" s="7"/>
      <c r="CV179" s="4"/>
      <c r="CW179" s="4"/>
      <c r="CX179" s="4"/>
      <c r="CY179" s="4"/>
      <c r="DA179" s="4"/>
      <c r="DB179" s="4"/>
      <c r="DC179" s="63">
        <f t="shared" si="113"/>
        <v>3.3466666666666667</v>
      </c>
      <c r="DD179" s="4">
        <f t="shared" si="114"/>
        <v>2.7825000000000002</v>
      </c>
      <c r="DE179" s="4">
        <f t="shared" si="95"/>
        <v>11.869173257142856</v>
      </c>
      <c r="DF179" s="32">
        <f t="shared" si="96"/>
        <v>6.90782337</v>
      </c>
      <c r="DG179" s="32">
        <f t="shared" si="97"/>
        <v>3.4781460094191519</v>
      </c>
      <c r="DH179" s="32">
        <f t="shared" si="98"/>
        <v>2.0242705846153846</v>
      </c>
      <c r="DW179" s="53">
        <f t="shared" si="88"/>
        <v>0.73307534322511159</v>
      </c>
      <c r="DX179" s="53">
        <f t="shared" si="91"/>
        <v>1.0280503707939868</v>
      </c>
      <c r="DY179" s="53">
        <f t="shared" si="92"/>
        <v>0.61507790342706237</v>
      </c>
      <c r="DZ179" s="53">
        <f t="shared" si="93"/>
        <v>0.54800685429160723</v>
      </c>
      <c r="EA179" s="53">
        <f t="shared" si="102"/>
        <v>0</v>
      </c>
      <c r="EB179" s="53">
        <f t="shared" si="103"/>
        <v>0.46586840130348972</v>
      </c>
      <c r="EC179" s="53">
        <f t="shared" si="104"/>
        <v>0.91261338494624311</v>
      </c>
      <c r="ED179" s="53">
        <f t="shared" si="94"/>
        <v>8.2876088190002299</v>
      </c>
      <c r="EE179" s="53">
        <f t="shared" si="105"/>
        <v>2.9254281022970616</v>
      </c>
      <c r="EF179" s="53">
        <f>'east Allen-Studer'!DO178</f>
        <v>1.8727601732436063</v>
      </c>
      <c r="EG179" s="53">
        <f t="shared" si="106"/>
        <v>1.6955292381474933</v>
      </c>
      <c r="EH179" s="53">
        <f t="shared" si="107"/>
        <v>12.631260240743556</v>
      </c>
      <c r="EI179" s="53">
        <f t="shared" si="99"/>
        <v>3.4781460094191519</v>
      </c>
      <c r="EJ179" s="53">
        <f t="shared" si="108"/>
        <v>1.4627140511485308</v>
      </c>
      <c r="EK179" s="53">
        <f t="shared" si="109"/>
        <v>2.9254281022970616</v>
      </c>
      <c r="EL179" s="6"/>
      <c r="EM179" s="11">
        <f t="shared" si="110"/>
        <v>498.49481868493405</v>
      </c>
      <c r="EN179" s="11">
        <f t="shared" si="111"/>
        <v>245.37097820468836</v>
      </c>
      <c r="EO179" s="11">
        <f t="shared" si="112"/>
        <v>148.75852866286567</v>
      </c>
      <c r="EP179" s="6"/>
      <c r="EQ179" s="6"/>
      <c r="ER179" s="6"/>
      <c r="ES179" s="218">
        <f t="shared" si="90"/>
        <v>1758</v>
      </c>
    </row>
    <row r="180" spans="1:149" x14ac:dyDescent="0.15">
      <c r="A180" s="218">
        <f t="shared" si="89"/>
        <v>1759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12"/>
      <c r="N180" s="12"/>
      <c r="O180" s="53"/>
      <c r="P180" s="12"/>
      <c r="Q180" s="12"/>
      <c r="R180" s="12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87"/>
      <c r="AG180" s="87"/>
      <c r="AH180" s="87"/>
      <c r="AI180" s="87"/>
      <c r="AJ180" s="87"/>
      <c r="AK180" s="87"/>
      <c r="AL180" s="87"/>
      <c r="AM180" s="87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163"/>
      <c r="CD180" s="115"/>
      <c r="CE180" s="156"/>
      <c r="CF180" s="4"/>
      <c r="CG180" s="4"/>
      <c r="CH180" s="163"/>
      <c r="CI180" s="172"/>
      <c r="CJ180" s="4"/>
      <c r="CK180" s="4"/>
      <c r="CL180" s="7"/>
      <c r="CM180" s="172"/>
      <c r="CN180" s="4"/>
      <c r="CO180" s="4"/>
      <c r="CP180" s="4"/>
      <c r="CQ180" s="4"/>
      <c r="CR180" s="4"/>
      <c r="CS180" s="7"/>
      <c r="CT180" s="115"/>
      <c r="CU180" s="7"/>
      <c r="CV180" s="4"/>
      <c r="CW180" s="4"/>
      <c r="CX180" s="4"/>
      <c r="CY180" s="4"/>
      <c r="DA180" s="4"/>
      <c r="DB180" s="4"/>
      <c r="DC180" s="63">
        <f t="shared" si="113"/>
        <v>3.3466666666666667</v>
      </c>
      <c r="DD180" s="4">
        <f t="shared" si="114"/>
        <v>2.7825000000000002</v>
      </c>
      <c r="DE180" s="4">
        <f t="shared" si="95"/>
        <v>11.869173257142856</v>
      </c>
      <c r="DF180" s="32">
        <f t="shared" si="96"/>
        <v>6.90782337</v>
      </c>
      <c r="DG180" s="32">
        <f t="shared" si="97"/>
        <v>3.4781460094191519</v>
      </c>
      <c r="DH180" s="32">
        <f t="shared" si="98"/>
        <v>2.0242705846153846</v>
      </c>
      <c r="DW180" s="53">
        <f t="shared" si="88"/>
        <v>0.73500430695245045</v>
      </c>
      <c r="DX180" s="53">
        <f t="shared" si="91"/>
        <v>1.0304152803237043</v>
      </c>
      <c r="DY180" s="53">
        <f t="shared" si="92"/>
        <v>0.61560734331990941</v>
      </c>
      <c r="DZ180" s="53">
        <f t="shared" si="93"/>
        <v>0.54903173716085618</v>
      </c>
      <c r="EA180" s="53">
        <f t="shared" si="102"/>
        <v>0</v>
      </c>
      <c r="EB180" s="53">
        <f t="shared" si="103"/>
        <v>0.46675972625878703</v>
      </c>
      <c r="EC180" s="53">
        <f t="shared" si="104"/>
        <v>0.91498217242035185</v>
      </c>
      <c r="ED180" s="53">
        <f t="shared" si="94"/>
        <v>8.3323642126668194</v>
      </c>
      <c r="EE180" s="53">
        <f t="shared" si="105"/>
        <v>2.9412262280557773</v>
      </c>
      <c r="EF180" s="53">
        <f>'east Allen-Studer'!DO179</f>
        <v>2.0256974447103415</v>
      </c>
      <c r="EG180" s="53">
        <f t="shared" si="106"/>
        <v>1.6987732176021391</v>
      </c>
      <c r="EH180" s="53">
        <f t="shared" si="107"/>
        <v>12.65542706003829</v>
      </c>
      <c r="EI180" s="53">
        <f t="shared" si="99"/>
        <v>3.4781460094191519</v>
      </c>
      <c r="EJ180" s="53">
        <f t="shared" si="108"/>
        <v>1.4706131140278886</v>
      </c>
      <c r="EK180" s="53">
        <f t="shared" si="109"/>
        <v>2.9412262280557773</v>
      </c>
      <c r="EL180" s="6"/>
      <c r="EM180" s="11">
        <f t="shared" si="110"/>
        <v>499.72462507978844</v>
      </c>
      <c r="EN180" s="11">
        <f t="shared" si="111"/>
        <v>246.30246569999295</v>
      </c>
      <c r="EO180" s="11">
        <f t="shared" si="112"/>
        <v>149.41481081573988</v>
      </c>
      <c r="EP180" s="6"/>
      <c r="EQ180" s="6"/>
      <c r="ER180" s="6"/>
      <c r="ES180" s="218">
        <f t="shared" si="90"/>
        <v>1759</v>
      </c>
    </row>
    <row r="181" spans="1:149" x14ac:dyDescent="0.15">
      <c r="A181" s="218">
        <f t="shared" si="89"/>
        <v>1760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12"/>
      <c r="N181" s="12"/>
      <c r="O181" s="53"/>
      <c r="P181" s="12"/>
      <c r="Q181" s="12"/>
      <c r="R181" s="12"/>
      <c r="S181" s="4"/>
      <c r="T181" s="4"/>
      <c r="U181" s="4"/>
      <c r="V181" s="4"/>
      <c r="W181" s="4"/>
      <c r="X181" s="32"/>
      <c r="Y181" s="32"/>
      <c r="Z181" s="32"/>
      <c r="AA181" s="32"/>
      <c r="AB181" s="32"/>
      <c r="AC181" s="32"/>
      <c r="AD181" s="32"/>
      <c r="AE181" s="32"/>
      <c r="AF181" s="87"/>
      <c r="AG181" s="87"/>
      <c r="AH181" s="87"/>
      <c r="AI181" s="87"/>
      <c r="AJ181" s="87"/>
      <c r="AK181" s="87"/>
      <c r="AL181" s="87"/>
      <c r="AM181" s="87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163"/>
      <c r="CD181" s="115"/>
      <c r="CE181" s="156"/>
      <c r="CF181" s="4"/>
      <c r="CG181" s="4"/>
      <c r="CH181" s="163"/>
      <c r="CI181" s="172"/>
      <c r="CJ181" s="4"/>
      <c r="CK181" s="4"/>
      <c r="CL181" s="7"/>
      <c r="CM181" s="172"/>
      <c r="CN181" s="4"/>
      <c r="CO181" s="4"/>
      <c r="CP181" s="4"/>
      <c r="CQ181" s="4"/>
      <c r="CR181" s="4"/>
      <c r="CS181" s="7"/>
      <c r="CT181" s="115"/>
      <c r="CU181" s="7"/>
      <c r="CV181" s="4"/>
      <c r="CW181" s="4"/>
      <c r="CX181" s="4"/>
      <c r="CY181" s="4"/>
      <c r="DA181" s="4"/>
      <c r="DB181" s="4"/>
      <c r="DC181" s="63">
        <f t="shared" si="113"/>
        <v>3.3466666666666667</v>
      </c>
      <c r="DD181" s="4">
        <f t="shared" si="114"/>
        <v>2.7825000000000002</v>
      </c>
      <c r="DE181" s="4">
        <f t="shared" si="95"/>
        <v>11.869173257142856</v>
      </c>
      <c r="DF181" s="32">
        <f t="shared" si="96"/>
        <v>6.90782337</v>
      </c>
      <c r="DG181" s="32">
        <f t="shared" si="97"/>
        <v>3.4781460094191519</v>
      </c>
      <c r="DH181" s="32">
        <f t="shared" si="98"/>
        <v>2.0242705846153846</v>
      </c>
      <c r="DW181" s="53">
        <f t="shared" si="88"/>
        <v>0.73693327067978931</v>
      </c>
      <c r="DX181" s="53">
        <f t="shared" si="91"/>
        <v>1.0327801898534217</v>
      </c>
      <c r="DY181" s="53">
        <f t="shared" si="92"/>
        <v>0.61613640452953788</v>
      </c>
      <c r="DZ181" s="53">
        <f t="shared" si="93"/>
        <v>0.55005588698004837</v>
      </c>
      <c r="EA181" s="53">
        <f t="shared" si="102"/>
        <v>0</v>
      </c>
      <c r="EB181" s="53">
        <f t="shared" si="103"/>
        <v>0.46765041369166227</v>
      </c>
      <c r="EC181" s="53">
        <f t="shared" si="104"/>
        <v>0.91735087560977313</v>
      </c>
      <c r="ED181" s="53">
        <f t="shared" si="94"/>
        <v>8.3771196063334088</v>
      </c>
      <c r="EE181" s="53">
        <f t="shared" si="105"/>
        <v>2.9570243538144934</v>
      </c>
      <c r="EF181" s="53">
        <f>'east Allen-Studer'!DO180</f>
        <v>2.0430110980839347</v>
      </c>
      <c r="EG181" s="53">
        <f>$EB181*AVERAGE(EG$245:EG$250)/AVERAGE($EB$245:$EB$250)</f>
        <v>1.7020148767922989</v>
      </c>
      <c r="EH181" s="53">
        <f t="shared" si="107"/>
        <v>12.679576593954582</v>
      </c>
      <c r="EI181" s="53">
        <f t="shared" si="99"/>
        <v>3.4781460094191519</v>
      </c>
      <c r="EJ181" s="53">
        <f t="shared" si="108"/>
        <v>1.4785121769072467</v>
      </c>
      <c r="EK181" s="53">
        <f t="shared" si="109"/>
        <v>2.9570243538144934</v>
      </c>
      <c r="EL181" s="6"/>
      <c r="EM181" s="11">
        <f t="shared" si="110"/>
        <v>500.95416324098898</v>
      </c>
      <c r="EN181" s="11">
        <f t="shared" si="111"/>
        <v>246.96254066957135</v>
      </c>
      <c r="EO181" s="11">
        <f t="shared" si="112"/>
        <v>149.79970723669095</v>
      </c>
      <c r="EP181" s="6"/>
      <c r="EQ181" s="6"/>
      <c r="ER181" s="6"/>
      <c r="ES181" s="218">
        <f t="shared" si="90"/>
        <v>1760</v>
      </c>
    </row>
    <row r="182" spans="1:149" x14ac:dyDescent="0.15">
      <c r="A182" s="218">
        <f t="shared" si="89"/>
        <v>1761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12"/>
      <c r="N182" s="12"/>
      <c r="O182" s="53"/>
      <c r="P182" s="12"/>
      <c r="Q182" s="12"/>
      <c r="R182" s="12"/>
      <c r="S182" s="4"/>
      <c r="T182" s="4"/>
      <c r="U182" s="4"/>
      <c r="V182" s="12">
        <v>12.84</v>
      </c>
      <c r="W182" s="32">
        <f>(1/(V182))*10.78</f>
        <v>0.83956386292834884</v>
      </c>
      <c r="X182" s="32"/>
      <c r="Y182" s="32"/>
      <c r="Z182" s="32"/>
      <c r="AA182" s="32"/>
      <c r="AB182" s="32"/>
      <c r="AC182" s="32"/>
      <c r="AD182" s="32"/>
      <c r="AE182" s="32"/>
      <c r="AF182" s="87"/>
      <c r="AG182" s="87"/>
      <c r="AH182" s="87"/>
      <c r="AI182" s="87"/>
      <c r="AJ182" s="87"/>
      <c r="AK182" s="87"/>
      <c r="AL182" s="87"/>
      <c r="AM182" s="87"/>
      <c r="AN182" s="4"/>
      <c r="AO182" s="4"/>
      <c r="AP182" s="12">
        <v>14.59</v>
      </c>
      <c r="AQ182" s="32">
        <f>(1/(AP182))*10.78</f>
        <v>0.73886223440712806</v>
      </c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12">
        <v>27.1</v>
      </c>
      <c r="BZ182" s="12">
        <f t="shared" ref="BZ182:BZ213" si="115">(1/BY182)*10.78</f>
        <v>0.39778597785977859</v>
      </c>
      <c r="CA182" s="4"/>
      <c r="CB182" s="4"/>
      <c r="CC182" s="163"/>
      <c r="CD182" s="115"/>
      <c r="CE182" s="156"/>
      <c r="CF182" s="12">
        <v>22.08</v>
      </c>
      <c r="CG182" s="12">
        <f t="shared" ref="CG182:CG213" si="116">(1/CF182)*10.78</f>
        <v>0.48822463768115948</v>
      </c>
      <c r="CH182" s="164"/>
      <c r="CI182" s="173"/>
      <c r="CJ182" s="12">
        <v>28.14</v>
      </c>
      <c r="CK182" s="12">
        <f t="shared" ref="CK182:CK213" si="117">(1/CJ182)*10.78</f>
        <v>0.38308457711442778</v>
      </c>
      <c r="CL182" s="88"/>
      <c r="CM182" s="173"/>
      <c r="CN182" s="12">
        <v>16.68</v>
      </c>
      <c r="CO182" s="4"/>
      <c r="CP182" s="4"/>
      <c r="CQ182" s="12">
        <v>1.28</v>
      </c>
      <c r="CR182" s="12">
        <f>(1/CQ182)*10.78</f>
        <v>8.421875</v>
      </c>
      <c r="CS182" s="7"/>
      <c r="CT182" s="115"/>
      <c r="CU182" s="88"/>
      <c r="CV182" s="12">
        <v>3.42</v>
      </c>
      <c r="CW182" s="12">
        <f>(1/CV182)*10.78</f>
        <v>3.1520467836257304</v>
      </c>
      <c r="CX182" s="12">
        <v>72.900000000000006</v>
      </c>
      <c r="CY182" s="12">
        <f>(1/CX182)*10.78</f>
        <v>0.14787379972565157</v>
      </c>
      <c r="CZ182" s="53">
        <f>1000*CY182/7.701</f>
        <v>19.201895822055782</v>
      </c>
      <c r="DA182" s="4"/>
      <c r="DB182" s="4"/>
      <c r="DC182" s="63">
        <f t="shared" si="113"/>
        <v>3.3466666666666667</v>
      </c>
      <c r="DD182" s="4">
        <f t="shared" si="114"/>
        <v>2.7825000000000002</v>
      </c>
      <c r="DE182" s="4">
        <f t="shared" si="95"/>
        <v>11.869173257142856</v>
      </c>
      <c r="DF182" s="32">
        <f t="shared" si="96"/>
        <v>6.90782337</v>
      </c>
      <c r="DG182" s="32">
        <f t="shared" si="97"/>
        <v>3.4781460094191519</v>
      </c>
      <c r="DH182" s="32">
        <f t="shared" si="98"/>
        <v>2.0242705846153846</v>
      </c>
      <c r="DW182" s="53">
        <f t="shared" ref="DW182:DW213" si="118">AQ182</f>
        <v>0.73886223440712806</v>
      </c>
      <c r="DX182" s="53">
        <f t="shared" si="91"/>
        <v>1.035145099383139</v>
      </c>
      <c r="DY182" s="53">
        <f t="shared" si="92"/>
        <v>0.57463748856088559</v>
      </c>
      <c r="DZ182" s="53">
        <f t="shared" si="93"/>
        <v>0.46972282435424356</v>
      </c>
      <c r="EA182" s="53">
        <f t="shared" ref="EA182:EA213" si="119">W182</f>
        <v>0.83956386292834884</v>
      </c>
      <c r="EB182" s="63">
        <f t="shared" ref="EB182:EB213" si="120">BZ182</f>
        <v>0.39778597785977859</v>
      </c>
      <c r="EC182" s="53">
        <f t="shared" ref="EC182:EC213" si="121">CK182</f>
        <v>0.38308457711442778</v>
      </c>
      <c r="ED182" s="53">
        <f>CR182</f>
        <v>8.421875</v>
      </c>
      <c r="EE182" s="53">
        <f>CW182</f>
        <v>3.1520467836257304</v>
      </c>
      <c r="EF182" s="53">
        <f>'east Allen-Studer'!DO181</f>
        <v>2.0574391425619281</v>
      </c>
      <c r="EG182" s="53">
        <f t="shared" ref="EG182:EG213" si="122">EB182*AVERAGE(EG$245:EG$250)/AVERAGE(EB$245:EB$250)</f>
        <v>1.4477430838821175</v>
      </c>
      <c r="EH182" s="53">
        <f>CZ182</f>
        <v>19.201895822055782</v>
      </c>
      <c r="EI182" s="53">
        <f t="shared" si="99"/>
        <v>3.4781460094191519</v>
      </c>
      <c r="EJ182" s="53">
        <f t="shared" si="108"/>
        <v>1.5760233918128652</v>
      </c>
      <c r="EK182" s="53">
        <f t="shared" si="109"/>
        <v>3.1520467836257304</v>
      </c>
      <c r="EL182" s="6"/>
      <c r="EM182" s="11">
        <f t="shared" si="110"/>
        <v>477.99047885343049</v>
      </c>
      <c r="EN182" s="11">
        <f t="shared" si="111"/>
        <v>218.77730952902189</v>
      </c>
      <c r="EO182" s="11">
        <f t="shared" si="112"/>
        <v>129.53514179742655</v>
      </c>
      <c r="EP182" s="6"/>
      <c r="EQ182" s="6"/>
      <c r="ER182" s="6"/>
      <c r="ES182" s="218">
        <f t="shared" si="90"/>
        <v>1761</v>
      </c>
    </row>
    <row r="183" spans="1:149" x14ac:dyDescent="0.15">
      <c r="A183" s="218">
        <f t="shared" si="89"/>
        <v>1762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12"/>
      <c r="N183" s="12"/>
      <c r="O183" s="53"/>
      <c r="P183" s="12"/>
      <c r="Q183" s="12"/>
      <c r="R183" s="12"/>
      <c r="S183" s="4"/>
      <c r="T183" s="4"/>
      <c r="U183" s="4"/>
      <c r="V183" s="12"/>
      <c r="W183" s="32"/>
      <c r="X183" s="32"/>
      <c r="Y183" s="32"/>
      <c r="Z183" s="32"/>
      <c r="AA183" s="32"/>
      <c r="AB183" s="32"/>
      <c r="AC183" s="32"/>
      <c r="AD183" s="32"/>
      <c r="AE183" s="32"/>
      <c r="AF183" s="87"/>
      <c r="AG183" s="87"/>
      <c r="AH183" s="87"/>
      <c r="AI183" s="87"/>
      <c r="AJ183" s="87"/>
      <c r="AK183" s="87"/>
      <c r="AL183" s="87"/>
      <c r="AM183" s="87"/>
      <c r="AN183" s="4"/>
      <c r="AO183" s="4"/>
      <c r="AP183" s="12">
        <v>16.68</v>
      </c>
      <c r="AQ183" s="32">
        <f>(1/(AP183))*10.78</f>
        <v>0.6462829736211031</v>
      </c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12">
        <v>27.1</v>
      </c>
      <c r="BZ183" s="12">
        <f t="shared" si="115"/>
        <v>0.39778597785977859</v>
      </c>
      <c r="CA183" s="4"/>
      <c r="CB183" s="4"/>
      <c r="CC183" s="163"/>
      <c r="CD183" s="115"/>
      <c r="CE183" s="156"/>
      <c r="CF183" s="12">
        <v>20.85</v>
      </c>
      <c r="CG183" s="12">
        <f t="shared" si="116"/>
        <v>0.51702637889688241</v>
      </c>
      <c r="CH183" s="164"/>
      <c r="CI183" s="173"/>
      <c r="CJ183" s="12">
        <v>12.51</v>
      </c>
      <c r="CK183" s="12">
        <f t="shared" si="117"/>
        <v>0.8617106314948042</v>
      </c>
      <c r="CL183" s="88"/>
      <c r="CM183" s="173"/>
      <c r="CN183" s="12">
        <v>18.760000000000002</v>
      </c>
      <c r="CO183" s="4"/>
      <c r="CP183" s="4"/>
      <c r="CQ183" s="12"/>
      <c r="CR183" s="12"/>
      <c r="CS183" s="7"/>
      <c r="CT183" s="115"/>
      <c r="CU183" s="88"/>
      <c r="CV183" s="12"/>
      <c r="CW183" s="12"/>
      <c r="CX183" s="12">
        <v>97.72</v>
      </c>
      <c r="CY183" s="12">
        <f>(1/CX183)*10.78</f>
        <v>0.11031518624641834</v>
      </c>
      <c r="CZ183" s="53">
        <f>1000*CY183/7.701</f>
        <v>14.324787202495564</v>
      </c>
      <c r="DA183" s="4"/>
      <c r="DB183" s="4"/>
      <c r="DC183" s="63">
        <f t="shared" si="113"/>
        <v>3.3466666666666667</v>
      </c>
      <c r="DD183" s="4">
        <f t="shared" si="114"/>
        <v>2.7825000000000002</v>
      </c>
      <c r="DE183" s="4">
        <f t="shared" si="95"/>
        <v>11.869173257142856</v>
      </c>
      <c r="DF183" s="32">
        <f t="shared" si="96"/>
        <v>6.90782337</v>
      </c>
      <c r="DG183" s="32">
        <f t="shared" si="97"/>
        <v>3.4781460094191519</v>
      </c>
      <c r="DH183" s="32">
        <f t="shared" si="98"/>
        <v>2.0242705846153846</v>
      </c>
      <c r="DW183" s="53">
        <f t="shared" si="118"/>
        <v>0.6462829736211031</v>
      </c>
      <c r="DX183" s="53">
        <f t="shared" si="91"/>
        <v>0.92164292565947248</v>
      </c>
      <c r="DY183" s="53">
        <f t="shared" si="92"/>
        <v>0.57463748856088559</v>
      </c>
      <c r="DZ183" s="53">
        <f t="shared" si="93"/>
        <v>0.46972282435424356</v>
      </c>
      <c r="EA183" s="53">
        <f t="shared" si="119"/>
        <v>0</v>
      </c>
      <c r="EB183" s="63">
        <f t="shared" si="120"/>
        <v>0.39778597785977859</v>
      </c>
      <c r="EC183" s="53">
        <f t="shared" si="121"/>
        <v>0.8617106314948042</v>
      </c>
      <c r="ED183" s="53">
        <v>8.3000000000000007</v>
      </c>
      <c r="EE183" s="53">
        <v>2.2936170212765958</v>
      </c>
      <c r="EF183" s="53">
        <f>'east Allen-Studer'!DO182</f>
        <v>2.4527675612589608</v>
      </c>
      <c r="EG183" s="53">
        <f t="shared" si="122"/>
        <v>1.4477430838821175</v>
      </c>
      <c r="EH183" s="53">
        <f>CZ183</f>
        <v>14.324787202495564</v>
      </c>
      <c r="EI183" s="53">
        <f t="shared" si="99"/>
        <v>3.4781460094191519</v>
      </c>
      <c r="EJ183" s="53">
        <f t="shared" si="108"/>
        <v>1.1468085106382979</v>
      </c>
      <c r="EK183" s="53">
        <f t="shared" si="109"/>
        <v>2.2936170212765958</v>
      </c>
      <c r="EL183" s="6"/>
      <c r="EM183" s="11">
        <f t="shared" si="110"/>
        <v>455.40351559088566</v>
      </c>
      <c r="EN183" s="11">
        <f t="shared" si="111"/>
        <v>232.49504585909227</v>
      </c>
      <c r="EO183" s="11">
        <f t="shared" si="112"/>
        <v>134.74643417862438</v>
      </c>
      <c r="EP183" s="6"/>
      <c r="EQ183" s="6"/>
      <c r="ER183" s="6"/>
      <c r="ES183" s="218">
        <f t="shared" si="90"/>
        <v>1762</v>
      </c>
    </row>
    <row r="184" spans="1:149" x14ac:dyDescent="0.15">
      <c r="A184" s="218">
        <f t="shared" si="89"/>
        <v>1763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12"/>
      <c r="N184" s="12"/>
      <c r="O184" s="53"/>
      <c r="P184" s="12"/>
      <c r="Q184" s="12"/>
      <c r="R184" s="12"/>
      <c r="S184" s="4"/>
      <c r="T184" s="4"/>
      <c r="U184" s="4"/>
      <c r="V184" s="12"/>
      <c r="W184" s="32"/>
      <c r="X184" s="32"/>
      <c r="Y184" s="32"/>
      <c r="Z184" s="32"/>
      <c r="AA184" s="32"/>
      <c r="AB184" s="32"/>
      <c r="AC184" s="32"/>
      <c r="AD184" s="32"/>
      <c r="AE184" s="32"/>
      <c r="AF184" s="87"/>
      <c r="AG184" s="87"/>
      <c r="AH184" s="87"/>
      <c r="AI184" s="87"/>
      <c r="AJ184" s="87"/>
      <c r="AK184" s="87"/>
      <c r="AL184" s="87"/>
      <c r="AM184" s="87"/>
      <c r="AN184" s="4"/>
      <c r="AO184" s="4"/>
      <c r="AP184" s="1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12">
        <v>25.02</v>
      </c>
      <c r="BZ184" s="12">
        <f t="shared" si="115"/>
        <v>0.4308553157474021</v>
      </c>
      <c r="CA184" s="4"/>
      <c r="CB184" s="4"/>
      <c r="CC184" s="163"/>
      <c r="CD184" s="115"/>
      <c r="CE184" s="156"/>
      <c r="CF184" s="12">
        <v>20.85</v>
      </c>
      <c r="CG184" s="12">
        <f t="shared" si="116"/>
        <v>0.51702637889688241</v>
      </c>
      <c r="CH184" s="164"/>
      <c r="CI184" s="173"/>
      <c r="CJ184" s="12">
        <v>12.51</v>
      </c>
      <c r="CK184" s="12">
        <f t="shared" si="117"/>
        <v>0.8617106314948042</v>
      </c>
      <c r="CL184" s="88"/>
      <c r="CM184" s="173"/>
      <c r="CN184" s="12">
        <v>21.89</v>
      </c>
      <c r="CO184" s="4"/>
      <c r="CP184" s="4"/>
      <c r="CQ184" s="12"/>
      <c r="CR184" s="12"/>
      <c r="CS184" s="7"/>
      <c r="CT184" s="115"/>
      <c r="CU184" s="88"/>
      <c r="CV184" s="12">
        <v>4.7</v>
      </c>
      <c r="CW184" s="12">
        <f t="shared" ref="CW184:CW215" si="123">(1/CV184)*10.78</f>
        <v>2.2936170212765958</v>
      </c>
      <c r="CX184" s="12"/>
      <c r="CY184" s="12"/>
      <c r="DA184" s="4"/>
      <c r="DB184" s="4"/>
      <c r="DC184" s="63">
        <f t="shared" si="113"/>
        <v>3.3466666666666667</v>
      </c>
      <c r="DD184" s="4">
        <f t="shared" si="114"/>
        <v>2.7825000000000002</v>
      </c>
      <c r="DE184" s="4">
        <f t="shared" si="95"/>
        <v>11.869173257142856</v>
      </c>
      <c r="DF184" s="32">
        <f t="shared" si="96"/>
        <v>6.90782337</v>
      </c>
      <c r="DG184" s="32">
        <f t="shared" si="97"/>
        <v>3.4781460094191519</v>
      </c>
      <c r="DH184" s="32">
        <f t="shared" si="98"/>
        <v>2.0242705846153846</v>
      </c>
      <c r="DW184" s="53">
        <f t="shared" si="118"/>
        <v>0</v>
      </c>
      <c r="DX184" s="53">
        <f t="shared" si="91"/>
        <v>0.12930000000000003</v>
      </c>
      <c r="DY184" s="53">
        <f t="shared" si="92"/>
        <v>0.59428041071143078</v>
      </c>
      <c r="DZ184" s="53">
        <f t="shared" si="93"/>
        <v>0.50774733796962435</v>
      </c>
      <c r="EA184" s="53">
        <f t="shared" si="119"/>
        <v>0</v>
      </c>
      <c r="EB184" s="63">
        <f t="shared" si="120"/>
        <v>0.4308553157474021</v>
      </c>
      <c r="EC184" s="53">
        <f t="shared" si="121"/>
        <v>0.8617106314948042</v>
      </c>
      <c r="ED184" s="53">
        <v>8.3000000000000007</v>
      </c>
      <c r="EE184" s="53">
        <f t="shared" ref="EE184:EE215" si="124">CW184</f>
        <v>2.2936170212765958</v>
      </c>
      <c r="EF184" s="53">
        <f>'east Allen-Studer'!DO183</f>
        <v>2.1642066716990831</v>
      </c>
      <c r="EG184" s="53">
        <f t="shared" si="122"/>
        <v>1.568099023709248</v>
      </c>
      <c r="EH184" s="53">
        <v>14.324787202495564</v>
      </c>
      <c r="EI184" s="53">
        <f t="shared" si="99"/>
        <v>3.4781460094191519</v>
      </c>
      <c r="EJ184" s="53">
        <f t="shared" si="108"/>
        <v>1.1468085106382979</v>
      </c>
      <c r="EK184" s="53">
        <f t="shared" si="109"/>
        <v>2.2936170212765958</v>
      </c>
      <c r="EL184" s="6"/>
      <c r="EM184" s="11">
        <f t="shared" si="110"/>
        <v>322.24818045372803</v>
      </c>
      <c r="EN184" s="11">
        <f t="shared" si="111"/>
        <v>237.49586259385103</v>
      </c>
      <c r="EO184" s="11">
        <f t="shared" si="112"/>
        <v>141.30959448594885</v>
      </c>
      <c r="EP184" s="6"/>
      <c r="EQ184" s="6"/>
      <c r="ER184" s="6"/>
      <c r="ES184" s="218">
        <f t="shared" si="90"/>
        <v>1763</v>
      </c>
    </row>
    <row r="185" spans="1:149" x14ac:dyDescent="0.15">
      <c r="A185" s="218">
        <f t="shared" si="89"/>
        <v>1764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12"/>
      <c r="N185" s="12"/>
      <c r="O185" s="53"/>
      <c r="P185" s="12"/>
      <c r="Q185" s="12"/>
      <c r="R185" s="12"/>
      <c r="S185" s="4"/>
      <c r="T185" s="4"/>
      <c r="U185" s="4"/>
      <c r="V185" s="12">
        <v>17.059999999999999</v>
      </c>
      <c r="W185" s="32">
        <f t="shared" ref="W185:W216" si="125">(1/(V185))*10.78</f>
        <v>0.63188745603751473</v>
      </c>
      <c r="X185" s="32"/>
      <c r="Y185" s="32"/>
      <c r="Z185" s="32"/>
      <c r="AA185" s="32"/>
      <c r="AB185" s="32"/>
      <c r="AC185" s="32"/>
      <c r="AD185" s="32"/>
      <c r="AE185" s="32"/>
      <c r="AF185" s="87"/>
      <c r="AG185" s="87"/>
      <c r="AH185" s="87"/>
      <c r="AI185" s="87"/>
      <c r="AJ185" s="87"/>
      <c r="AK185" s="87"/>
      <c r="AL185" s="87"/>
      <c r="AM185" s="87"/>
      <c r="AN185" s="4"/>
      <c r="AO185" s="4"/>
      <c r="AP185" s="12">
        <v>13.09</v>
      </c>
      <c r="AQ185" s="32">
        <f t="shared" ref="AQ185:AQ216" si="126">(1/(AP185))*10.78</f>
        <v>0.82352941176470584</v>
      </c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12">
        <v>27.78</v>
      </c>
      <c r="BZ185" s="12">
        <f t="shared" si="115"/>
        <v>0.38804895608351331</v>
      </c>
      <c r="CA185" s="4"/>
      <c r="CB185" s="4"/>
      <c r="CC185" s="163"/>
      <c r="CD185" s="115"/>
      <c r="CE185" s="156"/>
      <c r="CF185" s="12">
        <v>19.489999999999998</v>
      </c>
      <c r="CG185" s="12">
        <f t="shared" si="116"/>
        <v>0.55310415597742435</v>
      </c>
      <c r="CH185" s="164"/>
      <c r="CI185" s="173"/>
      <c r="CJ185" s="12">
        <v>13.78</v>
      </c>
      <c r="CK185" s="12">
        <f t="shared" si="117"/>
        <v>0.78229317851959357</v>
      </c>
      <c r="CL185" s="88"/>
      <c r="CM185" s="173"/>
      <c r="CN185" s="12">
        <v>13.22</v>
      </c>
      <c r="CO185" s="4"/>
      <c r="CP185" s="4"/>
      <c r="CQ185" s="12">
        <v>1.31</v>
      </c>
      <c r="CR185" s="12">
        <f t="shared" ref="CR185:CR216" si="127">(1/CQ185)*10.78</f>
        <v>8.229007633587786</v>
      </c>
      <c r="CS185" s="7"/>
      <c r="CT185" s="115"/>
      <c r="CU185" s="88"/>
      <c r="CV185" s="12">
        <v>2.91</v>
      </c>
      <c r="CW185" s="12">
        <f t="shared" si="123"/>
        <v>3.7044673539518898</v>
      </c>
      <c r="CX185" s="12">
        <v>97.72</v>
      </c>
      <c r="CY185" s="12">
        <f t="shared" ref="CY185:CY201" si="128">(1/CX185)*10.78</f>
        <v>0.11031518624641834</v>
      </c>
      <c r="CZ185" s="53">
        <f t="shared" ref="CZ185:CZ201" si="129">1000*CY185/7.701</f>
        <v>14.324787202495564</v>
      </c>
      <c r="DA185" s="4"/>
      <c r="DB185" s="4"/>
      <c r="DC185" s="63">
        <f t="shared" si="113"/>
        <v>3.3466666666666667</v>
      </c>
      <c r="DD185" s="4">
        <f t="shared" si="114"/>
        <v>2.7825000000000002</v>
      </c>
      <c r="DE185" s="4">
        <f t="shared" si="95"/>
        <v>11.869173257142856</v>
      </c>
      <c r="DF185" s="32">
        <f t="shared" si="96"/>
        <v>6.90782337</v>
      </c>
      <c r="DG185" s="32">
        <f t="shared" si="97"/>
        <v>3.4781460094191519</v>
      </c>
      <c r="DH185" s="32">
        <f t="shared" si="98"/>
        <v>2.0242705846153846</v>
      </c>
      <c r="DW185" s="53">
        <f t="shared" si="118"/>
        <v>0.82352941176470584</v>
      </c>
      <c r="DX185" s="53">
        <f t="shared" ref="DX185:DX216" si="130">0.063+1.226*(DW185)+0.017*3*1.3</f>
        <v>1.1389470588235293</v>
      </c>
      <c r="DY185" s="53">
        <f t="shared" ref="DY185:DY216" si="131">0.254966+0.593992*EB185+0.021382*3*1.3</f>
        <v>0.56885377552195826</v>
      </c>
      <c r="DZ185" s="53">
        <f t="shared" ref="DZ185:DZ216" si="132">1.149842*EB185+0.003162*3*1.3</f>
        <v>0.4585267877609791</v>
      </c>
      <c r="EA185" s="53">
        <f t="shared" si="119"/>
        <v>0.63188745603751473</v>
      </c>
      <c r="EB185" s="63">
        <f t="shared" si="120"/>
        <v>0.38804895608351331</v>
      </c>
      <c r="EC185" s="53">
        <f t="shared" si="121"/>
        <v>0.78229317851959357</v>
      </c>
      <c r="ED185" s="53">
        <f t="shared" ref="ED185:ED216" si="133">CR185</f>
        <v>8.229007633587786</v>
      </c>
      <c r="EE185" s="53">
        <f t="shared" si="124"/>
        <v>3.7044673539518898</v>
      </c>
      <c r="EF185" s="53">
        <f>'east Allen-Studer'!DO184</f>
        <v>2.1642066716990831</v>
      </c>
      <c r="EG185" s="53">
        <f t="shared" si="122"/>
        <v>1.4123051682219361</v>
      </c>
      <c r="EH185" s="53">
        <f t="shared" ref="EH185:EH201" si="134">CZ185</f>
        <v>14.324787202495564</v>
      </c>
      <c r="EI185" s="53">
        <f t="shared" si="99"/>
        <v>3.4781460094191519</v>
      </c>
      <c r="EJ185" s="53">
        <f t="shared" si="108"/>
        <v>1.8522336769759449</v>
      </c>
      <c r="EK185" s="53">
        <f t="shared" si="109"/>
        <v>3.7044673539518898</v>
      </c>
      <c r="EL185" s="6"/>
      <c r="EM185" s="11">
        <f t="shared" si="110"/>
        <v>497.36174901677788</v>
      </c>
      <c r="EN185" s="11">
        <f t="shared" si="111"/>
        <v>233.67386972490519</v>
      </c>
      <c r="EO185" s="11">
        <f t="shared" si="112"/>
        <v>131.05975755940094</v>
      </c>
      <c r="EP185" s="6"/>
      <c r="EQ185" s="6"/>
      <c r="ER185" s="6"/>
      <c r="ES185" s="218">
        <f t="shared" si="90"/>
        <v>1764</v>
      </c>
    </row>
    <row r="186" spans="1:149" x14ac:dyDescent="0.15">
      <c r="A186" s="218">
        <f t="shared" si="89"/>
        <v>1765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12"/>
      <c r="N186" s="12"/>
      <c r="O186" s="53"/>
      <c r="P186" s="12"/>
      <c r="Q186" s="12"/>
      <c r="R186" s="12"/>
      <c r="S186" s="4"/>
      <c r="T186" s="4"/>
      <c r="U186" s="4"/>
      <c r="V186" s="12">
        <v>12.84</v>
      </c>
      <c r="W186" s="32">
        <f t="shared" si="125"/>
        <v>0.83956386292834884</v>
      </c>
      <c r="X186" s="32"/>
      <c r="Y186" s="32"/>
      <c r="Z186" s="32"/>
      <c r="AA186" s="32"/>
      <c r="AB186" s="32"/>
      <c r="AC186" s="32"/>
      <c r="AD186" s="32"/>
      <c r="AE186" s="32"/>
      <c r="AF186" s="87"/>
      <c r="AG186" s="87"/>
      <c r="AH186" s="87"/>
      <c r="AI186" s="87"/>
      <c r="AJ186" s="87"/>
      <c r="AK186" s="87"/>
      <c r="AL186" s="87"/>
      <c r="AM186" s="87"/>
      <c r="AN186" s="4"/>
      <c r="AO186" s="4"/>
      <c r="AP186" s="12">
        <v>14.59</v>
      </c>
      <c r="AQ186" s="32">
        <f t="shared" si="126"/>
        <v>0.73886223440712806</v>
      </c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12">
        <v>25.87</v>
      </c>
      <c r="BZ186" s="12">
        <f t="shared" si="115"/>
        <v>0.41669887901043673</v>
      </c>
      <c r="CA186" s="4"/>
      <c r="CB186" s="4"/>
      <c r="CC186" s="163"/>
      <c r="CD186" s="115"/>
      <c r="CE186" s="156"/>
      <c r="CF186" s="12">
        <v>23.02</v>
      </c>
      <c r="CG186" s="12">
        <f t="shared" si="116"/>
        <v>0.46828844483058207</v>
      </c>
      <c r="CH186" s="164"/>
      <c r="CI186" s="173"/>
      <c r="CJ186" s="12">
        <v>10.8</v>
      </c>
      <c r="CK186" s="12">
        <f t="shared" si="117"/>
        <v>0.99814814814814801</v>
      </c>
      <c r="CL186" s="88"/>
      <c r="CM186" s="173"/>
      <c r="CN186" s="12">
        <v>20.97</v>
      </c>
      <c r="CO186" s="4"/>
      <c r="CP186" s="4"/>
      <c r="CQ186" s="12">
        <v>1.71</v>
      </c>
      <c r="CR186" s="12">
        <f t="shared" si="127"/>
        <v>6.3040935672514609</v>
      </c>
      <c r="CS186" s="7"/>
      <c r="CT186" s="115"/>
      <c r="CU186" s="88"/>
      <c r="CV186" s="12">
        <v>4.28</v>
      </c>
      <c r="CW186" s="12">
        <f t="shared" si="123"/>
        <v>2.5186915887850465</v>
      </c>
      <c r="CX186" s="12">
        <v>87.95</v>
      </c>
      <c r="CY186" s="12">
        <f t="shared" si="128"/>
        <v>0.12256964184195565</v>
      </c>
      <c r="CZ186" s="53">
        <f t="shared" si="129"/>
        <v>15.916068282295242</v>
      </c>
      <c r="DA186" s="4"/>
      <c r="DB186" s="4"/>
      <c r="DC186" s="63">
        <f t="shared" si="113"/>
        <v>3.3466666666666667</v>
      </c>
      <c r="DD186" s="4">
        <f t="shared" si="114"/>
        <v>2.7825000000000002</v>
      </c>
      <c r="DE186" s="4">
        <f t="shared" si="95"/>
        <v>11.869173257142856</v>
      </c>
      <c r="DF186" s="32">
        <f t="shared" si="96"/>
        <v>6.90782337</v>
      </c>
      <c r="DG186" s="32">
        <f t="shared" si="97"/>
        <v>3.4781460094191519</v>
      </c>
      <c r="DH186" s="32">
        <f t="shared" si="98"/>
        <v>2.0242705846153846</v>
      </c>
      <c r="DW186" s="53">
        <f t="shared" si="118"/>
        <v>0.73886223440712806</v>
      </c>
      <c r="DX186" s="53">
        <f t="shared" si="130"/>
        <v>1.035145099383139</v>
      </c>
      <c r="DY186" s="53">
        <f t="shared" si="131"/>
        <v>0.58587160054116727</v>
      </c>
      <c r="DZ186" s="53">
        <f t="shared" si="132"/>
        <v>0.4914696724391186</v>
      </c>
      <c r="EA186" s="53">
        <f t="shared" si="119"/>
        <v>0.83956386292834884</v>
      </c>
      <c r="EB186" s="63">
        <f t="shared" si="120"/>
        <v>0.41669887901043673</v>
      </c>
      <c r="EC186" s="53">
        <f t="shared" si="121"/>
        <v>0.99814814814814801</v>
      </c>
      <c r="ED186" s="53">
        <f t="shared" si="133"/>
        <v>6.3040935672514609</v>
      </c>
      <c r="EE186" s="53">
        <f t="shared" si="124"/>
        <v>2.5186915887850465</v>
      </c>
      <c r="EF186" s="53">
        <f>'east Allen-Studer'!DO185</f>
        <v>2.0920664493091135</v>
      </c>
      <c r="EG186" s="53">
        <f t="shared" si="122"/>
        <v>1.5165766359955692</v>
      </c>
      <c r="EH186" s="53">
        <f t="shared" si="134"/>
        <v>15.916068282295242</v>
      </c>
      <c r="EI186" s="53">
        <f t="shared" si="99"/>
        <v>3.4781460094191519</v>
      </c>
      <c r="EJ186" s="53">
        <f t="shared" si="108"/>
        <v>1.2593457943925233</v>
      </c>
      <c r="EK186" s="53">
        <f t="shared" si="109"/>
        <v>2.5186915887850465</v>
      </c>
      <c r="EL186" s="6"/>
      <c r="EM186" s="11">
        <f t="shared" si="110"/>
        <v>483.63133020462556</v>
      </c>
      <c r="EN186" s="11">
        <f t="shared" si="111"/>
        <v>244.76349370007873</v>
      </c>
      <c r="EO186" s="11">
        <f t="shared" si="112"/>
        <v>133.48533321523777</v>
      </c>
      <c r="EP186" s="6"/>
      <c r="EQ186" s="6"/>
      <c r="ER186" s="6"/>
      <c r="ES186" s="218">
        <f t="shared" si="90"/>
        <v>1765</v>
      </c>
    </row>
    <row r="187" spans="1:149" x14ac:dyDescent="0.15">
      <c r="A187" s="218">
        <f t="shared" si="89"/>
        <v>1766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12"/>
      <c r="N187" s="12"/>
      <c r="O187" s="53"/>
      <c r="P187" s="12"/>
      <c r="Q187" s="12"/>
      <c r="R187" s="12"/>
      <c r="S187" s="4"/>
      <c r="T187" s="4"/>
      <c r="U187" s="4"/>
      <c r="V187" s="12">
        <v>13.54</v>
      </c>
      <c r="W187" s="32">
        <f t="shared" si="125"/>
        <v>0.79615952732644013</v>
      </c>
      <c r="X187" s="32"/>
      <c r="Y187" s="32"/>
      <c r="Z187" s="32"/>
      <c r="AA187" s="32"/>
      <c r="AB187" s="32"/>
      <c r="AC187" s="32"/>
      <c r="AD187" s="32"/>
      <c r="AE187" s="32"/>
      <c r="AF187" s="87"/>
      <c r="AG187" s="87"/>
      <c r="AH187" s="87"/>
      <c r="AI187" s="87"/>
      <c r="AJ187" s="87"/>
      <c r="AK187" s="87"/>
      <c r="AL187" s="87"/>
      <c r="AM187" s="87"/>
      <c r="AN187" s="4"/>
      <c r="AO187" s="4"/>
      <c r="AP187" s="12">
        <v>13.1</v>
      </c>
      <c r="AQ187" s="32">
        <f t="shared" si="126"/>
        <v>0.8229007633587786</v>
      </c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12">
        <v>15.18</v>
      </c>
      <c r="BZ187" s="12">
        <f t="shared" si="115"/>
        <v>0.71014492753623193</v>
      </c>
      <c r="CA187" s="4"/>
      <c r="CB187" s="4"/>
      <c r="CC187" s="163"/>
      <c r="CD187" s="115"/>
      <c r="CE187" s="156"/>
      <c r="CF187" s="12">
        <v>14.38</v>
      </c>
      <c r="CG187" s="12">
        <f t="shared" si="116"/>
        <v>0.74965229485396379</v>
      </c>
      <c r="CH187" s="164"/>
      <c r="CI187" s="173"/>
      <c r="CJ187" s="12">
        <v>9.3800000000000008</v>
      </c>
      <c r="CK187" s="12">
        <f t="shared" si="117"/>
        <v>1.1492537313432833</v>
      </c>
      <c r="CL187" s="88"/>
      <c r="CM187" s="173"/>
      <c r="CN187" s="12">
        <v>14.62</v>
      </c>
      <c r="CO187" s="4"/>
      <c r="CP187" s="4"/>
      <c r="CQ187" s="12">
        <v>1.71</v>
      </c>
      <c r="CR187" s="12">
        <f t="shared" si="127"/>
        <v>6.3040935672514609</v>
      </c>
      <c r="CS187" s="7"/>
      <c r="CT187" s="115"/>
      <c r="CU187" s="88"/>
      <c r="CV187" s="12">
        <v>4.5599999999999996</v>
      </c>
      <c r="CW187" s="12">
        <f t="shared" si="123"/>
        <v>2.3640350877192984</v>
      </c>
      <c r="CX187" s="12">
        <v>97.72</v>
      </c>
      <c r="CY187" s="12">
        <f t="shared" si="128"/>
        <v>0.11031518624641834</v>
      </c>
      <c r="CZ187" s="53">
        <f t="shared" si="129"/>
        <v>14.324787202495564</v>
      </c>
      <c r="DA187" s="4"/>
      <c r="DB187" s="4"/>
      <c r="DC187" s="63">
        <f t="shared" si="113"/>
        <v>3.3466666666666667</v>
      </c>
      <c r="DD187" s="4">
        <f t="shared" si="114"/>
        <v>2.7825000000000002</v>
      </c>
      <c r="DE187" s="4">
        <f t="shared" ref="DE187:DE218" si="135">+DC187*5/14*0.9144*10.86</f>
        <v>11.869173257142856</v>
      </c>
      <c r="DF187" s="32">
        <f t="shared" ref="DF187:DF218" si="136">+DD187*5/20*0.9144*10.86</f>
        <v>6.90782337</v>
      </c>
      <c r="DG187" s="32">
        <f t="shared" ref="DG187:DG218" si="137">+DE187/5*1/(0.75*0.91)</f>
        <v>3.4781460094191519</v>
      </c>
      <c r="DH187" s="32">
        <f t="shared" ref="DH187:DH218" si="138">+DF187/5*1/(0.75*0.91)</f>
        <v>2.0242705846153846</v>
      </c>
      <c r="DW187" s="53">
        <f t="shared" si="118"/>
        <v>0.8229007633587786</v>
      </c>
      <c r="DX187" s="53">
        <f t="shared" si="130"/>
        <v>1.1381763358778625</v>
      </c>
      <c r="DY187" s="53">
        <f t="shared" si="131"/>
        <v>0.76017620579710155</v>
      </c>
      <c r="DZ187" s="53">
        <f t="shared" si="132"/>
        <v>0.82888626376811603</v>
      </c>
      <c r="EA187" s="53">
        <f t="shared" si="119"/>
        <v>0.79615952732644013</v>
      </c>
      <c r="EB187" s="63">
        <f t="shared" si="120"/>
        <v>0.71014492753623193</v>
      </c>
      <c r="EC187" s="53">
        <f t="shared" si="121"/>
        <v>1.1492537313432833</v>
      </c>
      <c r="ED187" s="53">
        <f t="shared" si="133"/>
        <v>6.3040935672514609</v>
      </c>
      <c r="EE187" s="53">
        <f t="shared" si="124"/>
        <v>2.3640350877192984</v>
      </c>
      <c r="EF187" s="53">
        <f>'east Allen-Studer'!DO186</f>
        <v>2.2911734631054292</v>
      </c>
      <c r="EG187" s="53">
        <f t="shared" si="122"/>
        <v>2.5845742801848082</v>
      </c>
      <c r="EH187" s="53">
        <f t="shared" si="134"/>
        <v>14.324787202495564</v>
      </c>
      <c r="EI187" s="53">
        <f t="shared" ref="EI187:EI203" si="139">DG187</f>
        <v>3.4781460094191519</v>
      </c>
      <c r="EJ187" s="53">
        <f t="shared" si="108"/>
        <v>1.1820175438596492</v>
      </c>
      <c r="EK187" s="53">
        <f t="shared" si="109"/>
        <v>2.3640350877192984</v>
      </c>
      <c r="EL187" s="6"/>
      <c r="EM187" s="11">
        <f t="shared" si="110"/>
        <v>600.63909616866283</v>
      </c>
      <c r="EN187" s="11">
        <f t="shared" si="111"/>
        <v>299.45671585099967</v>
      </c>
      <c r="EO187" s="11">
        <f t="shared" si="112"/>
        <v>198.75503595513749</v>
      </c>
      <c r="EP187" s="6"/>
      <c r="EQ187" s="6"/>
      <c r="ER187" s="6"/>
      <c r="ES187" s="218">
        <f t="shared" si="90"/>
        <v>1766</v>
      </c>
    </row>
    <row r="188" spans="1:149" x14ac:dyDescent="0.15">
      <c r="A188" s="218">
        <f t="shared" si="89"/>
        <v>1767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12"/>
      <c r="N188" s="12"/>
      <c r="O188" s="53"/>
      <c r="P188" s="12"/>
      <c r="Q188" s="12"/>
      <c r="R188" s="12"/>
      <c r="S188" s="4"/>
      <c r="T188" s="4"/>
      <c r="U188" s="4"/>
      <c r="V188" s="12">
        <v>8.56</v>
      </c>
      <c r="W188" s="32">
        <f t="shared" si="125"/>
        <v>1.2593457943925233</v>
      </c>
      <c r="X188" s="32"/>
      <c r="Y188" s="32"/>
      <c r="Z188" s="32"/>
      <c r="AA188" s="32"/>
      <c r="AB188" s="32"/>
      <c r="AC188" s="32"/>
      <c r="AD188" s="32"/>
      <c r="AE188" s="32"/>
      <c r="AF188" s="87"/>
      <c r="AG188" s="87"/>
      <c r="AH188" s="87"/>
      <c r="AI188" s="87"/>
      <c r="AJ188" s="87"/>
      <c r="AK188" s="87"/>
      <c r="AL188" s="87"/>
      <c r="AM188" s="87"/>
      <c r="AN188" s="4"/>
      <c r="AO188" s="4"/>
      <c r="AP188" s="12">
        <v>18.059999999999999</v>
      </c>
      <c r="AQ188" s="32">
        <f t="shared" si="126"/>
        <v>0.59689922480620161</v>
      </c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12">
        <v>21.89</v>
      </c>
      <c r="BZ188" s="12">
        <f t="shared" si="115"/>
        <v>0.49246231155778891</v>
      </c>
      <c r="CA188" s="4"/>
      <c r="CB188" s="4"/>
      <c r="CC188" s="163"/>
      <c r="CD188" s="115"/>
      <c r="CE188" s="156"/>
      <c r="CF188" s="12">
        <v>20.07</v>
      </c>
      <c r="CG188" s="12">
        <f t="shared" si="116"/>
        <v>0.53712007972097653</v>
      </c>
      <c r="CH188" s="164"/>
      <c r="CI188" s="173"/>
      <c r="CJ188" s="12">
        <v>13.15</v>
      </c>
      <c r="CK188" s="12">
        <f t="shared" si="117"/>
        <v>0.81977186311787065</v>
      </c>
      <c r="CL188" s="88"/>
      <c r="CM188" s="173"/>
      <c r="CN188" s="12">
        <v>16.190000000000001</v>
      </c>
      <c r="CO188" s="4"/>
      <c r="CP188" s="4"/>
      <c r="CQ188" s="12">
        <v>1.37</v>
      </c>
      <c r="CR188" s="12">
        <f t="shared" si="127"/>
        <v>7.8686131386861309</v>
      </c>
      <c r="CS188" s="7"/>
      <c r="CT188" s="115"/>
      <c r="CU188" s="88"/>
      <c r="CV188" s="12">
        <v>4.41</v>
      </c>
      <c r="CW188" s="12">
        <f t="shared" si="123"/>
        <v>2.4444444444444442</v>
      </c>
      <c r="CX188" s="12">
        <v>97.72</v>
      </c>
      <c r="CY188" s="12">
        <f t="shared" si="128"/>
        <v>0.11031518624641834</v>
      </c>
      <c r="CZ188" s="53">
        <f t="shared" si="129"/>
        <v>14.324787202495564</v>
      </c>
      <c r="DA188" s="4"/>
      <c r="DB188" s="4"/>
      <c r="DC188" s="63">
        <f t="shared" si="113"/>
        <v>3.3466666666666667</v>
      </c>
      <c r="DD188" s="4">
        <f t="shared" si="114"/>
        <v>2.7825000000000002</v>
      </c>
      <c r="DE188" s="4">
        <f t="shared" si="135"/>
        <v>11.869173257142856</v>
      </c>
      <c r="DF188" s="32">
        <f t="shared" si="136"/>
        <v>6.90782337</v>
      </c>
      <c r="DG188" s="32">
        <f t="shared" si="137"/>
        <v>3.4781460094191519</v>
      </c>
      <c r="DH188" s="32">
        <f t="shared" si="138"/>
        <v>2.0242705846153846</v>
      </c>
      <c r="DW188" s="53">
        <f t="shared" si="118"/>
        <v>0.59689922480620161</v>
      </c>
      <c r="DX188" s="53">
        <f t="shared" si="130"/>
        <v>0.86109844961240323</v>
      </c>
      <c r="DY188" s="53">
        <f t="shared" si="131"/>
        <v>0.63087447336683411</v>
      </c>
      <c r="DZ188" s="53">
        <f t="shared" si="132"/>
        <v>0.57858564924623113</v>
      </c>
      <c r="EA188" s="53">
        <f t="shared" si="119"/>
        <v>1.2593457943925233</v>
      </c>
      <c r="EB188" s="63">
        <f t="shared" si="120"/>
        <v>0.49246231155778891</v>
      </c>
      <c r="EC188" s="53">
        <f t="shared" si="121"/>
        <v>0.81977186311787065</v>
      </c>
      <c r="ED188" s="53">
        <f t="shared" si="133"/>
        <v>7.8686131386861309</v>
      </c>
      <c r="EE188" s="53">
        <f t="shared" si="124"/>
        <v>2.4444444444444442</v>
      </c>
      <c r="EF188" s="53">
        <f>'east Allen-Studer'!DO187</f>
        <v>2.4873948680061457</v>
      </c>
      <c r="EG188" s="53">
        <f t="shared" si="122"/>
        <v>1.7923178425402184</v>
      </c>
      <c r="EH188" s="53">
        <f t="shared" si="134"/>
        <v>14.324787202495564</v>
      </c>
      <c r="EI188" s="53">
        <f t="shared" si="139"/>
        <v>3.4781460094191519</v>
      </c>
      <c r="EJ188" s="53">
        <f t="shared" si="108"/>
        <v>1.2222222222222221</v>
      </c>
      <c r="EK188" s="53">
        <f t="shared" si="109"/>
        <v>2.4444444444444442</v>
      </c>
      <c r="EL188" s="6"/>
      <c r="EM188" s="11">
        <f t="shared" si="110"/>
        <v>473.10300724330926</v>
      </c>
      <c r="EN188" s="11">
        <f t="shared" si="111"/>
        <v>245.28424316899921</v>
      </c>
      <c r="EO188" s="11">
        <f t="shared" si="112"/>
        <v>153.54451320847423</v>
      </c>
      <c r="EP188" s="6"/>
      <c r="EQ188" s="6"/>
      <c r="ER188" s="6"/>
      <c r="ES188" s="218">
        <f t="shared" si="90"/>
        <v>1767</v>
      </c>
    </row>
    <row r="189" spans="1:149" x14ac:dyDescent="0.15">
      <c r="A189" s="218">
        <f t="shared" si="89"/>
        <v>1768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12"/>
      <c r="N189" s="12"/>
      <c r="O189" s="53"/>
      <c r="P189" s="12"/>
      <c r="Q189" s="12"/>
      <c r="R189" s="12"/>
      <c r="S189" s="4"/>
      <c r="T189" s="4"/>
      <c r="U189" s="4"/>
      <c r="V189" s="12">
        <v>12.97</v>
      </c>
      <c r="W189" s="32">
        <f t="shared" si="125"/>
        <v>0.83114880493446397</v>
      </c>
      <c r="X189" s="32"/>
      <c r="Y189" s="32"/>
      <c r="Z189" s="32"/>
      <c r="AA189" s="32"/>
      <c r="AB189" s="32"/>
      <c r="AC189" s="32"/>
      <c r="AD189" s="32"/>
      <c r="AE189" s="32"/>
      <c r="AF189" s="87"/>
      <c r="AG189" s="87"/>
      <c r="AH189" s="87"/>
      <c r="AI189" s="87"/>
      <c r="AJ189" s="87"/>
      <c r="AK189" s="87"/>
      <c r="AL189" s="87"/>
      <c r="AM189" s="87"/>
      <c r="AN189" s="4"/>
      <c r="AO189" s="4"/>
      <c r="AP189" s="12">
        <v>27.37</v>
      </c>
      <c r="AQ189" s="32">
        <f t="shared" si="126"/>
        <v>0.39386189258312015</v>
      </c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12">
        <v>22.93</v>
      </c>
      <c r="BZ189" s="12">
        <f t="shared" si="115"/>
        <v>0.4701264718709115</v>
      </c>
      <c r="CA189" s="4"/>
      <c r="CB189" s="4"/>
      <c r="CC189" s="163"/>
      <c r="CD189" s="115"/>
      <c r="CE189" s="156"/>
      <c r="CF189" s="12">
        <v>2.93</v>
      </c>
      <c r="CG189" s="12">
        <f t="shared" si="116"/>
        <v>3.6791808873720133</v>
      </c>
      <c r="CH189" s="164"/>
      <c r="CI189" s="173"/>
      <c r="CJ189" s="12">
        <v>25.02</v>
      </c>
      <c r="CK189" s="12">
        <f t="shared" si="117"/>
        <v>0.4308553157474021</v>
      </c>
      <c r="CL189" s="88"/>
      <c r="CM189" s="173"/>
      <c r="CN189" s="12">
        <v>27.77</v>
      </c>
      <c r="CO189" s="4"/>
      <c r="CP189" s="4"/>
      <c r="CQ189" s="12">
        <v>1.1200000000000001</v>
      </c>
      <c r="CR189" s="12">
        <f t="shared" si="127"/>
        <v>9.6249999999999982</v>
      </c>
      <c r="CS189" s="7"/>
      <c r="CT189" s="115"/>
      <c r="CU189" s="88"/>
      <c r="CV189" s="12">
        <v>6.42</v>
      </c>
      <c r="CW189" s="12">
        <f t="shared" si="123"/>
        <v>1.6791277258566977</v>
      </c>
      <c r="CX189" s="12">
        <v>97.72</v>
      </c>
      <c r="CY189" s="12">
        <f t="shared" si="128"/>
        <v>0.11031518624641834</v>
      </c>
      <c r="CZ189" s="53">
        <f t="shared" si="129"/>
        <v>14.324787202495564</v>
      </c>
      <c r="DA189" s="4"/>
      <c r="DB189" s="4"/>
      <c r="DC189" s="63">
        <f t="shared" si="113"/>
        <v>3.3466666666666667</v>
      </c>
      <c r="DD189" s="4">
        <f t="shared" si="114"/>
        <v>2.7825000000000002</v>
      </c>
      <c r="DE189" s="4">
        <f t="shared" si="135"/>
        <v>11.869173257142856</v>
      </c>
      <c r="DF189" s="32">
        <f t="shared" si="136"/>
        <v>6.90782337</v>
      </c>
      <c r="DG189" s="32">
        <f t="shared" si="137"/>
        <v>3.4781460094191519</v>
      </c>
      <c r="DH189" s="32">
        <f t="shared" si="138"/>
        <v>2.0242705846153846</v>
      </c>
      <c r="DW189" s="53">
        <f t="shared" si="118"/>
        <v>0.39386189258312015</v>
      </c>
      <c r="DX189" s="53">
        <f t="shared" si="130"/>
        <v>0.61217468030690525</v>
      </c>
      <c r="DY189" s="53">
        <f t="shared" si="131"/>
        <v>0.61760716327954657</v>
      </c>
      <c r="DZ189" s="53">
        <f t="shared" si="132"/>
        <v>0.55290296266899264</v>
      </c>
      <c r="EA189" s="53">
        <f t="shared" si="119"/>
        <v>0.83114880493446397</v>
      </c>
      <c r="EB189" s="63">
        <f t="shared" si="120"/>
        <v>0.4701264718709115</v>
      </c>
      <c r="EC189" s="53">
        <f t="shared" si="121"/>
        <v>0.4308553157474021</v>
      </c>
      <c r="ED189" s="53">
        <f t="shared" si="133"/>
        <v>9.6249999999999982</v>
      </c>
      <c r="EE189" s="53">
        <f t="shared" si="124"/>
        <v>1.6791277258566977</v>
      </c>
      <c r="EF189" s="53">
        <f>'east Allen-Studer'!DO188</f>
        <v>2.50182291248414</v>
      </c>
      <c r="EG189" s="53">
        <f t="shared" si="122"/>
        <v>1.7110264968689659</v>
      </c>
      <c r="EH189" s="53">
        <f t="shared" si="134"/>
        <v>14.324787202495564</v>
      </c>
      <c r="EI189" s="53">
        <f t="shared" si="139"/>
        <v>3.4781460094191519</v>
      </c>
      <c r="EJ189" s="53">
        <f t="shared" si="108"/>
        <v>0.83956386292834884</v>
      </c>
      <c r="EK189" s="53">
        <f t="shared" si="109"/>
        <v>1.6791277258566977</v>
      </c>
      <c r="EL189" s="6"/>
      <c r="EM189" s="11">
        <f t="shared" si="110"/>
        <v>409.12338434514464</v>
      </c>
      <c r="EN189" s="11">
        <f t="shared" si="111"/>
        <v>214.61606674622891</v>
      </c>
      <c r="EO189" s="11">
        <f t="shared" si="112"/>
        <v>150.13064323484352</v>
      </c>
      <c r="EP189" s="6"/>
      <c r="EQ189" s="6"/>
      <c r="ER189" s="6"/>
      <c r="ES189" s="218">
        <f t="shared" si="90"/>
        <v>1768</v>
      </c>
    </row>
    <row r="190" spans="1:149" x14ac:dyDescent="0.15">
      <c r="A190" s="218">
        <f t="shared" si="89"/>
        <v>1769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12"/>
      <c r="N190" s="12"/>
      <c r="O190" s="53"/>
      <c r="P190" s="12"/>
      <c r="Q190" s="12"/>
      <c r="R190" s="12"/>
      <c r="S190" s="4"/>
      <c r="T190" s="4"/>
      <c r="U190" s="4"/>
      <c r="V190" s="12">
        <v>16.46</v>
      </c>
      <c r="W190" s="32">
        <f t="shared" si="125"/>
        <v>0.654921020656136</v>
      </c>
      <c r="X190" s="32"/>
      <c r="Y190" s="32"/>
      <c r="Z190" s="32"/>
      <c r="AA190" s="32"/>
      <c r="AB190" s="32"/>
      <c r="AC190" s="32"/>
      <c r="AD190" s="32"/>
      <c r="AE190" s="32"/>
      <c r="AF190" s="87"/>
      <c r="AG190" s="87"/>
      <c r="AH190" s="87"/>
      <c r="AI190" s="87"/>
      <c r="AJ190" s="87"/>
      <c r="AK190" s="87"/>
      <c r="AL190" s="87"/>
      <c r="AM190" s="87"/>
      <c r="AN190" s="4"/>
      <c r="AO190" s="4"/>
      <c r="AP190" s="12">
        <v>23.14</v>
      </c>
      <c r="AQ190" s="32">
        <f t="shared" si="126"/>
        <v>0.46585998271391527</v>
      </c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12">
        <v>19.39</v>
      </c>
      <c r="BZ190" s="12">
        <f t="shared" si="115"/>
        <v>0.55595667870036092</v>
      </c>
      <c r="CA190" s="4"/>
      <c r="CB190" s="4"/>
      <c r="CC190" s="163"/>
      <c r="CD190" s="115"/>
      <c r="CE190" s="156"/>
      <c r="CF190" s="12">
        <v>24.79</v>
      </c>
      <c r="CG190" s="12">
        <f t="shared" si="116"/>
        <v>0.43485276321097216</v>
      </c>
      <c r="CH190" s="164"/>
      <c r="CI190" s="173"/>
      <c r="CJ190" s="12">
        <v>18.260000000000002</v>
      </c>
      <c r="CK190" s="12">
        <f t="shared" si="117"/>
        <v>0.59036144578313243</v>
      </c>
      <c r="CL190" s="88"/>
      <c r="CM190" s="173"/>
      <c r="CN190" s="12">
        <v>17.399999999999999</v>
      </c>
      <c r="CO190" s="4"/>
      <c r="CP190" s="4"/>
      <c r="CQ190" s="12">
        <v>1.71</v>
      </c>
      <c r="CR190" s="12">
        <f t="shared" si="127"/>
        <v>6.3040935672514609</v>
      </c>
      <c r="CS190" s="7"/>
      <c r="CT190" s="115"/>
      <c r="CU190" s="88"/>
      <c r="CV190" s="12">
        <v>4.76</v>
      </c>
      <c r="CW190" s="12">
        <f t="shared" si="123"/>
        <v>2.2647058823529411</v>
      </c>
      <c r="CX190" s="12">
        <v>97.72</v>
      </c>
      <c r="CY190" s="12">
        <f t="shared" si="128"/>
        <v>0.11031518624641834</v>
      </c>
      <c r="CZ190" s="53">
        <f t="shared" si="129"/>
        <v>14.324787202495564</v>
      </c>
      <c r="DA190" s="4"/>
      <c r="DB190" s="4"/>
      <c r="DC190" s="63">
        <f t="shared" si="113"/>
        <v>3.3466666666666667</v>
      </c>
      <c r="DD190" s="4">
        <f t="shared" si="114"/>
        <v>2.7825000000000002</v>
      </c>
      <c r="DE190" s="4">
        <f t="shared" si="135"/>
        <v>11.869173257142856</v>
      </c>
      <c r="DF190" s="32">
        <f t="shared" si="136"/>
        <v>6.90782337</v>
      </c>
      <c r="DG190" s="32">
        <f t="shared" si="137"/>
        <v>3.4781460094191519</v>
      </c>
      <c r="DH190" s="32">
        <f t="shared" si="138"/>
        <v>2.0242705846153846</v>
      </c>
      <c r="DW190" s="53">
        <f t="shared" si="118"/>
        <v>0.46585998271391527</v>
      </c>
      <c r="DX190" s="53">
        <f t="shared" si="130"/>
        <v>0.70044433880726009</v>
      </c>
      <c r="DY190" s="53">
        <f t="shared" si="131"/>
        <v>0.66858961949458484</v>
      </c>
      <c r="DZ190" s="53">
        <f t="shared" si="132"/>
        <v>0.6515941393501804</v>
      </c>
      <c r="EA190" s="53">
        <f t="shared" si="119"/>
        <v>0.654921020656136</v>
      </c>
      <c r="EB190" s="63">
        <f t="shared" si="120"/>
        <v>0.55595667870036092</v>
      </c>
      <c r="EC190" s="53">
        <f t="shared" si="121"/>
        <v>0.59036144578313243</v>
      </c>
      <c r="ED190" s="53">
        <f t="shared" si="133"/>
        <v>6.3040935672514609</v>
      </c>
      <c r="EE190" s="53">
        <f t="shared" si="124"/>
        <v>2.2647058823529411</v>
      </c>
      <c r="EF190" s="53">
        <f>'east Allen-Studer'!DO189</f>
        <v>2.21903324071546</v>
      </c>
      <c r="EG190" s="53">
        <f t="shared" si="122"/>
        <v>2.0234057541622166</v>
      </c>
      <c r="EH190" s="53">
        <f t="shared" si="134"/>
        <v>14.324787202495564</v>
      </c>
      <c r="EI190" s="53">
        <f t="shared" si="139"/>
        <v>3.4781460094191519</v>
      </c>
      <c r="EJ190" s="53">
        <f t="shared" si="108"/>
        <v>1.1323529411764706</v>
      </c>
      <c r="EK190" s="53">
        <f t="shared" si="109"/>
        <v>2.2647058823529411</v>
      </c>
      <c r="EL190" s="6"/>
      <c r="EM190" s="11">
        <f t="shared" si="110"/>
        <v>446.71233928443496</v>
      </c>
      <c r="EN190" s="11">
        <f t="shared" si="111"/>
        <v>233.53678216537284</v>
      </c>
      <c r="EO190" s="11">
        <f t="shared" si="112"/>
        <v>159.72973606533472</v>
      </c>
      <c r="EP190" s="6"/>
      <c r="EQ190" s="6"/>
      <c r="ER190" s="6"/>
      <c r="ES190" s="218">
        <f t="shared" si="90"/>
        <v>1769</v>
      </c>
    </row>
    <row r="191" spans="1:149" x14ac:dyDescent="0.15">
      <c r="A191" s="218">
        <f t="shared" si="89"/>
        <v>1770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12"/>
      <c r="N191" s="12"/>
      <c r="O191" s="53"/>
      <c r="P191" s="12"/>
      <c r="Q191" s="12"/>
      <c r="R191" s="12"/>
      <c r="S191" s="4"/>
      <c r="T191" s="4"/>
      <c r="U191" s="4"/>
      <c r="V191" s="12">
        <v>13.49</v>
      </c>
      <c r="W191" s="32">
        <f t="shared" si="125"/>
        <v>0.79911045218680499</v>
      </c>
      <c r="X191" s="32"/>
      <c r="Y191" s="32"/>
      <c r="Z191" s="32"/>
      <c r="AA191" s="32"/>
      <c r="AB191" s="32"/>
      <c r="AC191" s="32"/>
      <c r="AD191" s="32"/>
      <c r="AE191" s="32"/>
      <c r="AF191" s="87"/>
      <c r="AG191" s="87"/>
      <c r="AH191" s="87"/>
      <c r="AI191" s="87"/>
      <c r="AJ191" s="87"/>
      <c r="AK191" s="87"/>
      <c r="AL191" s="87"/>
      <c r="AM191" s="87"/>
      <c r="AN191" s="4"/>
      <c r="AO191" s="4"/>
      <c r="AP191" s="12">
        <v>17.71</v>
      </c>
      <c r="AQ191" s="32">
        <f t="shared" si="126"/>
        <v>0.60869565217391297</v>
      </c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12">
        <v>19.600000000000001</v>
      </c>
      <c r="BZ191" s="12">
        <f t="shared" si="115"/>
        <v>0.54999999999999993</v>
      </c>
      <c r="CA191" s="4"/>
      <c r="CB191" s="4"/>
      <c r="CC191" s="163"/>
      <c r="CD191" s="115"/>
      <c r="CE191" s="156"/>
      <c r="CF191" s="12">
        <v>18.53</v>
      </c>
      <c r="CG191" s="12">
        <f t="shared" si="116"/>
        <v>0.58175930922827834</v>
      </c>
      <c r="CH191" s="164"/>
      <c r="CI191" s="173"/>
      <c r="CJ191" s="12">
        <v>9.85</v>
      </c>
      <c r="CK191" s="12">
        <f t="shared" si="117"/>
        <v>1.0944162436548222</v>
      </c>
      <c r="CL191" s="88"/>
      <c r="CM191" s="173"/>
      <c r="CN191" s="12">
        <v>11.81</v>
      </c>
      <c r="CO191" s="4"/>
      <c r="CP191" s="4"/>
      <c r="CQ191" s="12">
        <v>1.51</v>
      </c>
      <c r="CR191" s="12">
        <f t="shared" si="127"/>
        <v>7.1390728476821197</v>
      </c>
      <c r="CS191" s="7"/>
      <c r="CT191" s="115"/>
      <c r="CU191" s="88"/>
      <c r="CV191" s="12">
        <v>2.5499999999999998</v>
      </c>
      <c r="CW191" s="12">
        <f t="shared" si="123"/>
        <v>4.2274509803921569</v>
      </c>
      <c r="CX191" s="12">
        <v>97.72</v>
      </c>
      <c r="CY191" s="12">
        <f t="shared" si="128"/>
        <v>0.11031518624641834</v>
      </c>
      <c r="CZ191" s="53">
        <f t="shared" si="129"/>
        <v>14.324787202495564</v>
      </c>
      <c r="DA191" s="4"/>
      <c r="DB191" s="4"/>
      <c r="DC191" s="63">
        <f t="shared" si="113"/>
        <v>3.3466666666666667</v>
      </c>
      <c r="DD191" s="4">
        <f t="shared" si="114"/>
        <v>2.7825000000000002</v>
      </c>
      <c r="DE191" s="4">
        <f t="shared" si="135"/>
        <v>11.869173257142856</v>
      </c>
      <c r="DF191" s="32">
        <f t="shared" si="136"/>
        <v>6.90782337</v>
      </c>
      <c r="DG191" s="32">
        <f t="shared" si="137"/>
        <v>3.4781460094191519</v>
      </c>
      <c r="DH191" s="32">
        <f t="shared" si="138"/>
        <v>2.0242705846153846</v>
      </c>
      <c r="DW191" s="53">
        <f t="shared" si="118"/>
        <v>0.60869565217391297</v>
      </c>
      <c r="DX191" s="53">
        <f t="shared" si="130"/>
        <v>0.87556086956521728</v>
      </c>
      <c r="DY191" s="53">
        <f t="shared" si="131"/>
        <v>0.66505139999999985</v>
      </c>
      <c r="DZ191" s="53">
        <f t="shared" si="132"/>
        <v>0.64474489999999995</v>
      </c>
      <c r="EA191" s="53">
        <f t="shared" si="119"/>
        <v>0.79911045218680499</v>
      </c>
      <c r="EB191" s="63">
        <f t="shared" si="120"/>
        <v>0.54999999999999993</v>
      </c>
      <c r="EC191" s="53">
        <f t="shared" si="121"/>
        <v>1.0944162436548222</v>
      </c>
      <c r="ED191" s="53">
        <f t="shared" si="133"/>
        <v>7.1390728476821197</v>
      </c>
      <c r="EE191" s="53">
        <f t="shared" si="124"/>
        <v>4.2274509803921569</v>
      </c>
      <c r="EF191" s="53">
        <f>'east Allen-Studer'!DO190</f>
        <v>2.2709742008362377</v>
      </c>
      <c r="EG191" s="53">
        <f t="shared" si="122"/>
        <v>2.0017264067961928</v>
      </c>
      <c r="EH191" s="53">
        <f t="shared" si="134"/>
        <v>14.324787202495564</v>
      </c>
      <c r="EI191" s="53">
        <f t="shared" si="139"/>
        <v>3.4781460094191519</v>
      </c>
      <c r="EJ191" s="53">
        <f t="shared" si="108"/>
        <v>2.1137254901960785</v>
      </c>
      <c r="EK191" s="53">
        <f t="shared" si="109"/>
        <v>4.2274509803921569</v>
      </c>
      <c r="EL191" s="6"/>
      <c r="EM191" s="11">
        <f t="shared" si="110"/>
        <v>513.61293212643193</v>
      </c>
      <c r="EN191" s="11">
        <f t="shared" si="111"/>
        <v>283.18254390924221</v>
      </c>
      <c r="EO191" s="11">
        <f t="shared" si="112"/>
        <v>166.09294662991309</v>
      </c>
      <c r="EP191" s="6"/>
      <c r="EQ191" s="6"/>
      <c r="ER191" s="6"/>
      <c r="ES191" s="218">
        <f t="shared" si="90"/>
        <v>1770</v>
      </c>
    </row>
    <row r="192" spans="1:149" x14ac:dyDescent="0.15">
      <c r="A192" s="218">
        <f t="shared" si="89"/>
        <v>1771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12"/>
      <c r="N192" s="12"/>
      <c r="O192" s="53"/>
      <c r="P192" s="12"/>
      <c r="Q192" s="12"/>
      <c r="R192" s="12"/>
      <c r="S192" s="4"/>
      <c r="T192" s="4"/>
      <c r="U192" s="4"/>
      <c r="V192" s="12">
        <v>11.94</v>
      </c>
      <c r="W192" s="32">
        <f t="shared" si="125"/>
        <v>0.90284757118927972</v>
      </c>
      <c r="X192" s="32"/>
      <c r="Y192" s="32"/>
      <c r="Z192" s="32"/>
      <c r="AA192" s="32"/>
      <c r="AB192" s="32"/>
      <c r="AC192" s="32"/>
      <c r="AD192" s="32"/>
      <c r="AE192" s="32"/>
      <c r="AF192" s="87"/>
      <c r="AG192" s="87"/>
      <c r="AH192" s="87"/>
      <c r="AI192" s="87"/>
      <c r="AJ192" s="87"/>
      <c r="AK192" s="87"/>
      <c r="AL192" s="87"/>
      <c r="AM192" s="87"/>
      <c r="AN192" s="4"/>
      <c r="AO192" s="4"/>
      <c r="AP192" s="12">
        <v>14.59</v>
      </c>
      <c r="AQ192" s="32">
        <f t="shared" si="126"/>
        <v>0.73886223440712806</v>
      </c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12">
        <v>20.63</v>
      </c>
      <c r="BZ192" s="12">
        <f t="shared" si="115"/>
        <v>0.52253999030538045</v>
      </c>
      <c r="CA192" s="4"/>
      <c r="CB192" s="4"/>
      <c r="CC192" s="163"/>
      <c r="CD192" s="115"/>
      <c r="CE192" s="156"/>
      <c r="CF192" s="12">
        <v>16.47</v>
      </c>
      <c r="CG192" s="12">
        <f t="shared" si="116"/>
        <v>0.65452337583485132</v>
      </c>
      <c r="CH192" s="164"/>
      <c r="CI192" s="173"/>
      <c r="CJ192" s="12">
        <v>12.51</v>
      </c>
      <c r="CK192" s="12">
        <f t="shared" si="117"/>
        <v>0.8617106314948042</v>
      </c>
      <c r="CL192" s="88"/>
      <c r="CM192" s="173"/>
      <c r="CN192" s="12">
        <v>12.51</v>
      </c>
      <c r="CO192" s="4"/>
      <c r="CP192" s="4"/>
      <c r="CQ192" s="12">
        <v>1.64</v>
      </c>
      <c r="CR192" s="12">
        <f t="shared" si="127"/>
        <v>6.5731707317073162</v>
      </c>
      <c r="CS192" s="7"/>
      <c r="CT192" s="115"/>
      <c r="CU192" s="88"/>
      <c r="CV192" s="12">
        <v>3.82</v>
      </c>
      <c r="CW192" s="12">
        <f t="shared" si="123"/>
        <v>2.8219895287958114</v>
      </c>
      <c r="CX192" s="12">
        <v>85.5</v>
      </c>
      <c r="CY192" s="12">
        <f t="shared" si="128"/>
        <v>0.12608187134502921</v>
      </c>
      <c r="CZ192" s="53">
        <f t="shared" si="129"/>
        <v>16.372142753542295</v>
      </c>
      <c r="DA192" s="4"/>
      <c r="DB192" s="4"/>
      <c r="DC192" s="63">
        <f t="shared" si="113"/>
        <v>3.3466666666666667</v>
      </c>
      <c r="DD192" s="4">
        <f t="shared" si="114"/>
        <v>2.7825000000000002</v>
      </c>
      <c r="DE192" s="4">
        <f t="shared" si="135"/>
        <v>11.869173257142856</v>
      </c>
      <c r="DF192" s="32">
        <f t="shared" si="136"/>
        <v>6.90782337</v>
      </c>
      <c r="DG192" s="32">
        <f t="shared" si="137"/>
        <v>3.4781460094191519</v>
      </c>
      <c r="DH192" s="32">
        <f t="shared" si="138"/>
        <v>2.0242705846153846</v>
      </c>
      <c r="DW192" s="53">
        <f t="shared" si="118"/>
        <v>0.73886223440712806</v>
      </c>
      <c r="DX192" s="53">
        <f t="shared" si="130"/>
        <v>1.035145099383139</v>
      </c>
      <c r="DY192" s="53">
        <f t="shared" si="131"/>
        <v>0.64874037392147343</v>
      </c>
      <c r="DZ192" s="53">
        <f t="shared" si="132"/>
        <v>0.61317022753271933</v>
      </c>
      <c r="EA192" s="53">
        <f t="shared" si="119"/>
        <v>0.90284757118927972</v>
      </c>
      <c r="EB192" s="63">
        <f t="shared" si="120"/>
        <v>0.52253999030538045</v>
      </c>
      <c r="EC192" s="53">
        <f t="shared" si="121"/>
        <v>0.8617106314948042</v>
      </c>
      <c r="ED192" s="53">
        <f t="shared" si="133"/>
        <v>6.5731707317073162</v>
      </c>
      <c r="EE192" s="53">
        <f t="shared" si="124"/>
        <v>2.8219895287958114</v>
      </c>
      <c r="EF192" s="53">
        <f>'east Allen-Studer'!DO191</f>
        <v>9.2339484659160878</v>
      </c>
      <c r="EG192" s="53">
        <f t="shared" si="122"/>
        <v>1.9017856312751031</v>
      </c>
      <c r="EH192" s="53">
        <f t="shared" si="134"/>
        <v>16.372142753542295</v>
      </c>
      <c r="EI192" s="53">
        <f t="shared" si="139"/>
        <v>3.4781460094191519</v>
      </c>
      <c r="EJ192" s="53">
        <f t="shared" si="108"/>
        <v>1.4109947643979057</v>
      </c>
      <c r="EK192" s="53">
        <f t="shared" si="109"/>
        <v>2.8219895287958114</v>
      </c>
      <c r="EL192" s="6"/>
      <c r="EM192" s="11">
        <f t="shared" si="110"/>
        <v>518.34805457049595</v>
      </c>
      <c r="EN192" s="11">
        <f t="shared" si="111"/>
        <v>271.4961699399596</v>
      </c>
      <c r="EO192" s="11">
        <f t="shared" si="112"/>
        <v>170.06500837658791</v>
      </c>
      <c r="EP192" s="6"/>
      <c r="EQ192" s="6"/>
      <c r="ER192" s="6"/>
      <c r="ES192" s="218">
        <f t="shared" si="90"/>
        <v>1771</v>
      </c>
    </row>
    <row r="193" spans="1:149" x14ac:dyDescent="0.15">
      <c r="A193" s="218">
        <f t="shared" si="89"/>
        <v>1772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12"/>
      <c r="N193" s="12"/>
      <c r="O193" s="53"/>
      <c r="P193" s="12"/>
      <c r="Q193" s="12"/>
      <c r="R193" s="12"/>
      <c r="S193" s="4"/>
      <c r="T193" s="4"/>
      <c r="U193" s="4"/>
      <c r="V193" s="12">
        <v>16.18</v>
      </c>
      <c r="W193" s="32">
        <f t="shared" si="125"/>
        <v>0.66625463535228679</v>
      </c>
      <c r="X193" s="32"/>
      <c r="Y193" s="32"/>
      <c r="Z193" s="32"/>
      <c r="AA193" s="32"/>
      <c r="AB193" s="32"/>
      <c r="AC193" s="32"/>
      <c r="AD193" s="32"/>
      <c r="AE193" s="32"/>
      <c r="AF193" s="87"/>
      <c r="AG193" s="87"/>
      <c r="AH193" s="87"/>
      <c r="AI193" s="87"/>
      <c r="AJ193" s="87"/>
      <c r="AK193" s="87"/>
      <c r="AL193" s="87"/>
      <c r="AM193" s="87"/>
      <c r="AN193" s="4"/>
      <c r="AO193" s="4"/>
      <c r="AP193" s="12">
        <v>18.72</v>
      </c>
      <c r="AQ193" s="32">
        <f t="shared" si="126"/>
        <v>0.57585470085470092</v>
      </c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12">
        <v>28.08</v>
      </c>
      <c r="BZ193" s="12">
        <f t="shared" si="115"/>
        <v>0.38390313390313391</v>
      </c>
      <c r="CA193" s="4"/>
      <c r="CB193" s="4"/>
      <c r="CC193" s="163"/>
      <c r="CD193" s="115"/>
      <c r="CE193" s="156"/>
      <c r="CF193" s="12">
        <v>24.76</v>
      </c>
      <c r="CG193" s="12">
        <f t="shared" si="116"/>
        <v>0.43537964458804523</v>
      </c>
      <c r="CH193" s="164"/>
      <c r="CI193" s="173"/>
      <c r="CJ193" s="12">
        <v>13.12</v>
      </c>
      <c r="CK193" s="12">
        <f t="shared" si="117"/>
        <v>0.82164634146341453</v>
      </c>
      <c r="CL193" s="88"/>
      <c r="CM193" s="173"/>
      <c r="CN193" s="12">
        <v>9.5500000000000007</v>
      </c>
      <c r="CO193" s="4"/>
      <c r="CP193" s="4"/>
      <c r="CQ193" s="12">
        <v>1.73</v>
      </c>
      <c r="CR193" s="12">
        <f t="shared" si="127"/>
        <v>6.2312138728323703</v>
      </c>
      <c r="CS193" s="7"/>
      <c r="CT193" s="115"/>
      <c r="CU193" s="88"/>
      <c r="CV193" s="12">
        <v>4.28</v>
      </c>
      <c r="CW193" s="12">
        <f t="shared" si="123"/>
        <v>2.5186915887850465</v>
      </c>
      <c r="CX193" s="12">
        <v>76</v>
      </c>
      <c r="CY193" s="12">
        <f t="shared" si="128"/>
        <v>0.14184210526315788</v>
      </c>
      <c r="CZ193" s="53">
        <f t="shared" si="129"/>
        <v>18.418660597735087</v>
      </c>
      <c r="DA193" s="4"/>
      <c r="DB193" s="4"/>
      <c r="DC193" s="63">
        <f t="shared" ref="DC193:DC203" si="140">+(450+312+368)/300</f>
        <v>3.7666666666666666</v>
      </c>
      <c r="DD193" s="4">
        <f t="shared" ref="DD193:DD203" si="141">+(410+339)/200</f>
        <v>3.7450000000000001</v>
      </c>
      <c r="DE193" s="4">
        <f t="shared" si="135"/>
        <v>13.358730857142856</v>
      </c>
      <c r="DF193" s="32">
        <f t="shared" si="136"/>
        <v>9.2973220200000011</v>
      </c>
      <c r="DG193" s="32">
        <f t="shared" si="137"/>
        <v>3.9146464050235474</v>
      </c>
      <c r="DH193" s="32">
        <f t="shared" si="138"/>
        <v>2.7244899692307696</v>
      </c>
      <c r="DW193" s="53">
        <f t="shared" si="118"/>
        <v>0.57585470085470092</v>
      </c>
      <c r="DX193" s="53">
        <f t="shared" si="130"/>
        <v>0.83529786324786337</v>
      </c>
      <c r="DY193" s="53">
        <f t="shared" si="131"/>
        <v>0.56639119031339025</v>
      </c>
      <c r="DZ193" s="53">
        <f t="shared" si="132"/>
        <v>0.45375974729344731</v>
      </c>
      <c r="EA193" s="53">
        <f t="shared" si="119"/>
        <v>0.66625463535228679</v>
      </c>
      <c r="EB193" s="63">
        <f t="shared" si="120"/>
        <v>0.38390313390313391</v>
      </c>
      <c r="EC193" s="53">
        <f t="shared" si="121"/>
        <v>0.82164634146341453</v>
      </c>
      <c r="ED193" s="53">
        <f t="shared" si="133"/>
        <v>6.2312138728323703</v>
      </c>
      <c r="EE193" s="53">
        <f t="shared" si="124"/>
        <v>2.5186915887850465</v>
      </c>
      <c r="EF193" s="53">
        <f>'east Allen-Studer'!DO192</f>
        <v>6.7811809046571261</v>
      </c>
      <c r="EG193" s="53">
        <f t="shared" si="122"/>
        <v>1.3972164377922145</v>
      </c>
      <c r="EH193" s="53">
        <f t="shared" si="134"/>
        <v>18.418660597735087</v>
      </c>
      <c r="EI193" s="53">
        <f t="shared" si="139"/>
        <v>3.9146464050235474</v>
      </c>
      <c r="EJ193" s="53">
        <f t="shared" si="108"/>
        <v>1.2593457943925233</v>
      </c>
      <c r="EK193" s="53">
        <f t="shared" si="109"/>
        <v>2.5186915887850465</v>
      </c>
      <c r="EL193" s="6"/>
      <c r="EM193" s="11">
        <f t="shared" si="110"/>
        <v>438.63543796233563</v>
      </c>
      <c r="EN193" s="11">
        <f t="shared" si="111"/>
        <v>245.72644546707451</v>
      </c>
      <c r="EO193" s="11">
        <f t="shared" si="112"/>
        <v>135.10819782103525</v>
      </c>
      <c r="EP193" s="6"/>
      <c r="EQ193" s="6"/>
      <c r="ER193" s="6"/>
      <c r="ES193" s="218">
        <f t="shared" si="90"/>
        <v>1772</v>
      </c>
    </row>
    <row r="194" spans="1:149" x14ac:dyDescent="0.15">
      <c r="A194" s="218">
        <f t="shared" si="89"/>
        <v>1773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12"/>
      <c r="N194" s="12"/>
      <c r="O194" s="53"/>
      <c r="P194" s="12"/>
      <c r="Q194" s="12"/>
      <c r="R194" s="12"/>
      <c r="S194" s="4"/>
      <c r="T194" s="4"/>
      <c r="U194" s="4"/>
      <c r="V194" s="12">
        <v>13.11</v>
      </c>
      <c r="W194" s="32">
        <f t="shared" si="125"/>
        <v>0.82227307398932115</v>
      </c>
      <c r="X194" s="32"/>
      <c r="Y194" s="32"/>
      <c r="Z194" s="32"/>
      <c r="AA194" s="32"/>
      <c r="AB194" s="32"/>
      <c r="AC194" s="32"/>
      <c r="AD194" s="32"/>
      <c r="AE194" s="32"/>
      <c r="AF194" s="87"/>
      <c r="AG194" s="87"/>
      <c r="AH194" s="87"/>
      <c r="AI194" s="87"/>
      <c r="AJ194" s="87"/>
      <c r="AK194" s="87"/>
      <c r="AL194" s="87"/>
      <c r="AM194" s="87"/>
      <c r="AN194" s="4"/>
      <c r="AO194" s="4"/>
      <c r="AP194" s="12">
        <v>12.04</v>
      </c>
      <c r="AQ194" s="32">
        <f t="shared" si="126"/>
        <v>0.89534883720930225</v>
      </c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12">
        <v>26.32</v>
      </c>
      <c r="BZ194" s="12">
        <f t="shared" si="115"/>
        <v>0.40957446808510634</v>
      </c>
      <c r="CA194" s="4"/>
      <c r="CB194" s="4"/>
      <c r="CC194" s="163"/>
      <c r="CD194" s="115"/>
      <c r="CE194" s="156"/>
      <c r="CF194" s="12">
        <v>18.239999999999998</v>
      </c>
      <c r="CG194" s="12">
        <f t="shared" si="116"/>
        <v>0.59100877192982459</v>
      </c>
      <c r="CH194" s="164"/>
      <c r="CI194" s="173"/>
      <c r="CJ194" s="12">
        <v>11.13</v>
      </c>
      <c r="CK194" s="12">
        <f t="shared" si="117"/>
        <v>0.96855345911949675</v>
      </c>
      <c r="CL194" s="88"/>
      <c r="CM194" s="173"/>
      <c r="CN194" s="12">
        <v>16.420000000000002</v>
      </c>
      <c r="CO194" s="4"/>
      <c r="CP194" s="4"/>
      <c r="CQ194" s="12">
        <v>1.82</v>
      </c>
      <c r="CR194" s="12">
        <f t="shared" si="127"/>
        <v>5.9230769230769225</v>
      </c>
      <c r="CS194" s="7"/>
      <c r="CT194" s="115"/>
      <c r="CU194" s="88"/>
      <c r="CV194" s="12">
        <v>4.84</v>
      </c>
      <c r="CW194" s="12">
        <f t="shared" si="123"/>
        <v>2.2272727272727271</v>
      </c>
      <c r="CX194" s="12">
        <v>85.5</v>
      </c>
      <c r="CY194" s="12">
        <f t="shared" si="128"/>
        <v>0.12608187134502921</v>
      </c>
      <c r="CZ194" s="53">
        <f t="shared" si="129"/>
        <v>16.372142753542295</v>
      </c>
      <c r="DA194" s="4"/>
      <c r="DB194" s="4"/>
      <c r="DC194" s="63">
        <f t="shared" si="140"/>
        <v>3.7666666666666666</v>
      </c>
      <c r="DD194" s="4">
        <f t="shared" si="141"/>
        <v>3.7450000000000001</v>
      </c>
      <c r="DE194" s="4">
        <f t="shared" si="135"/>
        <v>13.358730857142856</v>
      </c>
      <c r="DF194" s="32">
        <f t="shared" si="136"/>
        <v>9.2973220200000011</v>
      </c>
      <c r="DG194" s="32">
        <f t="shared" si="137"/>
        <v>3.9146464050235474</v>
      </c>
      <c r="DH194" s="32">
        <f t="shared" si="138"/>
        <v>2.7244899692307696</v>
      </c>
      <c r="DW194" s="53">
        <f t="shared" si="118"/>
        <v>0.89534883720930225</v>
      </c>
      <c r="DX194" s="53">
        <f t="shared" si="130"/>
        <v>1.2269976744186044</v>
      </c>
      <c r="DY194" s="53">
        <f t="shared" si="131"/>
        <v>0.58163975744680851</v>
      </c>
      <c r="DZ194" s="53">
        <f t="shared" si="132"/>
        <v>0.48327772553191484</v>
      </c>
      <c r="EA194" s="53">
        <f t="shared" si="119"/>
        <v>0.82227307398932115</v>
      </c>
      <c r="EB194" s="63">
        <f t="shared" si="120"/>
        <v>0.40957446808510634</v>
      </c>
      <c r="EC194" s="53">
        <f t="shared" si="121"/>
        <v>0.96855345911949675</v>
      </c>
      <c r="ED194" s="53">
        <f t="shared" si="133"/>
        <v>5.9230769230769225</v>
      </c>
      <c r="EE194" s="53">
        <f t="shared" si="124"/>
        <v>2.2272727272727271</v>
      </c>
      <c r="EF194" s="53">
        <f>'east Allen-Studer'!DO193</f>
        <v>4.3284133433981662</v>
      </c>
      <c r="EG194" s="53">
        <f t="shared" si="122"/>
        <v>1.4906473242099307</v>
      </c>
      <c r="EH194" s="53">
        <f t="shared" si="134"/>
        <v>16.372142753542295</v>
      </c>
      <c r="EI194" s="53">
        <f t="shared" si="139"/>
        <v>3.9146464050235474</v>
      </c>
      <c r="EJ194" s="53">
        <f t="shared" si="108"/>
        <v>1.1136363636363635</v>
      </c>
      <c r="EK194" s="53">
        <f t="shared" si="109"/>
        <v>2.2272727272727271</v>
      </c>
      <c r="EL194" s="6"/>
      <c r="EM194" s="11">
        <f t="shared" si="110"/>
        <v>514.67330467529928</v>
      </c>
      <c r="EN194" s="11">
        <f t="shared" si="111"/>
        <v>246.47630900856669</v>
      </c>
      <c r="EO194" s="11">
        <f t="shared" si="112"/>
        <v>136.29023919236931</v>
      </c>
      <c r="EP194" s="6"/>
      <c r="EQ194" s="6"/>
      <c r="ER194" s="6"/>
      <c r="ES194" s="218">
        <f t="shared" si="90"/>
        <v>1773</v>
      </c>
    </row>
    <row r="195" spans="1:149" x14ac:dyDescent="0.15">
      <c r="A195" s="218">
        <f t="shared" si="89"/>
        <v>1774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12"/>
      <c r="N195" s="12"/>
      <c r="O195" s="53"/>
      <c r="P195" s="12"/>
      <c r="Q195" s="12"/>
      <c r="R195" s="12"/>
      <c r="S195" s="4"/>
      <c r="T195" s="4"/>
      <c r="U195" s="4"/>
      <c r="V195" s="12">
        <v>12.84</v>
      </c>
      <c r="W195" s="32">
        <f t="shared" si="125"/>
        <v>0.83956386292834884</v>
      </c>
      <c r="X195" s="32"/>
      <c r="Y195" s="32"/>
      <c r="Z195" s="32"/>
      <c r="AA195" s="32"/>
      <c r="AB195" s="32"/>
      <c r="AC195" s="32"/>
      <c r="AD195" s="32"/>
      <c r="AE195" s="32"/>
      <c r="AF195" s="87"/>
      <c r="AG195" s="87"/>
      <c r="AH195" s="87"/>
      <c r="AI195" s="87"/>
      <c r="AJ195" s="87"/>
      <c r="AK195" s="87"/>
      <c r="AL195" s="87"/>
      <c r="AM195" s="87"/>
      <c r="AN195" s="4"/>
      <c r="AO195" s="4"/>
      <c r="AP195" s="12">
        <v>16.68</v>
      </c>
      <c r="AQ195" s="32">
        <f t="shared" si="126"/>
        <v>0.6462829736211031</v>
      </c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12">
        <v>18.5</v>
      </c>
      <c r="BZ195" s="12">
        <f t="shared" si="115"/>
        <v>0.58270270270270275</v>
      </c>
      <c r="CA195" s="4"/>
      <c r="CB195" s="4"/>
      <c r="CC195" s="163"/>
      <c r="CD195" s="115"/>
      <c r="CE195" s="156"/>
      <c r="CF195" s="12">
        <v>16.68</v>
      </c>
      <c r="CG195" s="12">
        <f t="shared" si="116"/>
        <v>0.6462829736211031</v>
      </c>
      <c r="CH195" s="164"/>
      <c r="CI195" s="173"/>
      <c r="CJ195" s="12">
        <v>10.95</v>
      </c>
      <c r="CK195" s="12">
        <f t="shared" si="117"/>
        <v>0.98447488584474885</v>
      </c>
      <c r="CL195" s="88"/>
      <c r="CM195" s="173"/>
      <c r="CN195" s="12">
        <v>13.1</v>
      </c>
      <c r="CO195" s="4"/>
      <c r="CP195" s="4"/>
      <c r="CQ195" s="12">
        <v>1.61</v>
      </c>
      <c r="CR195" s="12">
        <f t="shared" si="127"/>
        <v>6.6956521739130421</v>
      </c>
      <c r="CS195" s="7"/>
      <c r="CT195" s="115"/>
      <c r="CU195" s="88"/>
      <c r="CV195" s="12">
        <v>4.7699999999999996</v>
      </c>
      <c r="CW195" s="12">
        <f t="shared" si="123"/>
        <v>2.2599580712788261</v>
      </c>
      <c r="CX195" s="12">
        <v>97.72</v>
      </c>
      <c r="CY195" s="12">
        <f t="shared" si="128"/>
        <v>0.11031518624641834</v>
      </c>
      <c r="CZ195" s="53">
        <f t="shared" si="129"/>
        <v>14.324787202495564</v>
      </c>
      <c r="DA195" s="4"/>
      <c r="DB195" s="4"/>
      <c r="DC195" s="63">
        <f t="shared" si="140"/>
        <v>3.7666666666666666</v>
      </c>
      <c r="DD195" s="4">
        <f t="shared" si="141"/>
        <v>3.7450000000000001</v>
      </c>
      <c r="DE195" s="4">
        <f t="shared" si="135"/>
        <v>13.358730857142856</v>
      </c>
      <c r="DF195" s="32">
        <f t="shared" si="136"/>
        <v>9.2973220200000011</v>
      </c>
      <c r="DG195" s="32">
        <f t="shared" si="137"/>
        <v>3.9146464050235474</v>
      </c>
      <c r="DH195" s="32">
        <f t="shared" si="138"/>
        <v>2.7244899692307696</v>
      </c>
      <c r="DW195" s="53">
        <f t="shared" si="118"/>
        <v>0.6462829736211031</v>
      </c>
      <c r="DX195" s="53">
        <f t="shared" si="130"/>
        <v>0.92164292565947248</v>
      </c>
      <c r="DY195" s="53">
        <f t="shared" si="131"/>
        <v>0.68447654378378386</v>
      </c>
      <c r="DZ195" s="53">
        <f t="shared" si="132"/>
        <v>0.68234784108108115</v>
      </c>
      <c r="EA195" s="53">
        <f t="shared" si="119"/>
        <v>0.83956386292834884</v>
      </c>
      <c r="EB195" s="63">
        <f t="shared" si="120"/>
        <v>0.58270270270270275</v>
      </c>
      <c r="EC195" s="53">
        <f t="shared" si="121"/>
        <v>0.98447488584474885</v>
      </c>
      <c r="ED195" s="53">
        <f t="shared" si="133"/>
        <v>6.6956521739130421</v>
      </c>
      <c r="EE195" s="53">
        <f t="shared" si="124"/>
        <v>2.2599580712788261</v>
      </c>
      <c r="EF195" s="53">
        <f>'east Allen-Studer'!DO194</f>
        <v>4.3284133433981662</v>
      </c>
      <c r="EG195" s="53">
        <f t="shared" si="122"/>
        <v>2.120747976930021</v>
      </c>
      <c r="EH195" s="53">
        <f t="shared" si="134"/>
        <v>14.324787202495564</v>
      </c>
      <c r="EI195" s="53">
        <f t="shared" si="139"/>
        <v>3.9146464050235474</v>
      </c>
      <c r="EJ195" s="53">
        <f t="shared" si="108"/>
        <v>1.129979035639413</v>
      </c>
      <c r="EK195" s="53">
        <f t="shared" si="109"/>
        <v>2.2599580712788261</v>
      </c>
      <c r="EL195" s="6"/>
      <c r="EM195" s="11">
        <f t="shared" si="110"/>
        <v>515.67155000386822</v>
      </c>
      <c r="EN195" s="11">
        <f t="shared" si="111"/>
        <v>273.18115987458276</v>
      </c>
      <c r="EO195" s="11">
        <f t="shared" si="112"/>
        <v>176.14876926689774</v>
      </c>
      <c r="EP195" s="6"/>
      <c r="EQ195" s="6"/>
      <c r="ER195" s="6"/>
      <c r="ES195" s="218">
        <f t="shared" si="90"/>
        <v>1774</v>
      </c>
    </row>
    <row r="196" spans="1:149" x14ac:dyDescent="0.15">
      <c r="A196" s="218">
        <f t="shared" si="89"/>
        <v>1775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12"/>
      <c r="N196" s="12"/>
      <c r="O196" s="53"/>
      <c r="P196" s="12"/>
      <c r="Q196" s="12"/>
      <c r="R196" s="12"/>
      <c r="S196" s="4"/>
      <c r="T196" s="4"/>
      <c r="U196" s="4"/>
      <c r="V196" s="12">
        <v>18.96</v>
      </c>
      <c r="W196" s="32">
        <f t="shared" si="125"/>
        <v>0.56856540084388174</v>
      </c>
      <c r="X196" s="32"/>
      <c r="Y196" s="32"/>
      <c r="Z196" s="32"/>
      <c r="AA196" s="32"/>
      <c r="AB196" s="32"/>
      <c r="AC196" s="32"/>
      <c r="AD196" s="32"/>
      <c r="AE196" s="32"/>
      <c r="AF196" s="87"/>
      <c r="AG196" s="87"/>
      <c r="AH196" s="87"/>
      <c r="AI196" s="87"/>
      <c r="AJ196" s="87"/>
      <c r="AK196" s="87"/>
      <c r="AL196" s="87"/>
      <c r="AM196" s="87"/>
      <c r="AN196" s="4"/>
      <c r="AO196" s="4"/>
      <c r="AP196" s="12">
        <v>16.68</v>
      </c>
      <c r="AQ196" s="32">
        <f t="shared" si="126"/>
        <v>0.6462829736211031</v>
      </c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12">
        <v>26.84</v>
      </c>
      <c r="BZ196" s="12">
        <f t="shared" si="115"/>
        <v>0.40163934426229503</v>
      </c>
      <c r="CA196" s="4"/>
      <c r="CB196" s="4"/>
      <c r="CC196" s="163"/>
      <c r="CD196" s="115"/>
      <c r="CE196" s="156"/>
      <c r="CF196" s="12">
        <v>21.37</v>
      </c>
      <c r="CG196" s="12">
        <f t="shared" si="116"/>
        <v>0.50444548432381842</v>
      </c>
      <c r="CH196" s="164"/>
      <c r="CI196" s="173"/>
      <c r="CJ196" s="12">
        <v>12.51</v>
      </c>
      <c r="CK196" s="12">
        <f t="shared" si="117"/>
        <v>0.8617106314948042</v>
      </c>
      <c r="CL196" s="88"/>
      <c r="CM196" s="173"/>
      <c r="CN196" s="12">
        <v>12.77</v>
      </c>
      <c r="CO196" s="4"/>
      <c r="CP196" s="4"/>
      <c r="CQ196" s="12">
        <v>1.64</v>
      </c>
      <c r="CR196" s="12">
        <f t="shared" si="127"/>
        <v>6.5731707317073162</v>
      </c>
      <c r="CS196" s="7"/>
      <c r="CT196" s="115"/>
      <c r="CU196" s="88"/>
      <c r="CV196" s="12">
        <v>4.75</v>
      </c>
      <c r="CW196" s="12">
        <f t="shared" si="123"/>
        <v>2.2694736842105261</v>
      </c>
      <c r="CX196" s="12">
        <v>85.5</v>
      </c>
      <c r="CY196" s="12">
        <f t="shared" si="128"/>
        <v>0.12608187134502921</v>
      </c>
      <c r="CZ196" s="53">
        <f t="shared" si="129"/>
        <v>16.372142753542295</v>
      </c>
      <c r="DA196" s="4"/>
      <c r="DB196" s="4"/>
      <c r="DC196" s="63">
        <f t="shared" si="140"/>
        <v>3.7666666666666666</v>
      </c>
      <c r="DD196" s="4">
        <f t="shared" si="141"/>
        <v>3.7450000000000001</v>
      </c>
      <c r="DE196" s="4">
        <f t="shared" si="135"/>
        <v>13.358730857142856</v>
      </c>
      <c r="DF196" s="32">
        <f t="shared" si="136"/>
        <v>9.2973220200000011</v>
      </c>
      <c r="DG196" s="32">
        <f t="shared" si="137"/>
        <v>3.9146464050235474</v>
      </c>
      <c r="DH196" s="32">
        <f t="shared" si="138"/>
        <v>2.7244899692307696</v>
      </c>
      <c r="DW196" s="53">
        <f t="shared" si="118"/>
        <v>0.6462829736211031</v>
      </c>
      <c r="DX196" s="53">
        <f t="shared" si="130"/>
        <v>0.92164292565947248</v>
      </c>
      <c r="DY196" s="53">
        <f t="shared" si="131"/>
        <v>0.57692635737704911</v>
      </c>
      <c r="DZ196" s="53">
        <f t="shared" si="132"/>
        <v>0.47415358688524584</v>
      </c>
      <c r="EA196" s="53">
        <f t="shared" si="119"/>
        <v>0.56856540084388174</v>
      </c>
      <c r="EB196" s="63">
        <f t="shared" si="120"/>
        <v>0.40163934426229503</v>
      </c>
      <c r="EC196" s="53">
        <f t="shared" si="121"/>
        <v>0.8617106314948042</v>
      </c>
      <c r="ED196" s="53">
        <f t="shared" si="133"/>
        <v>6.5731707317073162</v>
      </c>
      <c r="EE196" s="53">
        <f t="shared" si="124"/>
        <v>2.2694736842105261</v>
      </c>
      <c r="EF196" s="53">
        <f>'east Allen-Studer'!DO195</f>
        <v>2.5970480060388996</v>
      </c>
      <c r="EG196" s="53">
        <f t="shared" si="122"/>
        <v>1.46176742076026</v>
      </c>
      <c r="EH196" s="53">
        <f t="shared" si="134"/>
        <v>16.372142753542295</v>
      </c>
      <c r="EI196" s="53">
        <f t="shared" si="139"/>
        <v>3.9146464050235474</v>
      </c>
      <c r="EJ196" s="53">
        <f t="shared" si="108"/>
        <v>1.134736842105263</v>
      </c>
      <c r="EK196" s="53">
        <f t="shared" si="109"/>
        <v>2.2694736842105261</v>
      </c>
      <c r="EL196" s="6"/>
      <c r="EM196" s="11">
        <f t="shared" si="110"/>
        <v>455.87935435829661</v>
      </c>
      <c r="EN196" s="11">
        <f t="shared" si="111"/>
        <v>236.42071872685906</v>
      </c>
      <c r="EO196" s="11">
        <f t="shared" si="112"/>
        <v>131.9960215732697</v>
      </c>
      <c r="EP196" s="6"/>
      <c r="EQ196" s="6"/>
      <c r="ER196" s="6"/>
      <c r="ES196" s="218">
        <f t="shared" si="90"/>
        <v>1775</v>
      </c>
    </row>
    <row r="197" spans="1:149" x14ac:dyDescent="0.15">
      <c r="A197" s="218">
        <f t="shared" si="89"/>
        <v>1776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12"/>
      <c r="N197" s="12"/>
      <c r="O197" s="53"/>
      <c r="P197" s="12"/>
      <c r="Q197" s="12"/>
      <c r="R197" s="12"/>
      <c r="S197" s="4"/>
      <c r="T197" s="4"/>
      <c r="U197" s="4"/>
      <c r="V197" s="12">
        <v>16.329999999999998</v>
      </c>
      <c r="W197" s="32">
        <f t="shared" si="125"/>
        <v>0.66013472137170859</v>
      </c>
      <c r="X197" s="32"/>
      <c r="Y197" s="32"/>
      <c r="Z197" s="32"/>
      <c r="AA197" s="32"/>
      <c r="AB197" s="32"/>
      <c r="AC197" s="32"/>
      <c r="AD197" s="32"/>
      <c r="AE197" s="32"/>
      <c r="AF197" s="87"/>
      <c r="AG197" s="87"/>
      <c r="AH197" s="87"/>
      <c r="AI197" s="87"/>
      <c r="AJ197" s="87"/>
      <c r="AK197" s="87"/>
      <c r="AL197" s="87"/>
      <c r="AM197" s="87"/>
      <c r="AN197" s="4"/>
      <c r="AO197" s="4"/>
      <c r="AP197" s="12">
        <v>17.23</v>
      </c>
      <c r="AQ197" s="32">
        <f t="shared" si="126"/>
        <v>0.62565293093441665</v>
      </c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12">
        <v>24.8</v>
      </c>
      <c r="BZ197" s="12">
        <f t="shared" si="115"/>
        <v>0.43467741935483867</v>
      </c>
      <c r="CA197" s="4"/>
      <c r="CB197" s="4"/>
      <c r="CC197" s="163"/>
      <c r="CD197" s="115"/>
      <c r="CE197" s="156"/>
      <c r="CF197" s="12">
        <v>24.48</v>
      </c>
      <c r="CG197" s="12">
        <f t="shared" si="116"/>
        <v>0.440359477124183</v>
      </c>
      <c r="CH197" s="164"/>
      <c r="CI197" s="173"/>
      <c r="CJ197" s="12">
        <v>13.7</v>
      </c>
      <c r="CK197" s="12">
        <f t="shared" si="117"/>
        <v>0.78686131386861313</v>
      </c>
      <c r="CL197" s="88"/>
      <c r="CM197" s="173"/>
      <c r="CN197" s="12">
        <v>13.67</v>
      </c>
      <c r="CO197" s="4"/>
      <c r="CP197" s="4"/>
      <c r="CQ197" s="12">
        <v>1.71</v>
      </c>
      <c r="CR197" s="12">
        <f t="shared" si="127"/>
        <v>6.3040935672514609</v>
      </c>
      <c r="CS197" s="7"/>
      <c r="CT197" s="115"/>
      <c r="CU197" s="88"/>
      <c r="CV197" s="12">
        <v>4.22</v>
      </c>
      <c r="CW197" s="12">
        <f t="shared" si="123"/>
        <v>2.5545023696682465</v>
      </c>
      <c r="CX197" s="12">
        <v>97.72</v>
      </c>
      <c r="CY197" s="12">
        <f t="shared" si="128"/>
        <v>0.11031518624641834</v>
      </c>
      <c r="CZ197" s="53">
        <f t="shared" si="129"/>
        <v>14.324787202495564</v>
      </c>
      <c r="DA197" s="4"/>
      <c r="DB197" s="4"/>
      <c r="DC197" s="63">
        <f t="shared" si="140"/>
        <v>3.7666666666666666</v>
      </c>
      <c r="DD197" s="4">
        <f t="shared" si="141"/>
        <v>3.7450000000000001</v>
      </c>
      <c r="DE197" s="4">
        <f t="shared" si="135"/>
        <v>13.358730857142856</v>
      </c>
      <c r="DF197" s="32">
        <f t="shared" si="136"/>
        <v>9.2973220200000011</v>
      </c>
      <c r="DG197" s="32">
        <f t="shared" si="137"/>
        <v>3.9146464050235474</v>
      </c>
      <c r="DH197" s="32">
        <f t="shared" si="138"/>
        <v>2.7244899692307696</v>
      </c>
      <c r="DW197" s="53">
        <f t="shared" si="118"/>
        <v>0.62565293093441665</v>
      </c>
      <c r="DX197" s="53">
        <f t="shared" si="130"/>
        <v>0.8963504933255948</v>
      </c>
      <c r="DY197" s="53">
        <f t="shared" si="131"/>
        <v>0.59655070967741941</v>
      </c>
      <c r="DZ197" s="53">
        <f t="shared" si="132"/>
        <v>0.51214215322580636</v>
      </c>
      <c r="EA197" s="53">
        <f t="shared" si="119"/>
        <v>0.66013472137170859</v>
      </c>
      <c r="EB197" s="63">
        <f t="shared" si="120"/>
        <v>0.43467741935483867</v>
      </c>
      <c r="EC197" s="53">
        <f t="shared" si="121"/>
        <v>0.78686131386861313</v>
      </c>
      <c r="ED197" s="53">
        <f t="shared" si="133"/>
        <v>6.3040935672514609</v>
      </c>
      <c r="EE197" s="53">
        <f t="shared" si="124"/>
        <v>2.5545023696682465</v>
      </c>
      <c r="EF197" s="53">
        <f>'east Allen-Studer'!DO196</f>
        <v>2.9577491179887465</v>
      </c>
      <c r="EG197" s="53">
        <f t="shared" si="122"/>
        <v>1.5820095795647329</v>
      </c>
      <c r="EH197" s="53">
        <f t="shared" si="134"/>
        <v>14.324787202495564</v>
      </c>
      <c r="EI197" s="53">
        <f t="shared" si="139"/>
        <v>3.9146464050235474</v>
      </c>
      <c r="EJ197" s="53">
        <f t="shared" si="108"/>
        <v>1.2772511848341233</v>
      </c>
      <c r="EK197" s="53">
        <f t="shared" si="109"/>
        <v>2.5545023696682465</v>
      </c>
      <c r="EL197" s="6"/>
      <c r="EM197" s="11">
        <f t="shared" si="110"/>
        <v>453.67013515225989</v>
      </c>
      <c r="EN197" s="11">
        <f t="shared" si="111"/>
        <v>232.37872231811446</v>
      </c>
      <c r="EO197" s="11">
        <f t="shared" si="112"/>
        <v>138.29523099792476</v>
      </c>
      <c r="EP197" s="6"/>
      <c r="EQ197" s="6"/>
      <c r="ER197" s="6"/>
      <c r="ES197" s="218">
        <f t="shared" si="90"/>
        <v>1776</v>
      </c>
    </row>
    <row r="198" spans="1:149" x14ac:dyDescent="0.15">
      <c r="A198" s="218">
        <f t="shared" si="89"/>
        <v>1777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12"/>
      <c r="N198" s="12"/>
      <c r="O198" s="53"/>
      <c r="P198" s="12"/>
      <c r="Q198" s="12"/>
      <c r="R198" s="12"/>
      <c r="S198" s="4"/>
      <c r="T198" s="4"/>
      <c r="U198" s="4"/>
      <c r="V198" s="12">
        <v>15.92</v>
      </c>
      <c r="W198" s="32">
        <f t="shared" si="125"/>
        <v>0.67713567839195965</v>
      </c>
      <c r="X198" s="32"/>
      <c r="Y198" s="32"/>
      <c r="Z198" s="32"/>
      <c r="AA198" s="32"/>
      <c r="AB198" s="32"/>
      <c r="AC198" s="32"/>
      <c r="AD198" s="32"/>
      <c r="AE198" s="32"/>
      <c r="AF198" s="87"/>
      <c r="AG198" s="87"/>
      <c r="AH198" s="87"/>
      <c r="AI198" s="87"/>
      <c r="AJ198" s="87"/>
      <c r="AK198" s="87"/>
      <c r="AL198" s="87"/>
      <c r="AM198" s="87"/>
      <c r="AN198" s="4"/>
      <c r="AO198" s="4"/>
      <c r="AP198" s="12">
        <v>19.29</v>
      </c>
      <c r="AQ198" s="32">
        <f t="shared" si="126"/>
        <v>0.55883877656817005</v>
      </c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12">
        <v>21.7</v>
      </c>
      <c r="BZ198" s="12">
        <f t="shared" si="115"/>
        <v>0.49677419354838709</v>
      </c>
      <c r="CA198" s="4"/>
      <c r="CB198" s="4"/>
      <c r="CC198" s="163"/>
      <c r="CD198" s="115"/>
      <c r="CE198" s="156"/>
      <c r="CF198" s="12">
        <v>20.32</v>
      </c>
      <c r="CG198" s="12">
        <f t="shared" si="116"/>
        <v>0.53051181102362199</v>
      </c>
      <c r="CH198" s="164"/>
      <c r="CI198" s="173"/>
      <c r="CJ198" s="12">
        <v>13.29</v>
      </c>
      <c r="CK198" s="12">
        <f t="shared" si="117"/>
        <v>0.81113619262603465</v>
      </c>
      <c r="CL198" s="88"/>
      <c r="CM198" s="173"/>
      <c r="CN198" s="12">
        <v>16.010000000000002</v>
      </c>
      <c r="CO198" s="4"/>
      <c r="CP198" s="4"/>
      <c r="CQ198" s="12">
        <v>1.98</v>
      </c>
      <c r="CR198" s="12">
        <f t="shared" si="127"/>
        <v>5.4444444444444446</v>
      </c>
      <c r="CS198" s="7"/>
      <c r="CT198" s="115"/>
      <c r="CU198" s="88"/>
      <c r="CV198" s="12">
        <v>4.1900000000000004</v>
      </c>
      <c r="CW198" s="12">
        <f t="shared" si="123"/>
        <v>2.5727923627684963</v>
      </c>
      <c r="CX198" s="12">
        <v>104.78</v>
      </c>
      <c r="CY198" s="12">
        <f t="shared" si="128"/>
        <v>0.10288222943309792</v>
      </c>
      <c r="CZ198" s="53">
        <f t="shared" si="129"/>
        <v>13.359593485663931</v>
      </c>
      <c r="DA198" s="4"/>
      <c r="DB198" s="4"/>
      <c r="DC198" s="63">
        <f t="shared" si="140"/>
        <v>3.7666666666666666</v>
      </c>
      <c r="DD198" s="4">
        <f t="shared" si="141"/>
        <v>3.7450000000000001</v>
      </c>
      <c r="DE198" s="4">
        <f t="shared" si="135"/>
        <v>13.358730857142856</v>
      </c>
      <c r="DF198" s="32">
        <f t="shared" si="136"/>
        <v>9.2973220200000011</v>
      </c>
      <c r="DG198" s="32">
        <f t="shared" si="137"/>
        <v>3.9146464050235474</v>
      </c>
      <c r="DH198" s="32">
        <f t="shared" si="138"/>
        <v>2.7244899692307696</v>
      </c>
      <c r="DW198" s="53">
        <f t="shared" si="118"/>
        <v>0.55883877656817005</v>
      </c>
      <c r="DX198" s="53">
        <f t="shared" si="130"/>
        <v>0.81443634007257648</v>
      </c>
      <c r="DY198" s="53">
        <f t="shared" si="131"/>
        <v>0.63343569677419365</v>
      </c>
      <c r="DZ198" s="53">
        <f t="shared" si="132"/>
        <v>0.58354363225806449</v>
      </c>
      <c r="EA198" s="53">
        <f t="shared" si="119"/>
        <v>0.67713567839195965</v>
      </c>
      <c r="EB198" s="63">
        <f t="shared" si="120"/>
        <v>0.49677419354838709</v>
      </c>
      <c r="EC198" s="53">
        <f t="shared" si="121"/>
        <v>0.81113619262603465</v>
      </c>
      <c r="ED198" s="53">
        <f t="shared" si="133"/>
        <v>5.4444444444444446</v>
      </c>
      <c r="EE198" s="53">
        <f t="shared" si="124"/>
        <v>2.5727923627684963</v>
      </c>
      <c r="EF198" s="53">
        <f>'east Allen-Studer'!DO197</f>
        <v>2.3200295520614165</v>
      </c>
      <c r="EG198" s="53">
        <f t="shared" si="122"/>
        <v>1.8080109480739808</v>
      </c>
      <c r="EH198" s="53">
        <f t="shared" si="134"/>
        <v>13.359593485663931</v>
      </c>
      <c r="EI198" s="53">
        <f t="shared" si="139"/>
        <v>3.9146464050235474</v>
      </c>
      <c r="EJ198" s="53">
        <f t="shared" si="108"/>
        <v>1.2863961813842482</v>
      </c>
      <c r="EK198" s="53">
        <f t="shared" si="109"/>
        <v>2.5727923627684963</v>
      </c>
      <c r="EL198" s="6"/>
      <c r="EM198" s="11">
        <f t="shared" si="110"/>
        <v>453.22566698587258</v>
      </c>
      <c r="EN198" s="11">
        <f t="shared" si="111"/>
        <v>237.92099433181949</v>
      </c>
      <c r="EO198" s="11">
        <f t="shared" si="112"/>
        <v>148.09143610042847</v>
      </c>
      <c r="EP198" s="6"/>
      <c r="EQ198" s="6"/>
      <c r="ER198" s="6"/>
      <c r="ES198" s="218">
        <f t="shared" si="90"/>
        <v>1777</v>
      </c>
    </row>
    <row r="199" spans="1:149" x14ac:dyDescent="0.15">
      <c r="A199" s="218">
        <f t="shared" si="89"/>
        <v>1778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12"/>
      <c r="N199" s="12"/>
      <c r="O199" s="53"/>
      <c r="P199" s="12"/>
      <c r="Q199" s="12"/>
      <c r="R199" s="12"/>
      <c r="S199" s="4"/>
      <c r="T199" s="4"/>
      <c r="U199" s="4"/>
      <c r="V199" s="12">
        <v>16.68</v>
      </c>
      <c r="W199" s="32">
        <f t="shared" si="125"/>
        <v>0.6462829736211031</v>
      </c>
      <c r="X199" s="32"/>
      <c r="Y199" s="32"/>
      <c r="Z199" s="32"/>
      <c r="AA199" s="32"/>
      <c r="AB199" s="32"/>
      <c r="AC199" s="32"/>
      <c r="AD199" s="32"/>
      <c r="AE199" s="32"/>
      <c r="AF199" s="87"/>
      <c r="AG199" s="87"/>
      <c r="AH199" s="87"/>
      <c r="AI199" s="87"/>
      <c r="AJ199" s="87"/>
      <c r="AK199" s="87"/>
      <c r="AL199" s="87"/>
      <c r="AM199" s="87"/>
      <c r="AN199" s="4"/>
      <c r="AO199" s="4"/>
      <c r="AP199" s="12">
        <v>22.5</v>
      </c>
      <c r="AQ199" s="32">
        <f t="shared" si="126"/>
        <v>0.4791111111111111</v>
      </c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12">
        <v>23.43</v>
      </c>
      <c r="BZ199" s="12">
        <f t="shared" si="115"/>
        <v>0.46009389671361495</v>
      </c>
      <c r="CA199" s="4"/>
      <c r="CB199" s="4"/>
      <c r="CC199" s="163"/>
      <c r="CD199" s="115"/>
      <c r="CE199" s="156"/>
      <c r="CF199" s="12">
        <v>22.46</v>
      </c>
      <c r="CG199" s="12">
        <f t="shared" si="116"/>
        <v>0.47996438112199463</v>
      </c>
      <c r="CH199" s="164"/>
      <c r="CI199" s="173"/>
      <c r="CJ199" s="12">
        <v>14.56</v>
      </c>
      <c r="CK199" s="12">
        <f t="shared" si="117"/>
        <v>0.74038461538461531</v>
      </c>
      <c r="CL199" s="88"/>
      <c r="CM199" s="173"/>
      <c r="CN199" s="12">
        <v>16.45</v>
      </c>
      <c r="CO199" s="4"/>
      <c r="CP199" s="4"/>
      <c r="CQ199" s="12">
        <v>1.91</v>
      </c>
      <c r="CR199" s="12">
        <f t="shared" si="127"/>
        <v>5.6439790575916229</v>
      </c>
      <c r="CS199" s="7"/>
      <c r="CT199" s="115"/>
      <c r="CU199" s="88"/>
      <c r="CV199" s="12">
        <v>4.3499999999999996</v>
      </c>
      <c r="CW199" s="12">
        <f t="shared" si="123"/>
        <v>2.4781609195402301</v>
      </c>
      <c r="CX199" s="12">
        <v>52.76</v>
      </c>
      <c r="CY199" s="12">
        <f t="shared" si="128"/>
        <v>0.20432145564821833</v>
      </c>
      <c r="CZ199" s="53">
        <f t="shared" si="129"/>
        <v>26.531808290899665</v>
      </c>
      <c r="DA199" s="4"/>
      <c r="DB199" s="4"/>
      <c r="DC199" s="63">
        <f t="shared" si="140"/>
        <v>3.7666666666666666</v>
      </c>
      <c r="DD199" s="4">
        <f t="shared" si="141"/>
        <v>3.7450000000000001</v>
      </c>
      <c r="DE199" s="4">
        <f t="shared" si="135"/>
        <v>13.358730857142856</v>
      </c>
      <c r="DF199" s="32">
        <f t="shared" si="136"/>
        <v>9.2973220200000011</v>
      </c>
      <c r="DG199" s="32">
        <f t="shared" si="137"/>
        <v>3.9146464050235474</v>
      </c>
      <c r="DH199" s="32">
        <f t="shared" si="138"/>
        <v>2.7244899692307696</v>
      </c>
      <c r="DW199" s="53">
        <f t="shared" si="118"/>
        <v>0.4791111111111111</v>
      </c>
      <c r="DX199" s="53">
        <f t="shared" si="130"/>
        <v>0.71669022222222223</v>
      </c>
      <c r="DY199" s="53">
        <f t="shared" si="131"/>
        <v>0.61164789389671359</v>
      </c>
      <c r="DZ199" s="53">
        <f t="shared" si="132"/>
        <v>0.54136708638497644</v>
      </c>
      <c r="EA199" s="53">
        <f t="shared" si="119"/>
        <v>0.6462829736211031</v>
      </c>
      <c r="EB199" s="63">
        <f t="shared" si="120"/>
        <v>0.46009389671361495</v>
      </c>
      <c r="EC199" s="53">
        <f t="shared" si="121"/>
        <v>0.74038461538461531</v>
      </c>
      <c r="ED199" s="53">
        <f t="shared" si="133"/>
        <v>5.6439790575916229</v>
      </c>
      <c r="EE199" s="53">
        <f t="shared" si="124"/>
        <v>2.4781609195402301</v>
      </c>
      <c r="EF199" s="53">
        <f>'east Allen-Studer'!DO198</f>
        <v>2.4931660857973439</v>
      </c>
      <c r="EG199" s="53">
        <f t="shared" si="122"/>
        <v>1.6745129139225512</v>
      </c>
      <c r="EH199" s="53">
        <f t="shared" si="134"/>
        <v>26.531808290899665</v>
      </c>
      <c r="EI199" s="53">
        <f t="shared" si="139"/>
        <v>3.9146464050235474</v>
      </c>
      <c r="EJ199" s="53">
        <f t="shared" si="108"/>
        <v>1.2390804597701151</v>
      </c>
      <c r="EK199" s="53">
        <f t="shared" si="109"/>
        <v>2.4781609195402301</v>
      </c>
      <c r="EL199" s="6"/>
      <c r="EM199" s="11">
        <f t="shared" si="110"/>
        <v>460.32110734663678</v>
      </c>
      <c r="EN199" s="11">
        <f t="shared" si="111"/>
        <v>266.62778735239334</v>
      </c>
      <c r="EO199" s="11">
        <f t="shared" si="112"/>
        <v>140.40884228134504</v>
      </c>
      <c r="EP199" s="6"/>
      <c r="EQ199" s="6"/>
      <c r="ER199" s="6"/>
      <c r="ES199" s="218">
        <f t="shared" si="90"/>
        <v>1778</v>
      </c>
    </row>
    <row r="200" spans="1:149" x14ac:dyDescent="0.15">
      <c r="A200" s="218">
        <f t="shared" si="89"/>
        <v>1779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12"/>
      <c r="N200" s="12"/>
      <c r="O200" s="53"/>
      <c r="P200" s="12"/>
      <c r="Q200" s="12"/>
      <c r="R200" s="12"/>
      <c r="S200" s="4"/>
      <c r="T200" s="4"/>
      <c r="U200" s="4"/>
      <c r="V200" s="12">
        <v>14.47</v>
      </c>
      <c r="W200" s="32">
        <f t="shared" si="125"/>
        <v>0.74498963372494809</v>
      </c>
      <c r="X200" s="32"/>
      <c r="Y200" s="32"/>
      <c r="Z200" s="32"/>
      <c r="AA200" s="32"/>
      <c r="AB200" s="32"/>
      <c r="AC200" s="32"/>
      <c r="AD200" s="32"/>
      <c r="AE200" s="32"/>
      <c r="AF200" s="87"/>
      <c r="AG200" s="87"/>
      <c r="AH200" s="87"/>
      <c r="AI200" s="87"/>
      <c r="AJ200" s="87"/>
      <c r="AK200" s="87"/>
      <c r="AL200" s="87"/>
      <c r="AM200" s="87"/>
      <c r="AN200" s="4"/>
      <c r="AO200" s="4"/>
      <c r="AP200" s="12">
        <v>22.93</v>
      </c>
      <c r="AQ200" s="32">
        <f t="shared" si="126"/>
        <v>0.4701264718709115</v>
      </c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12">
        <v>19.59</v>
      </c>
      <c r="BZ200" s="12">
        <f t="shared" si="115"/>
        <v>0.55028075548749367</v>
      </c>
      <c r="CA200" s="4"/>
      <c r="CB200" s="4"/>
      <c r="CC200" s="163"/>
      <c r="CD200" s="115"/>
      <c r="CE200" s="156"/>
      <c r="CF200" s="12">
        <v>19.86</v>
      </c>
      <c r="CG200" s="12">
        <f t="shared" si="116"/>
        <v>0.54279959718026183</v>
      </c>
      <c r="CH200" s="164"/>
      <c r="CI200" s="173"/>
      <c r="CJ200" s="12">
        <v>13.81</v>
      </c>
      <c r="CK200" s="12">
        <f t="shared" si="117"/>
        <v>0.78059377262852991</v>
      </c>
      <c r="CL200" s="88"/>
      <c r="CM200" s="173"/>
      <c r="CN200" s="12">
        <v>15.57</v>
      </c>
      <c r="CO200" s="4"/>
      <c r="CP200" s="4"/>
      <c r="CQ200" s="12">
        <v>1.75</v>
      </c>
      <c r="CR200" s="12">
        <f t="shared" si="127"/>
        <v>6.1599999999999993</v>
      </c>
      <c r="CS200" s="7"/>
      <c r="CT200" s="115"/>
      <c r="CU200" s="88"/>
      <c r="CV200" s="12">
        <v>5.09</v>
      </c>
      <c r="CW200" s="12">
        <f t="shared" si="123"/>
        <v>2.117878192534381</v>
      </c>
      <c r="CX200" s="12">
        <v>109.44</v>
      </c>
      <c r="CY200" s="12">
        <f t="shared" si="128"/>
        <v>9.8501461988304076E-2</v>
      </c>
      <c r="CZ200" s="53">
        <f t="shared" si="129"/>
        <v>12.790736526204919</v>
      </c>
      <c r="DA200" s="4"/>
      <c r="DB200" s="4"/>
      <c r="DC200" s="63">
        <f t="shared" si="140"/>
        <v>3.7666666666666666</v>
      </c>
      <c r="DD200" s="4">
        <f t="shared" si="141"/>
        <v>3.7450000000000001</v>
      </c>
      <c r="DE200" s="4">
        <f t="shared" si="135"/>
        <v>13.358730857142856</v>
      </c>
      <c r="DF200" s="32">
        <f t="shared" si="136"/>
        <v>9.2973220200000011</v>
      </c>
      <c r="DG200" s="32">
        <f t="shared" si="137"/>
        <v>3.9146464050235474</v>
      </c>
      <c r="DH200" s="32">
        <f t="shared" si="138"/>
        <v>2.7244899692307696</v>
      </c>
      <c r="DW200" s="53">
        <f t="shared" si="118"/>
        <v>0.4701264718709115</v>
      </c>
      <c r="DX200" s="53">
        <f t="shared" si="130"/>
        <v>0.70567505451373758</v>
      </c>
      <c r="DY200" s="53">
        <f t="shared" si="131"/>
        <v>0.66521816651352728</v>
      </c>
      <c r="DZ200" s="53">
        <f t="shared" si="132"/>
        <v>0.64506772445125071</v>
      </c>
      <c r="EA200" s="53">
        <f t="shared" si="119"/>
        <v>0.74498963372494809</v>
      </c>
      <c r="EB200" s="63">
        <f t="shared" si="120"/>
        <v>0.55028075548749367</v>
      </c>
      <c r="EC200" s="53">
        <f t="shared" si="121"/>
        <v>0.78059377262852991</v>
      </c>
      <c r="ED200" s="53">
        <f t="shared" si="133"/>
        <v>6.1599999999999993</v>
      </c>
      <c r="EE200" s="53">
        <f t="shared" si="124"/>
        <v>2.117878192534381</v>
      </c>
      <c r="EF200" s="53">
        <f>'east Allen-Studer'!DO199</f>
        <v>2.3777417299733923</v>
      </c>
      <c r="EG200" s="53">
        <f t="shared" si="122"/>
        <v>2.002748217111046</v>
      </c>
      <c r="EH200" s="53">
        <f t="shared" si="134"/>
        <v>12.790736526204919</v>
      </c>
      <c r="EI200" s="53">
        <f t="shared" si="139"/>
        <v>3.9146464050235474</v>
      </c>
      <c r="EJ200" s="53">
        <f t="shared" si="108"/>
        <v>1.0589390962671905</v>
      </c>
      <c r="EK200" s="53">
        <f t="shared" si="109"/>
        <v>2.117878192534381</v>
      </c>
      <c r="EL200" s="6"/>
      <c r="EM200" s="11">
        <f t="shared" si="110"/>
        <v>449.16222033236443</v>
      </c>
      <c r="EN200" s="11">
        <f t="shared" si="111"/>
        <v>242.40677044041911</v>
      </c>
      <c r="EO200" s="11">
        <f t="shared" si="112"/>
        <v>161.60115992757207</v>
      </c>
      <c r="EP200" s="6"/>
      <c r="EQ200" s="6"/>
      <c r="ER200" s="6"/>
      <c r="ES200" s="218">
        <f t="shared" si="90"/>
        <v>1779</v>
      </c>
    </row>
    <row r="201" spans="1:149" x14ac:dyDescent="0.15">
      <c r="A201" s="218">
        <f t="shared" si="89"/>
        <v>1780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12"/>
      <c r="N201" s="12"/>
      <c r="O201" s="53"/>
      <c r="P201" s="12"/>
      <c r="Q201" s="12"/>
      <c r="R201" s="12"/>
      <c r="S201" s="4"/>
      <c r="T201" s="4"/>
      <c r="U201" s="4"/>
      <c r="V201" s="12">
        <v>14.17</v>
      </c>
      <c r="W201" s="32">
        <f t="shared" si="125"/>
        <v>0.76076217360621035</v>
      </c>
      <c r="X201" s="32"/>
      <c r="Y201" s="32"/>
      <c r="Z201" s="32"/>
      <c r="AA201" s="32"/>
      <c r="AB201" s="32"/>
      <c r="AC201" s="32"/>
      <c r="AD201" s="32"/>
      <c r="AE201" s="32"/>
      <c r="AF201" s="87"/>
      <c r="AG201" s="87"/>
      <c r="AH201" s="87"/>
      <c r="AI201" s="87"/>
      <c r="AJ201" s="87"/>
      <c r="AK201" s="87"/>
      <c r="AL201" s="87"/>
      <c r="AM201" s="87"/>
      <c r="AN201" s="4"/>
      <c r="AO201" s="4"/>
      <c r="AP201" s="12">
        <v>21.54</v>
      </c>
      <c r="AQ201" s="32">
        <f t="shared" si="126"/>
        <v>0.50046425255338911</v>
      </c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12">
        <v>23.57</v>
      </c>
      <c r="BZ201" s="12">
        <f t="shared" si="115"/>
        <v>0.45736105218498085</v>
      </c>
      <c r="CA201" s="4"/>
      <c r="CB201" s="4"/>
      <c r="CC201" s="163"/>
      <c r="CD201" s="115"/>
      <c r="CE201" s="156"/>
      <c r="CF201" s="12">
        <v>22.01</v>
      </c>
      <c r="CG201" s="12">
        <f t="shared" si="116"/>
        <v>0.48977737392094495</v>
      </c>
      <c r="CH201" s="164"/>
      <c r="CI201" s="173"/>
      <c r="CJ201" s="12">
        <v>21.93</v>
      </c>
      <c r="CK201" s="12">
        <f t="shared" si="117"/>
        <v>0.49156406748746007</v>
      </c>
      <c r="CL201" s="88"/>
      <c r="CM201" s="173"/>
      <c r="CN201" s="12">
        <v>19.989999999999998</v>
      </c>
      <c r="CO201" s="4"/>
      <c r="CP201" s="4"/>
      <c r="CQ201" s="12">
        <v>1.71</v>
      </c>
      <c r="CR201" s="12">
        <f t="shared" si="127"/>
        <v>6.3040935672514609</v>
      </c>
      <c r="CS201" s="7"/>
      <c r="CT201" s="115"/>
      <c r="CU201" s="88"/>
      <c r="CV201" s="12">
        <v>5.13</v>
      </c>
      <c r="CW201" s="12">
        <f t="shared" si="123"/>
        <v>2.1013645224171542</v>
      </c>
      <c r="CX201" s="12">
        <v>114</v>
      </c>
      <c r="CY201" s="12">
        <f t="shared" si="128"/>
        <v>9.4561403508771916E-2</v>
      </c>
      <c r="CZ201" s="53">
        <f t="shared" si="129"/>
        <v>12.279107065156722</v>
      </c>
      <c r="DA201" s="4"/>
      <c r="DB201" s="4"/>
      <c r="DC201" s="63">
        <f t="shared" si="140"/>
        <v>3.7666666666666666</v>
      </c>
      <c r="DD201" s="4">
        <f t="shared" si="141"/>
        <v>3.7450000000000001</v>
      </c>
      <c r="DE201" s="4">
        <f t="shared" si="135"/>
        <v>13.358730857142856</v>
      </c>
      <c r="DF201" s="32">
        <f t="shared" si="136"/>
        <v>9.2973220200000011</v>
      </c>
      <c r="DG201" s="32">
        <f t="shared" si="137"/>
        <v>3.9146464050235474</v>
      </c>
      <c r="DH201" s="32">
        <f t="shared" si="138"/>
        <v>2.7244899692307696</v>
      </c>
      <c r="DW201" s="53">
        <f t="shared" si="118"/>
        <v>0.50046425255338911</v>
      </c>
      <c r="DX201" s="53">
        <f t="shared" si="130"/>
        <v>0.74286917363045513</v>
      </c>
      <c r="DY201" s="53">
        <f t="shared" si="131"/>
        <v>0.61002460610946119</v>
      </c>
      <c r="DZ201" s="53">
        <f t="shared" si="132"/>
        <v>0.53822474696648281</v>
      </c>
      <c r="EA201" s="53">
        <f t="shared" si="119"/>
        <v>0.76076217360621035</v>
      </c>
      <c r="EB201" s="63">
        <f t="shared" si="120"/>
        <v>0.45736105218498085</v>
      </c>
      <c r="EC201" s="53">
        <f t="shared" si="121"/>
        <v>0.49156406748746007</v>
      </c>
      <c r="ED201" s="53">
        <f t="shared" si="133"/>
        <v>6.3040935672514609</v>
      </c>
      <c r="EE201" s="53">
        <f t="shared" si="124"/>
        <v>2.1013645224171542</v>
      </c>
      <c r="EF201" s="53">
        <f>'east Allen-Studer'!DO200</f>
        <v>2.0920664493091135</v>
      </c>
      <c r="EG201" s="53">
        <f t="shared" si="122"/>
        <v>1.6645667192704869</v>
      </c>
      <c r="EH201" s="53">
        <f t="shared" si="134"/>
        <v>12.279107065156722</v>
      </c>
      <c r="EI201" s="53">
        <f t="shared" si="139"/>
        <v>3.9146464050235474</v>
      </c>
      <c r="EJ201" s="53">
        <f t="shared" si="108"/>
        <v>1.0506822612085771</v>
      </c>
      <c r="EK201" s="53">
        <f t="shared" si="109"/>
        <v>2.1013645224171542</v>
      </c>
      <c r="EL201" s="6"/>
      <c r="EM201" s="11">
        <f t="shared" si="110"/>
        <v>412.56434446711728</v>
      </c>
      <c r="EN201" s="11">
        <f t="shared" si="111"/>
        <v>204.72025309516269</v>
      </c>
      <c r="EO201" s="11">
        <f t="shared" si="112"/>
        <v>138.50870934605038</v>
      </c>
      <c r="EP201" s="6"/>
      <c r="EQ201" s="6"/>
      <c r="ER201" s="6"/>
      <c r="ES201" s="218">
        <f t="shared" si="90"/>
        <v>1780</v>
      </c>
    </row>
    <row r="202" spans="1:149" x14ac:dyDescent="0.15">
      <c r="A202" s="218">
        <f t="shared" si="89"/>
        <v>1781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12"/>
      <c r="N202" s="12"/>
      <c r="O202" s="53"/>
      <c r="P202" s="12"/>
      <c r="Q202" s="12"/>
      <c r="R202" s="12"/>
      <c r="S202" s="4"/>
      <c r="T202" s="4"/>
      <c r="U202" s="4"/>
      <c r="V202" s="12">
        <v>15.22</v>
      </c>
      <c r="W202" s="32">
        <f t="shared" si="125"/>
        <v>0.70827858081471751</v>
      </c>
      <c r="X202" s="32"/>
      <c r="Y202" s="32"/>
      <c r="Z202" s="32"/>
      <c r="AA202" s="32"/>
      <c r="AB202" s="32"/>
      <c r="AC202" s="32"/>
      <c r="AD202" s="32"/>
      <c r="AE202" s="32"/>
      <c r="AF202" s="87"/>
      <c r="AG202" s="87"/>
      <c r="AH202" s="87"/>
      <c r="AI202" s="87"/>
      <c r="AJ202" s="87"/>
      <c r="AK202" s="87"/>
      <c r="AL202" s="87"/>
      <c r="AM202" s="87"/>
      <c r="AN202" s="4"/>
      <c r="AO202" s="4"/>
      <c r="AP202" s="12">
        <v>22.93</v>
      </c>
      <c r="AQ202" s="32">
        <f t="shared" si="126"/>
        <v>0.4701264718709115</v>
      </c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12">
        <v>28.93</v>
      </c>
      <c r="BZ202" s="12">
        <f t="shared" si="115"/>
        <v>0.37262357414448671</v>
      </c>
      <c r="CA202" s="4"/>
      <c r="CB202" s="4"/>
      <c r="CC202" s="163"/>
      <c r="CD202" s="115"/>
      <c r="CE202" s="156"/>
      <c r="CF202" s="12">
        <v>25.02</v>
      </c>
      <c r="CG202" s="12">
        <f t="shared" si="116"/>
        <v>0.4308553157474021</v>
      </c>
      <c r="CH202" s="164"/>
      <c r="CI202" s="173"/>
      <c r="CJ202" s="12">
        <v>21.89</v>
      </c>
      <c r="CK202" s="12">
        <f t="shared" si="117"/>
        <v>0.49246231155778891</v>
      </c>
      <c r="CL202" s="88"/>
      <c r="CM202" s="173"/>
      <c r="CN202" s="12">
        <v>20.85</v>
      </c>
      <c r="CO202" s="4"/>
      <c r="CP202" s="4"/>
      <c r="CQ202" s="12">
        <v>1.79</v>
      </c>
      <c r="CR202" s="12">
        <f t="shared" si="127"/>
        <v>6.0223463687150831</v>
      </c>
      <c r="CS202" s="7"/>
      <c r="CT202" s="115"/>
      <c r="CU202" s="88"/>
      <c r="CV202" s="12">
        <v>5.6</v>
      </c>
      <c r="CW202" s="12">
        <f t="shared" si="123"/>
        <v>1.9249999999999998</v>
      </c>
      <c r="CX202" s="12"/>
      <c r="CY202" s="12"/>
      <c r="DA202" s="4"/>
      <c r="DB202" s="4"/>
      <c r="DC202" s="63">
        <f t="shared" si="140"/>
        <v>3.7666666666666666</v>
      </c>
      <c r="DD202" s="4">
        <f t="shared" si="141"/>
        <v>3.7450000000000001</v>
      </c>
      <c r="DE202" s="4">
        <f t="shared" si="135"/>
        <v>13.358730857142856</v>
      </c>
      <c r="DF202" s="32">
        <f t="shared" si="136"/>
        <v>9.2973220200000011</v>
      </c>
      <c r="DG202" s="32">
        <f t="shared" si="137"/>
        <v>3.9146464050235474</v>
      </c>
      <c r="DH202" s="32">
        <f t="shared" si="138"/>
        <v>2.7244899692307696</v>
      </c>
      <c r="DW202" s="53">
        <f t="shared" si="118"/>
        <v>0.4701264718709115</v>
      </c>
      <c r="DX202" s="53">
        <f t="shared" si="130"/>
        <v>0.70567505451373758</v>
      </c>
      <c r="DY202" s="53">
        <f t="shared" si="131"/>
        <v>0.55969122205323196</v>
      </c>
      <c r="DZ202" s="53">
        <f t="shared" si="132"/>
        <v>0.44079003574144493</v>
      </c>
      <c r="EA202" s="53">
        <f t="shared" si="119"/>
        <v>0.70827858081471751</v>
      </c>
      <c r="EB202" s="63">
        <f t="shared" si="120"/>
        <v>0.37262357414448671</v>
      </c>
      <c r="EC202" s="53">
        <f t="shared" si="121"/>
        <v>0.49246231155778891</v>
      </c>
      <c r="ED202" s="53">
        <f t="shared" si="133"/>
        <v>6.0223463687150831</v>
      </c>
      <c r="EE202" s="53">
        <f t="shared" si="124"/>
        <v>1.9249999999999998</v>
      </c>
      <c r="EF202" s="53">
        <f>'east Allen-Studer'!DO201</f>
        <v>2.0920664493091135</v>
      </c>
      <c r="EG202" s="53">
        <f t="shared" si="122"/>
        <v>1.3561644511996329</v>
      </c>
      <c r="EH202" s="53">
        <v>11</v>
      </c>
      <c r="EI202" s="53">
        <f t="shared" si="139"/>
        <v>3.9146464050235474</v>
      </c>
      <c r="EJ202" s="53">
        <f t="shared" si="108"/>
        <v>0.96249999999999991</v>
      </c>
      <c r="EK202" s="53">
        <f t="shared" si="109"/>
        <v>1.9249999999999998</v>
      </c>
      <c r="EL202" s="6"/>
      <c r="EM202" s="11">
        <f t="shared" si="110"/>
        <v>371.06425408681463</v>
      </c>
      <c r="EN202" s="11">
        <f t="shared" si="111"/>
        <v>184.66118602138286</v>
      </c>
      <c r="EO202" s="11">
        <f t="shared" si="112"/>
        <v>119.37606038863068</v>
      </c>
      <c r="EP202" s="6"/>
      <c r="EQ202" s="6"/>
      <c r="ER202" s="6"/>
      <c r="ES202" s="218">
        <f t="shared" si="90"/>
        <v>1781</v>
      </c>
    </row>
    <row r="203" spans="1:149" x14ac:dyDescent="0.15">
      <c r="A203" s="218">
        <f t="shared" si="89"/>
        <v>1782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12"/>
      <c r="N203" s="12"/>
      <c r="O203" s="53"/>
      <c r="P203" s="12"/>
      <c r="Q203" s="12"/>
      <c r="R203" s="12"/>
      <c r="S203" s="4"/>
      <c r="T203" s="4"/>
      <c r="U203" s="4"/>
      <c r="V203" s="12">
        <v>11.75</v>
      </c>
      <c r="W203" s="32">
        <f t="shared" si="125"/>
        <v>0.9174468085106382</v>
      </c>
      <c r="X203" s="32"/>
      <c r="Y203" s="32"/>
      <c r="Z203" s="32"/>
      <c r="AA203" s="32"/>
      <c r="AB203" s="32"/>
      <c r="AC203" s="32"/>
      <c r="AD203" s="32"/>
      <c r="AE203" s="32"/>
      <c r="AF203" s="87"/>
      <c r="AG203" s="87"/>
      <c r="AH203" s="87"/>
      <c r="AI203" s="87"/>
      <c r="AJ203" s="87"/>
      <c r="AK203" s="87"/>
      <c r="AL203" s="87"/>
      <c r="AM203" s="87"/>
      <c r="AN203" s="4"/>
      <c r="AO203" s="4"/>
      <c r="AP203" s="12">
        <v>26</v>
      </c>
      <c r="AQ203" s="32">
        <f t="shared" si="126"/>
        <v>0.41461538461538461</v>
      </c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12">
        <v>30.18</v>
      </c>
      <c r="BZ203" s="12">
        <f t="shared" si="115"/>
        <v>0.35719019218025178</v>
      </c>
      <c r="CA203" s="4"/>
      <c r="CB203" s="4"/>
      <c r="CC203" s="163"/>
      <c r="CD203" s="115"/>
      <c r="CE203" s="156"/>
      <c r="CF203" s="12">
        <v>27.73</v>
      </c>
      <c r="CG203" s="12">
        <f t="shared" si="116"/>
        <v>0.38874864767399919</v>
      </c>
      <c r="CH203" s="164"/>
      <c r="CI203" s="173"/>
      <c r="CJ203" s="12">
        <v>16.29</v>
      </c>
      <c r="CK203" s="12">
        <f t="shared" si="117"/>
        <v>0.66175567833026394</v>
      </c>
      <c r="CL203" s="88"/>
      <c r="CM203" s="173"/>
      <c r="CN203" s="12">
        <v>23.84</v>
      </c>
      <c r="CO203" s="4"/>
      <c r="CP203" s="4"/>
      <c r="CQ203" s="12">
        <v>1.57</v>
      </c>
      <c r="CR203" s="12">
        <f t="shared" si="127"/>
        <v>6.8662420382165594</v>
      </c>
      <c r="CS203" s="7"/>
      <c r="CT203" s="115"/>
      <c r="CU203" s="88"/>
      <c r="CV203" s="12">
        <v>4.78</v>
      </c>
      <c r="CW203" s="12">
        <f t="shared" si="123"/>
        <v>2.2552301255230125</v>
      </c>
      <c r="CX203" s="12">
        <v>118.74</v>
      </c>
      <c r="CY203" s="12">
        <f t="shared" ref="CY203:CY214" si="142">(1/CX203)*10.78</f>
        <v>9.078659255516254E-2</v>
      </c>
      <c r="CZ203" s="53">
        <f t="shared" ref="CZ203:CZ214" si="143">1000*CY203/7.701</f>
        <v>11.788935535016563</v>
      </c>
      <c r="DA203" s="4"/>
      <c r="DB203" s="4"/>
      <c r="DC203" s="63">
        <f t="shared" si="140"/>
        <v>3.7666666666666666</v>
      </c>
      <c r="DD203" s="4">
        <f t="shared" si="141"/>
        <v>3.7450000000000001</v>
      </c>
      <c r="DE203" s="4">
        <f t="shared" si="135"/>
        <v>13.358730857142856</v>
      </c>
      <c r="DF203" s="32">
        <f t="shared" si="136"/>
        <v>9.2973220200000011</v>
      </c>
      <c r="DG203" s="32">
        <f t="shared" si="137"/>
        <v>3.9146464050235474</v>
      </c>
      <c r="DH203" s="32">
        <f t="shared" si="138"/>
        <v>2.7244899692307696</v>
      </c>
      <c r="DW203" s="53">
        <f t="shared" si="118"/>
        <v>0.41461538461538461</v>
      </c>
      <c r="DX203" s="53">
        <f t="shared" si="130"/>
        <v>0.63761846153846147</v>
      </c>
      <c r="DY203" s="53">
        <f t="shared" si="131"/>
        <v>0.55052391663353206</v>
      </c>
      <c r="DZ203" s="53">
        <f t="shared" si="132"/>
        <v>0.42304408495692508</v>
      </c>
      <c r="EA203" s="53">
        <f t="shared" si="119"/>
        <v>0.9174468085106382</v>
      </c>
      <c r="EB203" s="63">
        <f t="shared" si="120"/>
        <v>0.35719019218025178</v>
      </c>
      <c r="EC203" s="53">
        <f t="shared" si="121"/>
        <v>0.66175567833026394</v>
      </c>
      <c r="ED203" s="53">
        <f t="shared" si="133"/>
        <v>6.8662420382165594</v>
      </c>
      <c r="EE203" s="53">
        <f t="shared" si="124"/>
        <v>2.2552301255230125</v>
      </c>
      <c r="EF203" s="53">
        <f>'east Allen-Studer'!DO202</f>
        <v>2.0920664493091135</v>
      </c>
      <c r="EG203" s="53">
        <f t="shared" si="122"/>
        <v>1.2999946180651218</v>
      </c>
      <c r="EH203" s="53">
        <f t="shared" ref="EH203:EH214" si="144">CZ203</f>
        <v>11.788935535016563</v>
      </c>
      <c r="EI203" s="53">
        <f t="shared" si="139"/>
        <v>3.9146464050235474</v>
      </c>
      <c r="EJ203" s="53">
        <f t="shared" si="108"/>
        <v>1.1276150627615062</v>
      </c>
      <c r="EK203" s="53">
        <f t="shared" si="109"/>
        <v>2.2552301255230125</v>
      </c>
      <c r="EL203" s="6"/>
      <c r="EM203" s="11">
        <f t="shared" si="110"/>
        <v>369.11247620656047</v>
      </c>
      <c r="EN203" s="11">
        <f t="shared" si="111"/>
        <v>200.95350038176633</v>
      </c>
      <c r="EO203" s="11">
        <f t="shared" si="112"/>
        <v>120.26832826278817</v>
      </c>
      <c r="EP203" s="6"/>
      <c r="EQ203" s="6"/>
      <c r="ER203" s="6"/>
      <c r="ES203" s="218">
        <f t="shared" si="90"/>
        <v>1782</v>
      </c>
    </row>
    <row r="204" spans="1:149" x14ac:dyDescent="0.15">
      <c r="A204" s="218">
        <f t="shared" si="89"/>
        <v>1783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12"/>
      <c r="N204" s="12"/>
      <c r="O204" s="53"/>
      <c r="P204" s="12"/>
      <c r="Q204" s="12"/>
      <c r="R204" s="12"/>
      <c r="S204" s="4"/>
      <c r="T204" s="4"/>
      <c r="U204" s="4"/>
      <c r="V204" s="12">
        <v>12.84</v>
      </c>
      <c r="W204" s="32">
        <f t="shared" si="125"/>
        <v>0.83956386292834884</v>
      </c>
      <c r="X204" s="32"/>
      <c r="Y204" s="32"/>
      <c r="Z204" s="32"/>
      <c r="AA204" s="32"/>
      <c r="AB204" s="32"/>
      <c r="AC204" s="32"/>
      <c r="AD204" s="32"/>
      <c r="AE204" s="32"/>
      <c r="AF204" s="87"/>
      <c r="AG204" s="87"/>
      <c r="AH204" s="87"/>
      <c r="AI204" s="87"/>
      <c r="AJ204" s="87"/>
      <c r="AK204" s="87"/>
      <c r="AL204" s="87"/>
      <c r="AM204" s="87"/>
      <c r="AN204" s="4"/>
      <c r="AO204" s="4"/>
      <c r="AP204" s="12">
        <v>27.62</v>
      </c>
      <c r="AQ204" s="32">
        <f t="shared" si="126"/>
        <v>0.39029688631426496</v>
      </c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12">
        <v>28.87</v>
      </c>
      <c r="BZ204" s="12">
        <f t="shared" si="115"/>
        <v>0.37339799099411153</v>
      </c>
      <c r="CA204" s="4"/>
      <c r="CB204" s="4"/>
      <c r="CC204" s="163"/>
      <c r="CD204" s="115"/>
      <c r="CE204" s="156"/>
      <c r="CF204" s="12">
        <v>26.84</v>
      </c>
      <c r="CG204" s="12">
        <f t="shared" si="116"/>
        <v>0.40163934426229503</v>
      </c>
      <c r="CH204" s="164"/>
      <c r="CI204" s="173"/>
      <c r="CJ204" s="12">
        <v>21.89</v>
      </c>
      <c r="CK204" s="12">
        <f t="shared" si="117"/>
        <v>0.49246231155778891</v>
      </c>
      <c r="CL204" s="88"/>
      <c r="CM204" s="173"/>
      <c r="CN204" s="12">
        <v>21.05</v>
      </c>
      <c r="CO204" s="4"/>
      <c r="CP204" s="4"/>
      <c r="CQ204" s="12">
        <v>1.71</v>
      </c>
      <c r="CR204" s="12">
        <f t="shared" si="127"/>
        <v>6.3040935672514609</v>
      </c>
      <c r="CS204" s="7"/>
      <c r="CT204" s="115"/>
      <c r="CU204" s="88"/>
      <c r="CV204" s="12">
        <v>4.7</v>
      </c>
      <c r="CW204" s="12">
        <f t="shared" si="123"/>
        <v>2.2936170212765958</v>
      </c>
      <c r="CX204" s="12">
        <v>111.67</v>
      </c>
      <c r="CY204" s="12">
        <f t="shared" si="142"/>
        <v>9.6534431808005722E-2</v>
      </c>
      <c r="CZ204" s="53">
        <f t="shared" si="143"/>
        <v>12.535311233347063</v>
      </c>
      <c r="DA204" s="4"/>
      <c r="DB204" s="4"/>
      <c r="DC204" s="63">
        <v>5</v>
      </c>
      <c r="DD204" s="89">
        <v>4.7</v>
      </c>
      <c r="DE204" s="4">
        <f t="shared" si="135"/>
        <v>17.732828571428573</v>
      </c>
      <c r="DF204" s="32">
        <f t="shared" si="136"/>
        <v>11.668201199999999</v>
      </c>
      <c r="DG204" s="32">
        <f t="shared" si="137"/>
        <v>5.19643328100471</v>
      </c>
      <c r="DH204" s="32">
        <f t="shared" si="138"/>
        <v>3.4192530989010987</v>
      </c>
      <c r="DW204" s="53">
        <f t="shared" si="118"/>
        <v>0.39029688631426496</v>
      </c>
      <c r="DX204" s="53">
        <f t="shared" si="130"/>
        <v>0.60780398262128887</v>
      </c>
      <c r="DY204" s="53">
        <f t="shared" si="131"/>
        <v>0.56015121946657431</v>
      </c>
      <c r="DZ204" s="53">
        <f t="shared" si="132"/>
        <v>0.44168049276065119</v>
      </c>
      <c r="EA204" s="53">
        <f t="shared" si="119"/>
        <v>0.83956386292834884</v>
      </c>
      <c r="EB204" s="63">
        <f t="shared" si="120"/>
        <v>0.37339799099411153</v>
      </c>
      <c r="EC204" s="53">
        <f t="shared" si="121"/>
        <v>0.49246231155778891</v>
      </c>
      <c r="ED204" s="53">
        <f t="shared" si="133"/>
        <v>6.3040935672514609</v>
      </c>
      <c r="EE204" s="53">
        <f t="shared" si="124"/>
        <v>2.2936170212765958</v>
      </c>
      <c r="EF204" s="53">
        <f>'east Allen-Studer'!DO203</f>
        <v>2.0920664493091135</v>
      </c>
      <c r="EG204" s="53">
        <f t="shared" si="122"/>
        <v>1.3589829433046545</v>
      </c>
      <c r="EH204" s="53">
        <f t="shared" si="144"/>
        <v>12.535311233347063</v>
      </c>
      <c r="EI204" s="53">
        <f>'east Allen-Studer'!DR203</f>
        <v>3</v>
      </c>
      <c r="EJ204" s="53">
        <f t="shared" si="108"/>
        <v>1.1468085106382979</v>
      </c>
      <c r="EK204" s="53">
        <f t="shared" si="109"/>
        <v>2.2936170212765958</v>
      </c>
      <c r="EL204" s="6"/>
      <c r="EM204" s="11">
        <f t="shared" si="110"/>
        <v>357.40431057453929</v>
      </c>
      <c r="EN204" s="11">
        <f t="shared" si="111"/>
        <v>188.06576394167672</v>
      </c>
      <c r="EO204" s="11">
        <f t="shared" si="112"/>
        <v>117.64457369965733</v>
      </c>
      <c r="EP204" s="6"/>
      <c r="EQ204" s="6"/>
      <c r="ER204" s="6"/>
      <c r="ES204" s="218">
        <f t="shared" si="90"/>
        <v>1783</v>
      </c>
    </row>
    <row r="205" spans="1:149" x14ac:dyDescent="0.15">
      <c r="A205" s="218">
        <f t="shared" si="89"/>
        <v>1784</v>
      </c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12"/>
      <c r="N205" s="12"/>
      <c r="O205" s="53"/>
      <c r="P205" s="12"/>
      <c r="Q205" s="12"/>
      <c r="R205" s="12"/>
      <c r="S205" s="4"/>
      <c r="T205" s="4"/>
      <c r="U205" s="4"/>
      <c r="V205" s="12">
        <v>11.5</v>
      </c>
      <c r="W205" s="32">
        <f t="shared" si="125"/>
        <v>0.93739130434782603</v>
      </c>
      <c r="X205" s="32"/>
      <c r="Y205" s="32"/>
      <c r="Z205" s="32"/>
      <c r="AA205" s="32"/>
      <c r="AB205" s="32"/>
      <c r="AC205" s="32"/>
      <c r="AD205" s="32"/>
      <c r="AE205" s="32"/>
      <c r="AF205" s="87"/>
      <c r="AG205" s="87"/>
      <c r="AH205" s="87"/>
      <c r="AI205" s="87"/>
      <c r="AJ205" s="87"/>
      <c r="AK205" s="87"/>
      <c r="AL205" s="87"/>
      <c r="AM205" s="87"/>
      <c r="AN205" s="4"/>
      <c r="AO205" s="4"/>
      <c r="AP205" s="12">
        <v>25.6</v>
      </c>
      <c r="AQ205" s="32">
        <f t="shared" si="126"/>
        <v>0.42109374999999999</v>
      </c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12">
        <v>29.19</v>
      </c>
      <c r="BZ205" s="12">
        <f t="shared" si="115"/>
        <v>0.36930455635491605</v>
      </c>
      <c r="CA205" s="4"/>
      <c r="CB205" s="4"/>
      <c r="CC205" s="163"/>
      <c r="CD205" s="115"/>
      <c r="CE205" s="156"/>
      <c r="CF205" s="12">
        <v>27.56</v>
      </c>
      <c r="CG205" s="12">
        <f t="shared" si="116"/>
        <v>0.39114658925979678</v>
      </c>
      <c r="CH205" s="164"/>
      <c r="CI205" s="173"/>
      <c r="CJ205" s="12">
        <v>21.89</v>
      </c>
      <c r="CK205" s="12">
        <f t="shared" si="117"/>
        <v>0.49246231155778891</v>
      </c>
      <c r="CL205" s="88"/>
      <c r="CM205" s="173"/>
      <c r="CN205" s="12">
        <v>20.88</v>
      </c>
      <c r="CO205" s="4"/>
      <c r="CP205" s="4"/>
      <c r="CQ205" s="12">
        <v>1.92</v>
      </c>
      <c r="CR205" s="12">
        <f t="shared" si="127"/>
        <v>5.614583333333333</v>
      </c>
      <c r="CS205" s="7"/>
      <c r="CT205" s="115"/>
      <c r="CU205" s="88"/>
      <c r="CV205" s="12">
        <v>4.6900000000000004</v>
      </c>
      <c r="CW205" s="12">
        <f t="shared" si="123"/>
        <v>2.2985074626865667</v>
      </c>
      <c r="CX205" s="12">
        <v>118.96</v>
      </c>
      <c r="CY205" s="12">
        <f t="shared" si="142"/>
        <v>9.0618695359784798E-2</v>
      </c>
      <c r="CZ205" s="53">
        <f t="shared" si="143"/>
        <v>11.767133535876484</v>
      </c>
      <c r="DA205" s="4"/>
      <c r="DB205" s="4"/>
      <c r="DC205" s="63">
        <v>5</v>
      </c>
      <c r="DD205" s="89">
        <v>4.7</v>
      </c>
      <c r="DE205" s="4">
        <f t="shared" si="135"/>
        <v>17.732828571428573</v>
      </c>
      <c r="DF205" s="32">
        <f t="shared" si="136"/>
        <v>11.668201199999999</v>
      </c>
      <c r="DG205" s="32">
        <f t="shared" si="137"/>
        <v>5.19643328100471</v>
      </c>
      <c r="DH205" s="32">
        <f t="shared" si="138"/>
        <v>3.4192530989010987</v>
      </c>
      <c r="DW205" s="53">
        <f t="shared" si="118"/>
        <v>0.42109374999999999</v>
      </c>
      <c r="DX205" s="53">
        <f t="shared" si="130"/>
        <v>0.64556093749999999</v>
      </c>
      <c r="DY205" s="53">
        <f t="shared" si="131"/>
        <v>0.55771975203836932</v>
      </c>
      <c r="DZ205" s="53">
        <f t="shared" si="132"/>
        <v>0.4369736896882494</v>
      </c>
      <c r="EA205" s="53">
        <f t="shared" si="119"/>
        <v>0.93739130434782603</v>
      </c>
      <c r="EB205" s="63">
        <f t="shared" si="120"/>
        <v>0.36930455635491605</v>
      </c>
      <c r="EC205" s="53">
        <f t="shared" si="121"/>
        <v>0.49246231155778891</v>
      </c>
      <c r="ED205" s="53">
        <f t="shared" si="133"/>
        <v>5.614583333333333</v>
      </c>
      <c r="EE205" s="53">
        <f t="shared" si="124"/>
        <v>2.2985074626865667</v>
      </c>
      <c r="EF205" s="53">
        <f>'east Allen-Studer'!DO204</f>
        <v>2.4354539078853676</v>
      </c>
      <c r="EG205" s="53">
        <f t="shared" si="122"/>
        <v>1.3440848774650695</v>
      </c>
      <c r="EH205" s="53">
        <f t="shared" si="144"/>
        <v>11.767133535876484</v>
      </c>
      <c r="EI205" s="53">
        <f>'east Allen-Studer'!DR204</f>
        <v>3</v>
      </c>
      <c r="EJ205" s="53">
        <f t="shared" si="108"/>
        <v>1.1492537313432833</v>
      </c>
      <c r="EK205" s="53">
        <f t="shared" si="109"/>
        <v>2.2985074626865667</v>
      </c>
      <c r="EL205" s="6"/>
      <c r="EM205" s="11">
        <f t="shared" si="110"/>
        <v>357.04993814405185</v>
      </c>
      <c r="EN205" s="11">
        <f t="shared" si="111"/>
        <v>183.72080681385344</v>
      </c>
      <c r="EO205" s="11">
        <f t="shared" si="112"/>
        <v>115.37896961650162</v>
      </c>
      <c r="EP205" s="6"/>
      <c r="EQ205" s="6"/>
      <c r="ER205" s="6"/>
      <c r="ES205" s="218">
        <f t="shared" si="90"/>
        <v>1784</v>
      </c>
    </row>
    <row r="206" spans="1:149" x14ac:dyDescent="0.15">
      <c r="A206" s="218">
        <f t="shared" si="89"/>
        <v>1785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12"/>
      <c r="N206" s="12"/>
      <c r="O206" s="53"/>
      <c r="P206" s="12"/>
      <c r="Q206" s="12"/>
      <c r="R206" s="12"/>
      <c r="S206" s="4"/>
      <c r="T206" s="4"/>
      <c r="U206" s="4"/>
      <c r="V206" s="12">
        <v>14.98</v>
      </c>
      <c r="W206" s="32">
        <f t="shared" si="125"/>
        <v>0.71962616822429892</v>
      </c>
      <c r="X206" s="32"/>
      <c r="Y206" s="32"/>
      <c r="Z206" s="32"/>
      <c r="AA206" s="32"/>
      <c r="AB206" s="32"/>
      <c r="AC206" s="32"/>
      <c r="AD206" s="32"/>
      <c r="AE206" s="32"/>
      <c r="AF206" s="87"/>
      <c r="AG206" s="87"/>
      <c r="AH206" s="87"/>
      <c r="AI206" s="87"/>
      <c r="AJ206" s="87"/>
      <c r="AK206" s="87"/>
      <c r="AL206" s="87"/>
      <c r="AM206" s="87"/>
      <c r="AN206" s="4"/>
      <c r="AO206" s="4"/>
      <c r="AP206" s="12">
        <v>18.760000000000002</v>
      </c>
      <c r="AQ206" s="32">
        <f t="shared" si="126"/>
        <v>0.57462686567164167</v>
      </c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12">
        <v>29.13</v>
      </c>
      <c r="BZ206" s="12">
        <f t="shared" si="115"/>
        <v>0.37006522485410226</v>
      </c>
      <c r="CA206" s="4"/>
      <c r="CB206" s="4"/>
      <c r="CC206" s="163"/>
      <c r="CD206" s="115"/>
      <c r="CE206" s="156"/>
      <c r="CF206" s="12">
        <v>31.27</v>
      </c>
      <c r="CG206" s="12">
        <f t="shared" si="116"/>
        <v>0.34473936680524464</v>
      </c>
      <c r="CH206" s="164"/>
      <c r="CI206" s="173"/>
      <c r="CJ206" s="12">
        <v>14.16</v>
      </c>
      <c r="CK206" s="12">
        <f t="shared" si="117"/>
        <v>0.76129943502824859</v>
      </c>
      <c r="CL206" s="88"/>
      <c r="CM206" s="173"/>
      <c r="CN206" s="12">
        <v>20.38</v>
      </c>
      <c r="CO206" s="4"/>
      <c r="CP206" s="4"/>
      <c r="CQ206" s="12">
        <v>1.92</v>
      </c>
      <c r="CR206" s="12">
        <f t="shared" si="127"/>
        <v>5.614583333333333</v>
      </c>
      <c r="CS206" s="7"/>
      <c r="CT206" s="115"/>
      <c r="CU206" s="88"/>
      <c r="CV206" s="12">
        <v>4.28</v>
      </c>
      <c r="CW206" s="12">
        <f t="shared" si="123"/>
        <v>2.5186915887850465</v>
      </c>
      <c r="CX206" s="12">
        <v>121.6</v>
      </c>
      <c r="CY206" s="12">
        <f t="shared" si="142"/>
        <v>8.8651315789473675E-2</v>
      </c>
      <c r="CZ206" s="53">
        <f t="shared" si="143"/>
        <v>11.511662873584427</v>
      </c>
      <c r="DA206" s="4"/>
      <c r="DB206" s="4"/>
      <c r="DC206" s="63">
        <v>5</v>
      </c>
      <c r="DD206" s="89">
        <v>4.7</v>
      </c>
      <c r="DE206" s="4">
        <f t="shared" si="135"/>
        <v>17.732828571428573</v>
      </c>
      <c r="DF206" s="32">
        <f t="shared" si="136"/>
        <v>11.668201199999999</v>
      </c>
      <c r="DG206" s="32">
        <f t="shared" si="137"/>
        <v>5.19643328100471</v>
      </c>
      <c r="DH206" s="32">
        <f t="shared" si="138"/>
        <v>3.4192530989010987</v>
      </c>
      <c r="DW206" s="53">
        <f t="shared" si="118"/>
        <v>0.57462686567164167</v>
      </c>
      <c r="DX206" s="53">
        <f t="shared" si="130"/>
        <v>0.83379253731343272</v>
      </c>
      <c r="DY206" s="53">
        <f t="shared" si="131"/>
        <v>0.55817158304153791</v>
      </c>
      <c r="DZ206" s="53">
        <f t="shared" si="132"/>
        <v>0.43784833827669067</v>
      </c>
      <c r="EA206" s="53">
        <f t="shared" si="119"/>
        <v>0.71962616822429892</v>
      </c>
      <c r="EB206" s="63">
        <f t="shared" si="120"/>
        <v>0.37006522485410226</v>
      </c>
      <c r="EC206" s="53">
        <f t="shared" si="121"/>
        <v>0.76129943502824859</v>
      </c>
      <c r="ED206" s="53">
        <f t="shared" si="133"/>
        <v>5.614583333333333</v>
      </c>
      <c r="EE206" s="53">
        <f t="shared" si="124"/>
        <v>2.5186915887850465</v>
      </c>
      <c r="EF206" s="53">
        <f>'east Allen-Studer'!DO205</f>
        <v>2.4498819523633619</v>
      </c>
      <c r="EG206" s="53">
        <f t="shared" si="122"/>
        <v>1.3468533324135044</v>
      </c>
      <c r="EH206" s="53">
        <f t="shared" si="144"/>
        <v>11.511662873584427</v>
      </c>
      <c r="EI206" s="53">
        <f>'east Allen-Studer'!DR205</f>
        <v>3</v>
      </c>
      <c r="EJ206" s="53">
        <f t="shared" si="108"/>
        <v>1.2593457943925233</v>
      </c>
      <c r="EK206" s="53">
        <f t="shared" si="109"/>
        <v>2.5186915887850465</v>
      </c>
      <c r="EL206" s="6"/>
      <c r="EM206" s="11">
        <f t="shared" si="110"/>
        <v>402.85151667933968</v>
      </c>
      <c r="EN206" s="11">
        <f t="shared" si="111"/>
        <v>203.36135140028506</v>
      </c>
      <c r="EO206" s="11">
        <f t="shared" si="112"/>
        <v>118.26043934734069</v>
      </c>
      <c r="EP206" s="6"/>
      <c r="EQ206" s="6"/>
      <c r="ER206" s="6"/>
      <c r="ES206" s="218">
        <f t="shared" si="90"/>
        <v>1785</v>
      </c>
    </row>
    <row r="207" spans="1:149" x14ac:dyDescent="0.15">
      <c r="A207" s="218">
        <f t="shared" si="89"/>
        <v>1786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12"/>
      <c r="N207" s="12"/>
      <c r="O207" s="53"/>
      <c r="P207" s="12"/>
      <c r="Q207" s="12"/>
      <c r="R207" s="12"/>
      <c r="S207" s="4"/>
      <c r="T207" s="4"/>
      <c r="U207" s="4"/>
      <c r="V207" s="12">
        <v>13.84</v>
      </c>
      <c r="W207" s="32">
        <f t="shared" si="125"/>
        <v>0.77890173410404628</v>
      </c>
      <c r="X207" s="32"/>
      <c r="Y207" s="32"/>
      <c r="Z207" s="32"/>
      <c r="AA207" s="32"/>
      <c r="AB207" s="32"/>
      <c r="AC207" s="32"/>
      <c r="AD207" s="32"/>
      <c r="AE207" s="32"/>
      <c r="AF207" s="87"/>
      <c r="AG207" s="87"/>
      <c r="AH207" s="87"/>
      <c r="AI207" s="87"/>
      <c r="AJ207" s="87"/>
      <c r="AK207" s="87"/>
      <c r="AL207" s="87"/>
      <c r="AM207" s="87"/>
      <c r="AN207" s="4"/>
      <c r="AO207" s="4"/>
      <c r="AP207" s="12">
        <v>26.06</v>
      </c>
      <c r="AQ207" s="32">
        <f t="shared" si="126"/>
        <v>0.41366078280890256</v>
      </c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12">
        <v>29.97</v>
      </c>
      <c r="BZ207" s="12">
        <f t="shared" si="115"/>
        <v>0.35969302635969302</v>
      </c>
      <c r="CA207" s="4"/>
      <c r="CB207" s="4"/>
      <c r="CC207" s="163"/>
      <c r="CD207" s="115"/>
      <c r="CE207" s="156"/>
      <c r="CF207" s="12">
        <v>28.27</v>
      </c>
      <c r="CG207" s="12">
        <f t="shared" si="116"/>
        <v>0.3813229571984435</v>
      </c>
      <c r="CH207" s="164"/>
      <c r="CI207" s="173"/>
      <c r="CJ207" s="12">
        <v>19.55</v>
      </c>
      <c r="CK207" s="12">
        <f t="shared" si="117"/>
        <v>0.55140664961636821</v>
      </c>
      <c r="CL207" s="88"/>
      <c r="CM207" s="173"/>
      <c r="CN207" s="12">
        <v>21.83</v>
      </c>
      <c r="CO207" s="4"/>
      <c r="CP207" s="4"/>
      <c r="CQ207" s="12">
        <v>2.16</v>
      </c>
      <c r="CR207" s="12">
        <f t="shared" si="127"/>
        <v>4.9907407407407396</v>
      </c>
      <c r="CS207" s="7"/>
      <c r="CT207" s="115"/>
      <c r="CU207" s="88"/>
      <c r="CV207" s="12">
        <v>5.41</v>
      </c>
      <c r="CW207" s="12">
        <f t="shared" si="123"/>
        <v>1.9926062846580406</v>
      </c>
      <c r="CX207" s="12">
        <v>118.96</v>
      </c>
      <c r="CY207" s="12">
        <f t="shared" si="142"/>
        <v>9.0618695359784798E-2</v>
      </c>
      <c r="CZ207" s="53">
        <f t="shared" si="143"/>
        <v>11.767133535876484</v>
      </c>
      <c r="DA207" s="4"/>
      <c r="DB207" s="4"/>
      <c r="DC207" s="63">
        <v>5</v>
      </c>
      <c r="DD207" s="89">
        <v>4.7</v>
      </c>
      <c r="DE207" s="4">
        <f t="shared" si="135"/>
        <v>17.732828571428573</v>
      </c>
      <c r="DF207" s="32">
        <f t="shared" si="136"/>
        <v>11.668201199999999</v>
      </c>
      <c r="DG207" s="32">
        <f t="shared" si="137"/>
        <v>5.19643328100471</v>
      </c>
      <c r="DH207" s="32">
        <f t="shared" si="138"/>
        <v>3.4192530989010987</v>
      </c>
      <c r="DW207" s="53">
        <f t="shared" si="118"/>
        <v>0.41366078280890256</v>
      </c>
      <c r="DX207" s="53">
        <f t="shared" si="130"/>
        <v>0.63644811972371462</v>
      </c>
      <c r="DY207" s="53">
        <f t="shared" si="131"/>
        <v>0.55201058011344672</v>
      </c>
      <c r="DZ207" s="53">
        <f t="shared" si="132"/>
        <v>0.42592194881548218</v>
      </c>
      <c r="EA207" s="53">
        <f t="shared" si="119"/>
        <v>0.77890173410404628</v>
      </c>
      <c r="EB207" s="63">
        <f t="shared" si="120"/>
        <v>0.35969302635969302</v>
      </c>
      <c r="EC207" s="53">
        <f t="shared" si="121"/>
        <v>0.55140664961636821</v>
      </c>
      <c r="ED207" s="53">
        <f t="shared" si="133"/>
        <v>4.9907407407407396</v>
      </c>
      <c r="EE207" s="53">
        <f t="shared" si="124"/>
        <v>1.9926062846580406</v>
      </c>
      <c r="EF207" s="53">
        <f>'east Allen-Studer'!DO206</f>
        <v>2.4671956057369546</v>
      </c>
      <c r="EG207" s="53">
        <f t="shared" si="122"/>
        <v>1.3091036894629757</v>
      </c>
      <c r="EH207" s="53">
        <f t="shared" si="144"/>
        <v>11.767133535876484</v>
      </c>
      <c r="EI207" s="53">
        <f>'east Allen-Studer'!DR206</f>
        <v>3</v>
      </c>
      <c r="EJ207" s="53">
        <f t="shared" si="108"/>
        <v>0.99630314232902029</v>
      </c>
      <c r="EK207" s="53">
        <f t="shared" si="109"/>
        <v>1.9926062846580406</v>
      </c>
      <c r="EL207" s="6"/>
      <c r="EM207" s="11">
        <f t="shared" si="110"/>
        <v>349.27657519910059</v>
      </c>
      <c r="EN207" s="11">
        <f t="shared" si="111"/>
        <v>182.42929293326597</v>
      </c>
      <c r="EO207" s="11">
        <f t="shared" si="112"/>
        <v>112.0850614019858</v>
      </c>
      <c r="EP207" s="6"/>
      <c r="EQ207" s="6"/>
      <c r="ER207" s="6"/>
      <c r="ES207" s="218">
        <f t="shared" si="90"/>
        <v>1786</v>
      </c>
    </row>
    <row r="208" spans="1:149" x14ac:dyDescent="0.15">
      <c r="A208" s="218">
        <f t="shared" si="89"/>
        <v>1787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12"/>
      <c r="N208" s="12"/>
      <c r="O208" s="53"/>
      <c r="P208" s="12"/>
      <c r="Q208" s="12"/>
      <c r="R208" s="12"/>
      <c r="S208" s="4"/>
      <c r="T208" s="4"/>
      <c r="U208" s="4"/>
      <c r="V208" s="12">
        <v>10.7</v>
      </c>
      <c r="W208" s="32">
        <f t="shared" si="125"/>
        <v>1.0074766355140188</v>
      </c>
      <c r="X208" s="32"/>
      <c r="Y208" s="32"/>
      <c r="Z208" s="32"/>
      <c r="AA208" s="32"/>
      <c r="AB208" s="32"/>
      <c r="AC208" s="32"/>
      <c r="AD208" s="32"/>
      <c r="AE208" s="32"/>
      <c r="AF208" s="87"/>
      <c r="AG208" s="87"/>
      <c r="AH208" s="87"/>
      <c r="AI208" s="87"/>
      <c r="AJ208" s="87"/>
      <c r="AK208" s="87"/>
      <c r="AL208" s="87"/>
      <c r="AM208" s="87"/>
      <c r="AN208" s="4"/>
      <c r="AO208" s="4"/>
      <c r="AP208" s="12">
        <v>23.53</v>
      </c>
      <c r="AQ208" s="32">
        <f t="shared" si="126"/>
        <v>0.45813854653633657</v>
      </c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12">
        <v>26.32</v>
      </c>
      <c r="BZ208" s="12">
        <f t="shared" si="115"/>
        <v>0.40957446808510634</v>
      </c>
      <c r="CA208" s="4"/>
      <c r="CB208" s="4"/>
      <c r="CC208" s="163"/>
      <c r="CD208" s="115"/>
      <c r="CE208" s="156"/>
      <c r="CF208" s="12">
        <v>27.08</v>
      </c>
      <c r="CG208" s="12">
        <f t="shared" si="116"/>
        <v>0.39807976366322007</v>
      </c>
      <c r="CH208" s="164"/>
      <c r="CI208" s="173"/>
      <c r="CJ208" s="12">
        <v>19.55</v>
      </c>
      <c r="CK208" s="12">
        <f t="shared" si="117"/>
        <v>0.55140664961636821</v>
      </c>
      <c r="CL208" s="88"/>
      <c r="CM208" s="173"/>
      <c r="CN208" s="12">
        <v>20.329999999999998</v>
      </c>
      <c r="CO208" s="4"/>
      <c r="CP208" s="4"/>
      <c r="CQ208" s="12">
        <v>2.5099999999999998</v>
      </c>
      <c r="CR208" s="12">
        <f t="shared" si="127"/>
        <v>4.2948207171314738</v>
      </c>
      <c r="CS208" s="7"/>
      <c r="CT208" s="115"/>
      <c r="CU208" s="88"/>
      <c r="CV208" s="12">
        <v>5.3</v>
      </c>
      <c r="CW208" s="12">
        <f t="shared" si="123"/>
        <v>2.0339622641509436</v>
      </c>
      <c r="CX208" s="12">
        <v>124.36</v>
      </c>
      <c r="CY208" s="12">
        <f t="shared" si="142"/>
        <v>8.6683821164361519E-2</v>
      </c>
      <c r="CZ208" s="53">
        <f t="shared" si="143"/>
        <v>11.25617727105071</v>
      </c>
      <c r="DA208" s="4"/>
      <c r="DB208" s="4"/>
      <c r="DC208" s="63">
        <v>5</v>
      </c>
      <c r="DD208" s="89">
        <v>4.7</v>
      </c>
      <c r="DE208" s="4">
        <f t="shared" si="135"/>
        <v>17.732828571428573</v>
      </c>
      <c r="DF208" s="32">
        <f t="shared" si="136"/>
        <v>11.668201199999999</v>
      </c>
      <c r="DG208" s="32">
        <f t="shared" si="137"/>
        <v>5.19643328100471</v>
      </c>
      <c r="DH208" s="32">
        <f t="shared" si="138"/>
        <v>3.4192530989010987</v>
      </c>
      <c r="DW208" s="53">
        <f t="shared" si="118"/>
        <v>0.45813854653633657</v>
      </c>
      <c r="DX208" s="53">
        <f t="shared" si="130"/>
        <v>0.69097785805354861</v>
      </c>
      <c r="DY208" s="53">
        <f t="shared" si="131"/>
        <v>0.58163975744680851</v>
      </c>
      <c r="DZ208" s="53">
        <f t="shared" si="132"/>
        <v>0.48327772553191484</v>
      </c>
      <c r="EA208" s="53">
        <f t="shared" si="119"/>
        <v>1.0074766355140188</v>
      </c>
      <c r="EB208" s="63">
        <f t="shared" si="120"/>
        <v>0.40957446808510634</v>
      </c>
      <c r="EC208" s="53">
        <f t="shared" si="121"/>
        <v>0.55140664961636821</v>
      </c>
      <c r="ED208" s="53">
        <f t="shared" si="133"/>
        <v>4.2948207171314738</v>
      </c>
      <c r="EE208" s="53">
        <f t="shared" si="124"/>
        <v>2.0339622641509436</v>
      </c>
      <c r="EF208" s="53">
        <f>'east Allen-Studer'!DO207</f>
        <v>3.3126790121473966</v>
      </c>
      <c r="EG208" s="53">
        <f t="shared" si="122"/>
        <v>1.4906473242099307</v>
      </c>
      <c r="EH208" s="53">
        <f t="shared" si="144"/>
        <v>11.25617727105071</v>
      </c>
      <c r="EI208" s="53">
        <f>'east Allen-Studer'!DR207</f>
        <v>3</v>
      </c>
      <c r="EJ208" s="53">
        <f t="shared" si="108"/>
        <v>1.0169811320754718</v>
      </c>
      <c r="EK208" s="53">
        <f t="shared" si="109"/>
        <v>2.0339622641509436</v>
      </c>
      <c r="EL208" s="6"/>
      <c r="EM208" s="11">
        <f t="shared" si="110"/>
        <v>370.98747743149505</v>
      </c>
      <c r="EN208" s="11">
        <f t="shared" si="111"/>
        <v>189.1821485801257</v>
      </c>
      <c r="EO208" s="11">
        <f t="shared" si="112"/>
        <v>122.45859460192949</v>
      </c>
      <c r="EP208" s="6"/>
      <c r="EQ208" s="6"/>
      <c r="ER208" s="6"/>
      <c r="ES208" s="218">
        <f t="shared" si="90"/>
        <v>1787</v>
      </c>
    </row>
    <row r="209" spans="1:149" x14ac:dyDescent="0.15">
      <c r="A209" s="218">
        <f t="shared" si="89"/>
        <v>1788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12"/>
      <c r="N209" s="12"/>
      <c r="O209" s="53"/>
      <c r="P209" s="12"/>
      <c r="Q209" s="12"/>
      <c r="R209" s="12"/>
      <c r="S209" s="4"/>
      <c r="T209" s="4"/>
      <c r="U209" s="4"/>
      <c r="V209" s="12">
        <v>10.76</v>
      </c>
      <c r="W209" s="32">
        <f t="shared" si="125"/>
        <v>1.0018587360594795</v>
      </c>
      <c r="X209" s="32"/>
      <c r="Y209" s="32"/>
      <c r="Z209" s="32"/>
      <c r="AA209" s="32"/>
      <c r="AB209" s="32"/>
      <c r="AC209" s="32"/>
      <c r="AD209" s="32"/>
      <c r="AE209" s="32"/>
      <c r="AF209" s="87"/>
      <c r="AG209" s="87"/>
      <c r="AH209" s="87"/>
      <c r="AI209" s="87"/>
      <c r="AJ209" s="87"/>
      <c r="AK209" s="87"/>
      <c r="AL209" s="87"/>
      <c r="AM209" s="87"/>
      <c r="AN209" s="4"/>
      <c r="AO209" s="4"/>
      <c r="AP209" s="12">
        <v>11.53</v>
      </c>
      <c r="AQ209" s="32">
        <f t="shared" si="126"/>
        <v>0.93495229835212479</v>
      </c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12">
        <v>17.93</v>
      </c>
      <c r="BZ209" s="12">
        <f t="shared" si="115"/>
        <v>0.60122699386503065</v>
      </c>
      <c r="CA209" s="4"/>
      <c r="CB209" s="4"/>
      <c r="CC209" s="163"/>
      <c r="CD209" s="115"/>
      <c r="CE209" s="156"/>
      <c r="CF209" s="12">
        <v>15.18</v>
      </c>
      <c r="CG209" s="12">
        <f t="shared" si="116"/>
        <v>0.71014492753623193</v>
      </c>
      <c r="CH209" s="164"/>
      <c r="CI209" s="173"/>
      <c r="CJ209" s="12">
        <v>13.55</v>
      </c>
      <c r="CK209" s="12">
        <f t="shared" si="117"/>
        <v>0.79557195571955719</v>
      </c>
      <c r="CL209" s="88"/>
      <c r="CM209" s="173"/>
      <c r="CN209" s="12">
        <v>10.1</v>
      </c>
      <c r="CO209" s="4"/>
      <c r="CP209" s="4"/>
      <c r="CQ209" s="12">
        <v>2.16</v>
      </c>
      <c r="CR209" s="12">
        <f t="shared" si="127"/>
        <v>4.9907407407407396</v>
      </c>
      <c r="CS209" s="7"/>
      <c r="CT209" s="115"/>
      <c r="CU209" s="88"/>
      <c r="CV209" s="12">
        <v>3.34</v>
      </c>
      <c r="CW209" s="12">
        <f t="shared" si="123"/>
        <v>3.227544910179641</v>
      </c>
      <c r="CX209" s="12">
        <v>118.96</v>
      </c>
      <c r="CY209" s="12">
        <f t="shared" si="142"/>
        <v>9.0618695359784798E-2</v>
      </c>
      <c r="CZ209" s="53">
        <f t="shared" si="143"/>
        <v>11.767133535876484</v>
      </c>
      <c r="DA209" s="4"/>
      <c r="DB209" s="4"/>
      <c r="DC209" s="63">
        <v>5</v>
      </c>
      <c r="DD209" s="89">
        <v>4.7</v>
      </c>
      <c r="DE209" s="4">
        <f t="shared" si="135"/>
        <v>17.732828571428573</v>
      </c>
      <c r="DF209" s="32">
        <f t="shared" si="136"/>
        <v>11.668201199999999</v>
      </c>
      <c r="DG209" s="32">
        <f t="shared" si="137"/>
        <v>5.19643328100471</v>
      </c>
      <c r="DH209" s="32">
        <f t="shared" si="138"/>
        <v>3.4192530989010987</v>
      </c>
      <c r="DW209" s="53">
        <f t="shared" si="118"/>
        <v>0.93495229835212479</v>
      </c>
      <c r="DX209" s="53">
        <f t="shared" si="130"/>
        <v>1.275551517779705</v>
      </c>
      <c r="DY209" s="53">
        <f t="shared" si="131"/>
        <v>0.69547982453987722</v>
      </c>
      <c r="DZ209" s="53">
        <f t="shared" si="132"/>
        <v>0.70364784907975464</v>
      </c>
      <c r="EA209" s="53">
        <f t="shared" si="119"/>
        <v>1.0018587360594795</v>
      </c>
      <c r="EB209" s="63">
        <f t="shared" si="120"/>
        <v>0.60122699386503065</v>
      </c>
      <c r="EC209" s="53">
        <f t="shared" si="121"/>
        <v>0.79557195571955719</v>
      </c>
      <c r="ED209" s="53">
        <f t="shared" si="133"/>
        <v>4.9907407407407396</v>
      </c>
      <c r="EE209" s="53">
        <f t="shared" si="124"/>
        <v>3.227544910179641</v>
      </c>
      <c r="EF209" s="53">
        <f>'east Allen-Studer'!DO208</f>
        <v>2.50182291248414</v>
      </c>
      <c r="EG209" s="53">
        <f t="shared" si="122"/>
        <v>2.1881671819969539</v>
      </c>
      <c r="EH209" s="53">
        <f t="shared" si="144"/>
        <v>11.767133535876484</v>
      </c>
      <c r="EI209" s="53">
        <f>'east Allen-Studer'!DR208</f>
        <v>3</v>
      </c>
      <c r="EJ209" s="53">
        <f t="shared" si="108"/>
        <v>1.6137724550898205</v>
      </c>
      <c r="EK209" s="53">
        <f t="shared" si="109"/>
        <v>3.227544910179641</v>
      </c>
      <c r="EL209" s="6"/>
      <c r="EM209" s="11">
        <f t="shared" si="110"/>
        <v>563.98548052024296</v>
      </c>
      <c r="EN209" s="11">
        <f t="shared" si="111"/>
        <v>248.35772788844889</v>
      </c>
      <c r="EO209" s="11">
        <f t="shared" si="112"/>
        <v>166.74762289270822</v>
      </c>
      <c r="EP209" s="6"/>
      <c r="EQ209" s="6"/>
      <c r="ER209" s="6"/>
      <c r="ES209" s="218">
        <f t="shared" si="90"/>
        <v>1788</v>
      </c>
    </row>
    <row r="210" spans="1:149" x14ac:dyDescent="0.15">
      <c r="A210" s="218">
        <f t="shared" si="89"/>
        <v>1789</v>
      </c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12"/>
      <c r="N210" s="12"/>
      <c r="O210" s="53"/>
      <c r="P210" s="12"/>
      <c r="Q210" s="12"/>
      <c r="R210" s="12"/>
      <c r="S210" s="4"/>
      <c r="T210" s="4"/>
      <c r="U210" s="4"/>
      <c r="V210" s="12">
        <v>16.25</v>
      </c>
      <c r="W210" s="32">
        <f t="shared" si="125"/>
        <v>0.66338461538461535</v>
      </c>
      <c r="X210" s="32"/>
      <c r="Y210" s="32"/>
      <c r="Z210" s="32"/>
      <c r="AA210" s="32"/>
      <c r="AB210" s="32"/>
      <c r="AC210" s="32"/>
      <c r="AD210" s="32"/>
      <c r="AE210" s="32"/>
      <c r="AF210" s="87"/>
      <c r="AG210" s="87"/>
      <c r="AH210" s="87"/>
      <c r="AI210" s="87"/>
      <c r="AJ210" s="87"/>
      <c r="AK210" s="87"/>
      <c r="AL210" s="87"/>
      <c r="AM210" s="87"/>
      <c r="AN210" s="4"/>
      <c r="AO210" s="4"/>
      <c r="AP210" s="12">
        <v>15.87</v>
      </c>
      <c r="AQ210" s="32">
        <f t="shared" si="126"/>
        <v>0.67926906112161312</v>
      </c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12">
        <v>24.23</v>
      </c>
      <c r="BZ210" s="12">
        <f t="shared" si="115"/>
        <v>0.44490301279405692</v>
      </c>
      <c r="CA210" s="4"/>
      <c r="CB210" s="4"/>
      <c r="CC210" s="163"/>
      <c r="CD210" s="115"/>
      <c r="CE210" s="156"/>
      <c r="CF210" s="12">
        <v>19.7</v>
      </c>
      <c r="CG210" s="12">
        <f t="shared" si="116"/>
        <v>0.54720812182741108</v>
      </c>
      <c r="CH210" s="164"/>
      <c r="CI210" s="173"/>
      <c r="CJ210" s="12">
        <v>15.1</v>
      </c>
      <c r="CK210" s="12">
        <f t="shared" si="117"/>
        <v>0.71390728476821197</v>
      </c>
      <c r="CL210" s="88"/>
      <c r="CM210" s="173"/>
      <c r="CN210" s="12">
        <v>13.04</v>
      </c>
      <c r="CO210" s="4"/>
      <c r="CP210" s="4"/>
      <c r="CQ210" s="12">
        <v>2.57</v>
      </c>
      <c r="CR210" s="12">
        <f t="shared" si="127"/>
        <v>4.1945525291828796</v>
      </c>
      <c r="CS210" s="7"/>
      <c r="CT210" s="115"/>
      <c r="CU210" s="88"/>
      <c r="CV210" s="12">
        <v>4.28</v>
      </c>
      <c r="CW210" s="12">
        <f t="shared" si="123"/>
        <v>2.5186915887850465</v>
      </c>
      <c r="CX210" s="12">
        <v>114.53</v>
      </c>
      <c r="CY210" s="12">
        <f t="shared" si="142"/>
        <v>9.4123810355365392E-2</v>
      </c>
      <c r="CZ210" s="53">
        <f t="shared" si="143"/>
        <v>12.222284165090949</v>
      </c>
      <c r="DA210" s="4"/>
      <c r="DB210" s="4"/>
      <c r="DC210" s="63">
        <v>5</v>
      </c>
      <c r="DD210" s="89">
        <v>4.7</v>
      </c>
      <c r="DE210" s="4">
        <f t="shared" si="135"/>
        <v>17.732828571428573</v>
      </c>
      <c r="DF210" s="32">
        <f t="shared" si="136"/>
        <v>11.668201199999999</v>
      </c>
      <c r="DG210" s="32">
        <f t="shared" si="137"/>
        <v>5.19643328100471</v>
      </c>
      <c r="DH210" s="32">
        <f t="shared" si="138"/>
        <v>3.4192530989010987</v>
      </c>
      <c r="DW210" s="53">
        <f t="shared" si="118"/>
        <v>0.67926906112161312</v>
      </c>
      <c r="DX210" s="53">
        <f t="shared" si="130"/>
        <v>0.96208386893509767</v>
      </c>
      <c r="DY210" s="53">
        <f t="shared" si="131"/>
        <v>0.60262463037556735</v>
      </c>
      <c r="DZ210" s="53">
        <f t="shared" si="132"/>
        <v>0.52389997003714406</v>
      </c>
      <c r="EA210" s="53">
        <f t="shared" si="119"/>
        <v>0.66338461538461535</v>
      </c>
      <c r="EB210" s="63">
        <f t="shared" si="120"/>
        <v>0.44490301279405692</v>
      </c>
      <c r="EC210" s="53">
        <f t="shared" si="121"/>
        <v>0.71390728476821197</v>
      </c>
      <c r="ED210" s="53">
        <f t="shared" si="133"/>
        <v>4.1945525291828796</v>
      </c>
      <c r="EE210" s="53">
        <f t="shared" si="124"/>
        <v>2.5186915887850465</v>
      </c>
      <c r="EF210" s="53">
        <f>'east Allen-Studer'!DO209</f>
        <v>2.5162509569621339</v>
      </c>
      <c r="EG210" s="53">
        <f t="shared" si="122"/>
        <v>1.619225653041906</v>
      </c>
      <c r="EH210" s="53">
        <f t="shared" si="144"/>
        <v>12.222284165090949</v>
      </c>
      <c r="EI210" s="53">
        <f>'east Allen-Studer'!DR209</f>
        <v>3</v>
      </c>
      <c r="EJ210" s="53">
        <f t="shared" si="108"/>
        <v>1.2593457943925233</v>
      </c>
      <c r="EK210" s="53">
        <f t="shared" si="109"/>
        <v>2.5186915887850465</v>
      </c>
      <c r="EL210" s="6"/>
      <c r="EM210" s="11">
        <f t="shared" si="110"/>
        <v>444.08451997351261</v>
      </c>
      <c r="EN210" s="11">
        <f t="shared" si="111"/>
        <v>210.67160169338339</v>
      </c>
      <c r="EO210" s="11">
        <f t="shared" si="112"/>
        <v>129.81802693106241</v>
      </c>
      <c r="EP210" s="6"/>
      <c r="EQ210" s="6"/>
      <c r="ER210" s="6"/>
      <c r="ES210" s="218">
        <f t="shared" si="90"/>
        <v>1789</v>
      </c>
    </row>
    <row r="211" spans="1:149" x14ac:dyDescent="0.15">
      <c r="A211" s="218">
        <f t="shared" si="89"/>
        <v>1790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12"/>
      <c r="N211" s="12"/>
      <c r="O211" s="53"/>
      <c r="P211" s="12"/>
      <c r="Q211" s="12"/>
      <c r="R211" s="12"/>
      <c r="S211" s="4"/>
      <c r="T211" s="4"/>
      <c r="U211" s="4"/>
      <c r="V211" s="12">
        <v>13.11</v>
      </c>
      <c r="W211" s="32">
        <f t="shared" si="125"/>
        <v>0.82227307398932115</v>
      </c>
      <c r="X211" s="32"/>
      <c r="Y211" s="32"/>
      <c r="Z211" s="32"/>
      <c r="AA211" s="32"/>
      <c r="AB211" s="32"/>
      <c r="AC211" s="32"/>
      <c r="AD211" s="32"/>
      <c r="AE211" s="32"/>
      <c r="AF211" s="87"/>
      <c r="AG211" s="87"/>
      <c r="AH211" s="87"/>
      <c r="AI211" s="87"/>
      <c r="AJ211" s="87"/>
      <c r="AK211" s="87"/>
      <c r="AL211" s="87"/>
      <c r="AM211" s="87"/>
      <c r="AN211" s="4"/>
      <c r="AO211" s="4"/>
      <c r="AP211" s="12">
        <v>15.27</v>
      </c>
      <c r="AQ211" s="32">
        <f t="shared" si="126"/>
        <v>0.70595939751146042</v>
      </c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12">
        <v>28.04</v>
      </c>
      <c r="BZ211" s="12">
        <f t="shared" si="115"/>
        <v>0.38445078459343796</v>
      </c>
      <c r="CA211" s="4"/>
      <c r="CB211" s="4"/>
      <c r="CC211" s="163"/>
      <c r="CD211" s="115"/>
      <c r="CE211" s="156"/>
      <c r="CF211" s="12">
        <v>21.25</v>
      </c>
      <c r="CG211" s="12">
        <f t="shared" si="116"/>
        <v>0.50729411764705878</v>
      </c>
      <c r="CH211" s="164"/>
      <c r="CI211" s="173"/>
      <c r="CJ211" s="12">
        <v>11.37</v>
      </c>
      <c r="CK211" s="12">
        <f t="shared" si="117"/>
        <v>0.94810905892700093</v>
      </c>
      <c r="CL211" s="88"/>
      <c r="CM211" s="173"/>
      <c r="CN211" s="12">
        <v>17.98</v>
      </c>
      <c r="CO211" s="4"/>
      <c r="CP211" s="4"/>
      <c r="CQ211" s="12">
        <v>2.14</v>
      </c>
      <c r="CR211" s="12">
        <f t="shared" si="127"/>
        <v>5.037383177570093</v>
      </c>
      <c r="CS211" s="7"/>
      <c r="CT211" s="115"/>
      <c r="CU211" s="88"/>
      <c r="CV211" s="12">
        <v>4.53</v>
      </c>
      <c r="CW211" s="12">
        <f t="shared" si="123"/>
        <v>2.3796909492273728</v>
      </c>
      <c r="CX211" s="12">
        <v>114</v>
      </c>
      <c r="CY211" s="12">
        <f t="shared" si="142"/>
        <v>9.4561403508771916E-2</v>
      </c>
      <c r="CZ211" s="53">
        <f t="shared" si="143"/>
        <v>12.279107065156722</v>
      </c>
      <c r="DA211" s="4"/>
      <c r="DB211" s="4"/>
      <c r="DC211" s="63">
        <v>5</v>
      </c>
      <c r="DD211" s="89">
        <v>4.7</v>
      </c>
      <c r="DE211" s="4">
        <f t="shared" si="135"/>
        <v>17.732828571428573</v>
      </c>
      <c r="DF211" s="32">
        <f t="shared" si="136"/>
        <v>11.668201199999999</v>
      </c>
      <c r="DG211" s="32">
        <f t="shared" si="137"/>
        <v>5.19643328100471</v>
      </c>
      <c r="DH211" s="32">
        <f t="shared" si="138"/>
        <v>3.4192530989010987</v>
      </c>
      <c r="DW211" s="53">
        <f t="shared" si="118"/>
        <v>0.70595939751146042</v>
      </c>
      <c r="DX211" s="53">
        <f t="shared" si="130"/>
        <v>0.9948062213490505</v>
      </c>
      <c r="DY211" s="53">
        <f t="shared" si="131"/>
        <v>0.5667164904422255</v>
      </c>
      <c r="DZ211" s="53">
        <f t="shared" si="132"/>
        <v>0.45438945905848788</v>
      </c>
      <c r="EA211" s="53">
        <f t="shared" si="119"/>
        <v>0.82227307398932115</v>
      </c>
      <c r="EB211" s="63">
        <f t="shared" si="120"/>
        <v>0.38445078459343796</v>
      </c>
      <c r="EC211" s="53">
        <f t="shared" si="121"/>
        <v>0.94810905892700093</v>
      </c>
      <c r="ED211" s="53">
        <f t="shared" si="133"/>
        <v>5.037383177570093</v>
      </c>
      <c r="EE211" s="53">
        <f t="shared" si="124"/>
        <v>2.3796909492273728</v>
      </c>
      <c r="EF211" s="53">
        <f>'east Allen-Studer'!DO210</f>
        <v>2.5335646103357261</v>
      </c>
      <c r="EG211" s="53">
        <f t="shared" si="122"/>
        <v>1.3992096138803631</v>
      </c>
      <c r="EH211" s="53">
        <f t="shared" si="144"/>
        <v>12.279107065156722</v>
      </c>
      <c r="EI211" s="53">
        <f>'east Allen-Studer'!DR210</f>
        <v>3</v>
      </c>
      <c r="EJ211" s="53">
        <f t="shared" si="108"/>
        <v>1.1898454746136864</v>
      </c>
      <c r="EK211" s="53">
        <f t="shared" si="109"/>
        <v>2.3796909492273728</v>
      </c>
      <c r="EL211" s="6"/>
      <c r="EM211" s="11">
        <f t="shared" si="110"/>
        <v>442.74346268015364</v>
      </c>
      <c r="EN211" s="11">
        <f t="shared" si="111"/>
        <v>218.69908868446396</v>
      </c>
      <c r="EO211" s="11">
        <f t="shared" si="112"/>
        <v>121.67040902594761</v>
      </c>
      <c r="EP211" s="6"/>
      <c r="EQ211" s="6"/>
      <c r="ER211" s="6"/>
      <c r="ES211" s="218">
        <f t="shared" si="90"/>
        <v>1790</v>
      </c>
    </row>
    <row r="212" spans="1:149" x14ac:dyDescent="0.15">
      <c r="A212" s="218">
        <f t="shared" si="89"/>
        <v>1791</v>
      </c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12"/>
      <c r="N212" s="12"/>
      <c r="O212" s="53"/>
      <c r="P212" s="12"/>
      <c r="Q212" s="12"/>
      <c r="R212" s="12"/>
      <c r="S212" s="4"/>
      <c r="T212" s="4"/>
      <c r="U212" s="4"/>
      <c r="V212" s="12">
        <v>6.96</v>
      </c>
      <c r="W212" s="32">
        <f t="shared" si="125"/>
        <v>1.5488505747126435</v>
      </c>
      <c r="X212" s="32"/>
      <c r="Y212" s="32"/>
      <c r="Z212" s="32"/>
      <c r="AA212" s="32"/>
      <c r="AB212" s="32"/>
      <c r="AC212" s="32"/>
      <c r="AD212" s="32"/>
      <c r="AE212" s="32"/>
      <c r="AF212" s="87"/>
      <c r="AG212" s="87"/>
      <c r="AH212" s="87"/>
      <c r="AI212" s="87"/>
      <c r="AJ212" s="87"/>
      <c r="AK212" s="87"/>
      <c r="AL212" s="87"/>
      <c r="AM212" s="87"/>
      <c r="AN212" s="4"/>
      <c r="AO212" s="4"/>
      <c r="AP212" s="12">
        <v>14.46</v>
      </c>
      <c r="AQ212" s="32">
        <f t="shared" si="126"/>
        <v>0.74550484094052549</v>
      </c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12">
        <v>16.29</v>
      </c>
      <c r="BZ212" s="12">
        <f t="shared" si="115"/>
        <v>0.66175567833026394</v>
      </c>
      <c r="CA212" s="4"/>
      <c r="CB212" s="4"/>
      <c r="CC212" s="163"/>
      <c r="CD212" s="115"/>
      <c r="CE212" s="156"/>
      <c r="CF212" s="12">
        <v>16.29</v>
      </c>
      <c r="CG212" s="12">
        <f t="shared" si="116"/>
        <v>0.66175567833026394</v>
      </c>
      <c r="CH212" s="164"/>
      <c r="CI212" s="173"/>
      <c r="CJ212" s="12">
        <v>12.51</v>
      </c>
      <c r="CK212" s="12">
        <f t="shared" si="117"/>
        <v>0.8617106314948042</v>
      </c>
      <c r="CL212" s="88"/>
      <c r="CM212" s="173"/>
      <c r="CN212" s="12">
        <v>11.19</v>
      </c>
      <c r="CO212" s="4"/>
      <c r="CP212" s="4"/>
      <c r="CQ212" s="12">
        <v>2.27</v>
      </c>
      <c r="CR212" s="12">
        <f t="shared" si="127"/>
        <v>4.7488986784140961</v>
      </c>
      <c r="CS212" s="7"/>
      <c r="CT212" s="115"/>
      <c r="CU212" s="88"/>
      <c r="CV212" s="12">
        <v>4</v>
      </c>
      <c r="CW212" s="12">
        <f t="shared" si="123"/>
        <v>2.6949999999999998</v>
      </c>
      <c r="CX212" s="12">
        <v>114</v>
      </c>
      <c r="CY212" s="12">
        <f t="shared" si="142"/>
        <v>9.4561403508771916E-2</v>
      </c>
      <c r="CZ212" s="53">
        <f t="shared" si="143"/>
        <v>12.279107065156722</v>
      </c>
      <c r="DA212" s="4"/>
      <c r="DB212" s="4"/>
      <c r="DC212" s="63">
        <v>5</v>
      </c>
      <c r="DD212" s="89">
        <v>4.7</v>
      </c>
      <c r="DE212" s="4">
        <f t="shared" si="135"/>
        <v>17.732828571428573</v>
      </c>
      <c r="DF212" s="32">
        <f t="shared" si="136"/>
        <v>11.668201199999999</v>
      </c>
      <c r="DG212" s="32">
        <f t="shared" si="137"/>
        <v>5.19643328100471</v>
      </c>
      <c r="DH212" s="32">
        <f t="shared" si="138"/>
        <v>3.4192530989010987</v>
      </c>
      <c r="DW212" s="53">
        <f t="shared" si="118"/>
        <v>0.74550484094052549</v>
      </c>
      <c r="DX212" s="53">
        <f t="shared" si="130"/>
        <v>1.0432889349930843</v>
      </c>
      <c r="DY212" s="53">
        <f t="shared" si="131"/>
        <v>0.73143337888275006</v>
      </c>
      <c r="DZ212" s="53">
        <f t="shared" si="132"/>
        <v>0.77324627268262736</v>
      </c>
      <c r="EA212" s="53">
        <f t="shared" si="119"/>
        <v>1.5488505747126435</v>
      </c>
      <c r="EB212" s="63">
        <f t="shared" si="120"/>
        <v>0.66175567833026394</v>
      </c>
      <c r="EC212" s="53">
        <f t="shared" si="121"/>
        <v>0.8617106314948042</v>
      </c>
      <c r="ED212" s="53">
        <f t="shared" si="133"/>
        <v>4.7488986784140961</v>
      </c>
      <c r="EE212" s="53">
        <f t="shared" si="124"/>
        <v>2.6949999999999998</v>
      </c>
      <c r="EF212" s="53">
        <f>'east Allen-Studer'!DO211</f>
        <v>2.5479926548137204</v>
      </c>
      <c r="EG212" s="53">
        <f t="shared" si="122"/>
        <v>2.4084614839291212</v>
      </c>
      <c r="EH212" s="53">
        <f t="shared" si="144"/>
        <v>12.279107065156722</v>
      </c>
      <c r="EI212" s="53">
        <f>'east Allen-Studer'!DR211</f>
        <v>3</v>
      </c>
      <c r="EJ212" s="53">
        <f t="shared" si="108"/>
        <v>1.3474999999999999</v>
      </c>
      <c r="EK212" s="53">
        <f t="shared" si="109"/>
        <v>2.6949999999999998</v>
      </c>
      <c r="EL212" s="6"/>
      <c r="EM212" s="11">
        <f t="shared" si="110"/>
        <v>541.3717044053252</v>
      </c>
      <c r="EN212" s="11">
        <f t="shared" si="111"/>
        <v>260.63824434340864</v>
      </c>
      <c r="EO212" s="11">
        <f t="shared" si="112"/>
        <v>179.84508616930924</v>
      </c>
      <c r="EP212" s="6"/>
      <c r="EQ212" s="6"/>
      <c r="ER212" s="6"/>
      <c r="ES212" s="218">
        <f t="shared" si="90"/>
        <v>1791</v>
      </c>
    </row>
    <row r="213" spans="1:149" x14ac:dyDescent="0.15">
      <c r="A213" s="218">
        <f t="shared" si="89"/>
        <v>1792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12"/>
      <c r="N213" s="12"/>
      <c r="O213" s="53"/>
      <c r="P213" s="12"/>
      <c r="Q213" s="12"/>
      <c r="R213" s="12"/>
      <c r="S213" s="4"/>
      <c r="T213" s="4"/>
      <c r="U213" s="4"/>
      <c r="V213" s="12">
        <v>8.43</v>
      </c>
      <c r="W213" s="32">
        <f t="shared" si="125"/>
        <v>1.2787663107947806</v>
      </c>
      <c r="X213" s="32"/>
      <c r="Y213" s="32"/>
      <c r="Z213" s="32"/>
      <c r="AA213" s="32"/>
      <c r="AB213" s="32"/>
      <c r="AC213" s="32"/>
      <c r="AD213" s="32"/>
      <c r="AE213" s="32"/>
      <c r="AF213" s="87"/>
      <c r="AG213" s="87"/>
      <c r="AH213" s="87"/>
      <c r="AI213" s="87"/>
      <c r="AJ213" s="87"/>
      <c r="AK213" s="87"/>
      <c r="AL213" s="87"/>
      <c r="AM213" s="87"/>
      <c r="AN213" s="4"/>
      <c r="AO213" s="4"/>
      <c r="AP213" s="12">
        <v>16.68</v>
      </c>
      <c r="AQ213" s="32">
        <f t="shared" si="126"/>
        <v>0.6462829736211031</v>
      </c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12">
        <v>13.23</v>
      </c>
      <c r="BZ213" s="12">
        <f t="shared" si="115"/>
        <v>0.81481481481481477</v>
      </c>
      <c r="CA213" s="4"/>
      <c r="CB213" s="4"/>
      <c r="CC213" s="163"/>
      <c r="CD213" s="115"/>
      <c r="CE213" s="156"/>
      <c r="CF213" s="12">
        <v>13.23</v>
      </c>
      <c r="CG213" s="12">
        <f t="shared" si="116"/>
        <v>0.81481481481481477</v>
      </c>
      <c r="CH213" s="164"/>
      <c r="CI213" s="173"/>
      <c r="CJ213" s="12">
        <v>11.26</v>
      </c>
      <c r="CK213" s="12">
        <f t="shared" si="117"/>
        <v>0.95737122557726462</v>
      </c>
      <c r="CL213" s="88"/>
      <c r="CM213" s="173"/>
      <c r="CN213" s="12">
        <v>11.13</v>
      </c>
      <c r="CO213" s="4"/>
      <c r="CP213" s="4"/>
      <c r="CQ213" s="12">
        <v>2.21</v>
      </c>
      <c r="CR213" s="12">
        <f t="shared" si="127"/>
        <v>4.8778280542986421</v>
      </c>
      <c r="CS213" s="7"/>
      <c r="CT213" s="115"/>
      <c r="CU213" s="88"/>
      <c r="CV213" s="12">
        <v>4.21</v>
      </c>
      <c r="CW213" s="12">
        <f t="shared" si="123"/>
        <v>2.5605700712589075</v>
      </c>
      <c r="CX213" s="12">
        <v>101.34</v>
      </c>
      <c r="CY213" s="12">
        <f t="shared" si="142"/>
        <v>0.10637458061969607</v>
      </c>
      <c r="CZ213" s="53">
        <f t="shared" si="143"/>
        <v>13.813086692597855</v>
      </c>
      <c r="DA213" s="4"/>
      <c r="DB213" s="4"/>
      <c r="DC213" s="63">
        <v>5</v>
      </c>
      <c r="DD213" s="89">
        <v>4.7</v>
      </c>
      <c r="DE213" s="4">
        <f t="shared" si="135"/>
        <v>17.732828571428573</v>
      </c>
      <c r="DF213" s="32">
        <f t="shared" si="136"/>
        <v>11.668201199999999</v>
      </c>
      <c r="DG213" s="32">
        <f t="shared" si="137"/>
        <v>5.19643328100471</v>
      </c>
      <c r="DH213" s="32">
        <f t="shared" si="138"/>
        <v>3.4192530989010987</v>
      </c>
      <c r="DW213" s="53">
        <f t="shared" si="118"/>
        <v>0.6462829736211031</v>
      </c>
      <c r="DX213" s="53">
        <f t="shared" si="130"/>
        <v>0.92164292565947248</v>
      </c>
      <c r="DY213" s="53">
        <f t="shared" si="131"/>
        <v>0.82234928148148145</v>
      </c>
      <c r="DZ213" s="53">
        <f t="shared" si="132"/>
        <v>0.94924009629629624</v>
      </c>
      <c r="EA213" s="53">
        <f t="shared" si="119"/>
        <v>1.2787663107947806</v>
      </c>
      <c r="EB213" s="63">
        <f t="shared" si="120"/>
        <v>0.81481481481481477</v>
      </c>
      <c r="EC213" s="53">
        <f t="shared" si="121"/>
        <v>0.95737122557726462</v>
      </c>
      <c r="ED213" s="53">
        <f t="shared" si="133"/>
        <v>4.8778280542986421</v>
      </c>
      <c r="EE213" s="53">
        <f t="shared" si="124"/>
        <v>2.5605700712589075</v>
      </c>
      <c r="EF213" s="53">
        <f>'east Allen-Studer'!DO212</f>
        <v>2.5653063081873131</v>
      </c>
      <c r="EG213" s="53">
        <f t="shared" si="122"/>
        <v>2.9655206026610261</v>
      </c>
      <c r="EH213" s="53">
        <f t="shared" si="144"/>
        <v>13.813086692597855</v>
      </c>
      <c r="EI213" s="53">
        <f>'east Allen-Studer'!DR212</f>
        <v>2.4934795613160516</v>
      </c>
      <c r="EJ213" s="53">
        <f t="shared" si="108"/>
        <v>1.2802850356294537</v>
      </c>
      <c r="EK213" s="53">
        <f t="shared" si="109"/>
        <v>2.5605700712589075</v>
      </c>
      <c r="EL213" s="6"/>
      <c r="EM213" s="11">
        <f t="shared" si="110"/>
        <v>576.02775714399957</v>
      </c>
      <c r="EN213" s="11">
        <f t="shared" si="111"/>
        <v>294.76854500101996</v>
      </c>
      <c r="EO213" s="11">
        <f t="shared" si="112"/>
        <v>212.75184656401152</v>
      </c>
      <c r="EP213" s="6"/>
      <c r="EQ213" s="6"/>
      <c r="ER213" s="6"/>
      <c r="ES213" s="218">
        <f t="shared" si="90"/>
        <v>1792</v>
      </c>
    </row>
    <row r="214" spans="1:149" x14ac:dyDescent="0.15">
      <c r="A214" s="218">
        <f t="shared" ref="A214:A220" si="145">+A213+1</f>
        <v>1793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12"/>
      <c r="N214" s="12"/>
      <c r="O214" s="53"/>
      <c r="P214" s="12"/>
      <c r="Q214" s="12"/>
      <c r="R214" s="12"/>
      <c r="S214" s="4"/>
      <c r="T214" s="4"/>
      <c r="U214" s="4"/>
      <c r="V214" s="12">
        <v>9.36</v>
      </c>
      <c r="W214" s="32">
        <f t="shared" si="125"/>
        <v>1.1517094017094018</v>
      </c>
      <c r="X214" s="32"/>
      <c r="Y214" s="32"/>
      <c r="Z214" s="32"/>
      <c r="AA214" s="32"/>
      <c r="AB214" s="32"/>
      <c r="AC214" s="32"/>
      <c r="AD214" s="32"/>
      <c r="AE214" s="32"/>
      <c r="AF214" s="87"/>
      <c r="AG214" s="87"/>
      <c r="AH214" s="87"/>
      <c r="AI214" s="87"/>
      <c r="AJ214" s="87"/>
      <c r="AK214" s="87"/>
      <c r="AL214" s="87"/>
      <c r="AM214" s="87"/>
      <c r="AN214" s="4"/>
      <c r="AO214" s="4"/>
      <c r="AP214" s="12">
        <v>8.9</v>
      </c>
      <c r="AQ214" s="32">
        <f t="shared" si="126"/>
        <v>1.2112359550561798</v>
      </c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12">
        <v>12.51</v>
      </c>
      <c r="BZ214" s="12">
        <f t="shared" ref="BZ214:BZ245" si="146">(1/BY214)*10.78</f>
        <v>0.8617106314948042</v>
      </c>
      <c r="CA214" s="4"/>
      <c r="CB214" s="4"/>
      <c r="CC214" s="163"/>
      <c r="CD214" s="115"/>
      <c r="CE214" s="156"/>
      <c r="CF214" s="12">
        <v>12.51</v>
      </c>
      <c r="CG214" s="12">
        <f t="shared" ref="CG214:CG245" si="147">(1/CF214)*10.78</f>
        <v>0.8617106314948042</v>
      </c>
      <c r="CH214" s="164"/>
      <c r="CI214" s="173"/>
      <c r="CJ214" s="12">
        <v>4.71</v>
      </c>
      <c r="CK214" s="12">
        <f t="shared" ref="CK214:CK245" si="148">(1/CJ214)*10.78</f>
        <v>2.2887473460721868</v>
      </c>
      <c r="CL214" s="88"/>
      <c r="CM214" s="173"/>
      <c r="CN214" s="12">
        <v>8.34</v>
      </c>
      <c r="CO214" s="4"/>
      <c r="CP214" s="4"/>
      <c r="CQ214" s="12">
        <v>1.37</v>
      </c>
      <c r="CR214" s="12">
        <f t="shared" si="127"/>
        <v>7.8686131386861309</v>
      </c>
      <c r="CS214" s="7"/>
      <c r="CT214" s="115"/>
      <c r="CU214" s="88"/>
      <c r="CV214" s="12">
        <v>2.14</v>
      </c>
      <c r="CW214" s="12">
        <f t="shared" si="123"/>
        <v>5.037383177570093</v>
      </c>
      <c r="CX214" s="12">
        <v>78.17</v>
      </c>
      <c r="CY214" s="12">
        <f t="shared" si="142"/>
        <v>0.1379045669694256</v>
      </c>
      <c r="CZ214" s="53">
        <f t="shared" si="143"/>
        <v>17.907358391043449</v>
      </c>
      <c r="DA214" s="4"/>
      <c r="DB214" s="4"/>
      <c r="DC214" s="63">
        <v>5</v>
      </c>
      <c r="DD214" s="89">
        <v>4.7</v>
      </c>
      <c r="DE214" s="4">
        <f t="shared" si="135"/>
        <v>17.732828571428573</v>
      </c>
      <c r="DF214" s="32">
        <f t="shared" si="136"/>
        <v>11.668201199999999</v>
      </c>
      <c r="DG214" s="32">
        <f t="shared" si="137"/>
        <v>5.19643328100471</v>
      </c>
      <c r="DH214" s="32">
        <f t="shared" si="138"/>
        <v>3.4192530989010987</v>
      </c>
      <c r="DW214" s="53">
        <f t="shared" ref="DW214:DW245" si="149">AQ214</f>
        <v>1.2112359550561798</v>
      </c>
      <c r="DX214" s="53">
        <f t="shared" si="130"/>
        <v>1.6142752808988763</v>
      </c>
      <c r="DY214" s="53">
        <f t="shared" si="131"/>
        <v>0.85020502142286181</v>
      </c>
      <c r="DZ214" s="53">
        <f t="shared" si="132"/>
        <v>1.0031628759392486</v>
      </c>
      <c r="EA214" s="53">
        <f t="shared" ref="EA214:EA245" si="150">W214</f>
        <v>1.1517094017094018</v>
      </c>
      <c r="EB214" s="63">
        <f t="shared" ref="EB214:EB245" si="151">BZ214</f>
        <v>0.8617106314948042</v>
      </c>
      <c r="EC214" s="53">
        <f t="shared" ref="EC214:EC245" si="152">CK214</f>
        <v>2.2887473460721868</v>
      </c>
      <c r="ED214" s="53">
        <f t="shared" si="133"/>
        <v>7.8686131386861309</v>
      </c>
      <c r="EE214" s="53">
        <f t="shared" si="124"/>
        <v>5.037383177570093</v>
      </c>
      <c r="EF214" s="53">
        <f>'east Allen-Studer'!DO213</f>
        <v>2.5826199615609053</v>
      </c>
      <c r="EG214" s="53">
        <f t="shared" ref="EG214:EG244" si="153">EB214*AVERAGE(EG$245:EG$250)/AVERAGE(EB$245:EB$250)</f>
        <v>3.1361980474184961</v>
      </c>
      <c r="EH214" s="53">
        <f t="shared" si="144"/>
        <v>17.907358391043449</v>
      </c>
      <c r="EI214" s="53">
        <f>'east Allen-Studer'!DR213</f>
        <v>2.4934795613160516</v>
      </c>
      <c r="EJ214" s="53">
        <f t="shared" si="108"/>
        <v>2.5186915887850465</v>
      </c>
      <c r="EK214" s="53">
        <f t="shared" si="109"/>
        <v>5.037383177570093</v>
      </c>
      <c r="EL214" s="6"/>
      <c r="EM214" s="11">
        <f t="shared" si="110"/>
        <v>814.30860860379858</v>
      </c>
      <c r="EN214" s="11">
        <f t="shared" si="111"/>
        <v>433.26406270402202</v>
      </c>
      <c r="EO214" s="11">
        <f t="shared" si="112"/>
        <v>245.19826508254059</v>
      </c>
      <c r="EP214" s="6"/>
      <c r="EQ214" s="6"/>
      <c r="ER214" s="6"/>
      <c r="ES214" s="218">
        <f t="shared" ref="ES214:ES220" si="154">+ES213+1</f>
        <v>1793</v>
      </c>
    </row>
    <row r="215" spans="1:149" x14ac:dyDescent="0.15">
      <c r="A215" s="218">
        <f t="shared" si="145"/>
        <v>1794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12"/>
      <c r="N215" s="12"/>
      <c r="O215" s="53"/>
      <c r="P215" s="12"/>
      <c r="Q215" s="12"/>
      <c r="R215" s="12"/>
      <c r="S215" s="4"/>
      <c r="T215" s="4"/>
      <c r="U215" s="4"/>
      <c r="V215" s="12">
        <v>6.42</v>
      </c>
      <c r="W215" s="32">
        <f t="shared" si="125"/>
        <v>1.6791277258566977</v>
      </c>
      <c r="X215" s="32"/>
      <c r="Y215" s="32"/>
      <c r="Z215" s="32"/>
      <c r="AA215" s="32"/>
      <c r="AB215" s="32"/>
      <c r="AC215" s="32"/>
      <c r="AD215" s="32"/>
      <c r="AE215" s="32"/>
      <c r="AF215" s="87"/>
      <c r="AG215" s="87"/>
      <c r="AH215" s="87"/>
      <c r="AI215" s="87"/>
      <c r="AJ215" s="87"/>
      <c r="AK215" s="87"/>
      <c r="AL215" s="87"/>
      <c r="AM215" s="87"/>
      <c r="AN215" s="4"/>
      <c r="AO215" s="4"/>
      <c r="AP215" s="12">
        <v>8.34</v>
      </c>
      <c r="AQ215" s="32">
        <f t="shared" si="126"/>
        <v>1.2925659472422062</v>
      </c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12">
        <v>18.760000000000002</v>
      </c>
      <c r="BZ215" s="12">
        <f t="shared" si="146"/>
        <v>0.57462686567164167</v>
      </c>
      <c r="CA215" s="4"/>
      <c r="CB215" s="4"/>
      <c r="CC215" s="163"/>
      <c r="CD215" s="115"/>
      <c r="CE215" s="156"/>
      <c r="CF215" s="12">
        <v>18.760000000000002</v>
      </c>
      <c r="CG215" s="12">
        <f t="shared" si="147"/>
        <v>0.57462686567164167</v>
      </c>
      <c r="CH215" s="164"/>
      <c r="CI215" s="173"/>
      <c r="CJ215" s="12">
        <v>5.47</v>
      </c>
      <c r="CK215" s="12">
        <f t="shared" si="148"/>
        <v>1.9707495429616086</v>
      </c>
      <c r="CL215" s="88"/>
      <c r="CM215" s="173"/>
      <c r="CN215" s="12">
        <v>8.34</v>
      </c>
      <c r="CO215" s="4"/>
      <c r="CP215" s="4"/>
      <c r="CQ215" s="12">
        <v>1.5</v>
      </c>
      <c r="CR215" s="12">
        <f t="shared" si="127"/>
        <v>7.1866666666666656</v>
      </c>
      <c r="CS215" s="7"/>
      <c r="CT215" s="115"/>
      <c r="CU215" s="88"/>
      <c r="CV215" s="12">
        <v>2.34</v>
      </c>
      <c r="CW215" s="12">
        <f t="shared" si="123"/>
        <v>4.6068376068376073</v>
      </c>
      <c r="CX215" s="12"/>
      <c r="CY215" s="12"/>
      <c r="DA215" s="4"/>
      <c r="DB215" s="4"/>
      <c r="DC215" s="63">
        <v>5</v>
      </c>
      <c r="DD215" s="89">
        <v>4.7</v>
      </c>
      <c r="DE215" s="4">
        <f t="shared" si="135"/>
        <v>17.732828571428573</v>
      </c>
      <c r="DF215" s="32">
        <f t="shared" si="136"/>
        <v>11.668201199999999</v>
      </c>
      <c r="DG215" s="32">
        <f t="shared" si="137"/>
        <v>5.19643328100471</v>
      </c>
      <c r="DH215" s="32">
        <f t="shared" si="138"/>
        <v>3.4192530989010987</v>
      </c>
      <c r="DW215" s="53">
        <f t="shared" si="149"/>
        <v>1.2925659472422062</v>
      </c>
      <c r="DX215" s="53">
        <f t="shared" si="130"/>
        <v>1.7139858513189448</v>
      </c>
      <c r="DY215" s="53">
        <f t="shared" si="131"/>
        <v>0.67967956119402984</v>
      </c>
      <c r="DZ215" s="53">
        <f t="shared" si="132"/>
        <v>0.67306190447761183</v>
      </c>
      <c r="EA215" s="53">
        <f t="shared" si="150"/>
        <v>1.6791277258566977</v>
      </c>
      <c r="EB215" s="63">
        <f t="shared" si="151"/>
        <v>0.57462686567164167</v>
      </c>
      <c r="EC215" s="53">
        <f t="shared" si="152"/>
        <v>1.9707495429616086</v>
      </c>
      <c r="ED215" s="53">
        <f t="shared" si="133"/>
        <v>7.1866666666666656</v>
      </c>
      <c r="EE215" s="53">
        <f t="shared" si="124"/>
        <v>4.6068376068376073</v>
      </c>
      <c r="EF215" s="53">
        <f>'east Allen-Studer'!DO214</f>
        <v>2.5970480060388996</v>
      </c>
      <c r="EG215" s="53">
        <f t="shared" si="153"/>
        <v>2.0913559473990073</v>
      </c>
      <c r="EH215" s="53">
        <v>16</v>
      </c>
      <c r="EI215" s="53">
        <f>'east Allen-Studer'!DR214</f>
        <v>2.5</v>
      </c>
      <c r="EJ215" s="53">
        <f t="shared" si="108"/>
        <v>2.3034188034188037</v>
      </c>
      <c r="EK215" s="53">
        <f t="shared" si="109"/>
        <v>4.6068376068376073</v>
      </c>
      <c r="EL215" s="6"/>
      <c r="EM215" s="11">
        <f t="shared" si="110"/>
        <v>711.91716071866119</v>
      </c>
      <c r="EN215" s="11">
        <f t="shared" si="111"/>
        <v>352.07563804157815</v>
      </c>
      <c r="EO215" s="11">
        <f t="shared" si="112"/>
        <v>178.03416674657745</v>
      </c>
      <c r="EP215" s="6"/>
      <c r="EQ215" s="6"/>
      <c r="ER215" s="6"/>
      <c r="ES215" s="218">
        <f t="shared" si="154"/>
        <v>1794</v>
      </c>
    </row>
    <row r="216" spans="1:149" x14ac:dyDescent="0.15">
      <c r="A216" s="218">
        <f t="shared" si="145"/>
        <v>1795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12"/>
      <c r="N216" s="12"/>
      <c r="O216" s="53"/>
      <c r="P216" s="12"/>
      <c r="Q216" s="12"/>
      <c r="R216" s="12"/>
      <c r="S216" s="4"/>
      <c r="T216" s="4"/>
      <c r="U216" s="4"/>
      <c r="V216" s="12">
        <v>14.98</v>
      </c>
      <c r="W216" s="32">
        <f t="shared" si="125"/>
        <v>0.71962616822429892</v>
      </c>
      <c r="X216" s="32"/>
      <c r="Y216" s="32"/>
      <c r="Z216" s="32"/>
      <c r="AA216" s="32"/>
      <c r="AB216" s="32"/>
      <c r="AC216" s="32"/>
      <c r="AD216" s="32"/>
      <c r="AE216" s="32"/>
      <c r="AF216" s="87"/>
      <c r="AG216" s="87"/>
      <c r="AH216" s="87"/>
      <c r="AI216" s="87"/>
      <c r="AJ216" s="87"/>
      <c r="AK216" s="87"/>
      <c r="AL216" s="87"/>
      <c r="AM216" s="87"/>
      <c r="AN216" s="4"/>
      <c r="AO216" s="4"/>
      <c r="AP216" s="12">
        <v>13.69</v>
      </c>
      <c r="AQ216" s="32">
        <f t="shared" si="126"/>
        <v>0.78743608473338211</v>
      </c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12">
        <v>27.3</v>
      </c>
      <c r="BZ216" s="12">
        <f t="shared" si="146"/>
        <v>0.39487179487179486</v>
      </c>
      <c r="CA216" s="4"/>
      <c r="CB216" s="4"/>
      <c r="CC216" s="163"/>
      <c r="CD216" s="115"/>
      <c r="CE216" s="156"/>
      <c r="CF216" s="12">
        <v>27.3</v>
      </c>
      <c r="CG216" s="12">
        <f t="shared" si="147"/>
        <v>0.39487179487179486</v>
      </c>
      <c r="CH216" s="164"/>
      <c r="CI216" s="173"/>
      <c r="CJ216" s="12">
        <v>15.8</v>
      </c>
      <c r="CK216" s="12">
        <f t="shared" si="148"/>
        <v>0.68227848101265809</v>
      </c>
      <c r="CL216" s="88"/>
      <c r="CM216" s="173"/>
      <c r="CN216" s="12">
        <v>14.85</v>
      </c>
      <c r="CO216" s="4"/>
      <c r="CP216" s="4"/>
      <c r="CQ216" s="12">
        <v>1.81</v>
      </c>
      <c r="CR216" s="12">
        <f t="shared" si="127"/>
        <v>5.9558011049723758</v>
      </c>
      <c r="CS216" s="7"/>
      <c r="CT216" s="115"/>
      <c r="CU216" s="88"/>
      <c r="CV216" s="12">
        <v>4.1100000000000003</v>
      </c>
      <c r="CW216" s="12">
        <f t="shared" ref="CW216:CW247" si="155">(1/CV216)*10.78</f>
        <v>2.6228710462287101</v>
      </c>
      <c r="CX216" s="12"/>
      <c r="CY216" s="12"/>
      <c r="DA216" s="4"/>
      <c r="DB216" s="4"/>
      <c r="DC216" s="63">
        <v>5</v>
      </c>
      <c r="DD216" s="89">
        <v>4.7</v>
      </c>
      <c r="DE216" s="4">
        <f t="shared" si="135"/>
        <v>17.732828571428573</v>
      </c>
      <c r="DF216" s="32">
        <f t="shared" si="136"/>
        <v>11.668201199999999</v>
      </c>
      <c r="DG216" s="32">
        <f t="shared" si="137"/>
        <v>5.19643328100471</v>
      </c>
      <c r="DH216" s="32">
        <f t="shared" si="138"/>
        <v>3.4192530989010987</v>
      </c>
      <c r="DW216" s="53">
        <f t="shared" si="149"/>
        <v>0.78743608473338211</v>
      </c>
      <c r="DX216" s="53">
        <f t="shared" si="130"/>
        <v>1.0946966398831264</v>
      </c>
      <c r="DY216" s="53">
        <f t="shared" si="131"/>
        <v>0.57290648717948711</v>
      </c>
      <c r="DZ216" s="53">
        <f t="shared" si="132"/>
        <v>0.46637197435897437</v>
      </c>
      <c r="EA216" s="53">
        <f t="shared" si="150"/>
        <v>0.71962616822429892</v>
      </c>
      <c r="EB216" s="63">
        <f t="shared" si="151"/>
        <v>0.39487179487179486</v>
      </c>
      <c r="EC216" s="53">
        <f t="shared" si="152"/>
        <v>0.68227848101265809</v>
      </c>
      <c r="ED216" s="53">
        <f t="shared" si="133"/>
        <v>5.9558011049723758</v>
      </c>
      <c r="EE216" s="53">
        <f t="shared" ref="EE216:EE249" si="156">CW216</f>
        <v>2.6228710462287101</v>
      </c>
      <c r="EF216" s="53">
        <f>'east Allen-Studer'!DO215</f>
        <v>2.1844059339682746</v>
      </c>
      <c r="EG216" s="53">
        <f t="shared" si="153"/>
        <v>1.4371369074434206</v>
      </c>
      <c r="EH216" s="53">
        <v>16</v>
      </c>
      <c r="EI216" s="53">
        <f>'east Allen-Studer'!DR215</f>
        <v>2.5</v>
      </c>
      <c r="EJ216" s="53">
        <f t="shared" si="108"/>
        <v>1.3114355231143551</v>
      </c>
      <c r="EK216" s="53">
        <f t="shared" si="109"/>
        <v>2.6228710462287101</v>
      </c>
      <c r="EL216" s="6"/>
      <c r="EM216" s="11">
        <f t="shared" si="110"/>
        <v>468.91949957148387</v>
      </c>
      <c r="EN216" s="11">
        <f t="shared" si="111"/>
        <v>214.14898790252178</v>
      </c>
      <c r="EO216" s="11">
        <f t="shared" si="112"/>
        <v>121.81912866402845</v>
      </c>
      <c r="EP216" s="6"/>
      <c r="EQ216" s="6"/>
      <c r="ER216" s="6"/>
      <c r="ES216" s="218">
        <f t="shared" si="154"/>
        <v>1795</v>
      </c>
    </row>
    <row r="217" spans="1:149" x14ac:dyDescent="0.15">
      <c r="A217" s="218">
        <f t="shared" si="145"/>
        <v>1796</v>
      </c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12"/>
      <c r="N217" s="12"/>
      <c r="O217" s="53"/>
      <c r="P217" s="12"/>
      <c r="Q217" s="12"/>
      <c r="R217" s="12"/>
      <c r="S217" s="4"/>
      <c r="T217" s="4"/>
      <c r="U217" s="4"/>
      <c r="V217" s="12">
        <v>13.11</v>
      </c>
      <c r="W217" s="32">
        <f t="shared" ref="W217:W248" si="157">(1/(V217))*10.78</f>
        <v>0.82227307398932115</v>
      </c>
      <c r="X217" s="32"/>
      <c r="Y217" s="32"/>
      <c r="Z217" s="32"/>
      <c r="AA217" s="32"/>
      <c r="AB217" s="32"/>
      <c r="AC217" s="32"/>
      <c r="AD217" s="32"/>
      <c r="AE217" s="32"/>
      <c r="AF217" s="87"/>
      <c r="AG217" s="87"/>
      <c r="AH217" s="87"/>
      <c r="AI217" s="87"/>
      <c r="AJ217" s="87"/>
      <c r="AK217" s="87"/>
      <c r="AL217" s="87"/>
      <c r="AM217" s="87"/>
      <c r="AN217" s="4"/>
      <c r="AO217" s="4"/>
      <c r="AP217" s="12">
        <v>8.6</v>
      </c>
      <c r="AQ217" s="32">
        <f t="shared" ref="AQ217:AQ248" si="158">(1/(AP217))*10.78</f>
        <v>1.2534883720930232</v>
      </c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12">
        <v>21.33</v>
      </c>
      <c r="BZ217" s="12">
        <f t="shared" si="146"/>
        <v>0.50539146741678387</v>
      </c>
      <c r="CA217" s="4"/>
      <c r="CB217" s="4"/>
      <c r="CC217" s="163"/>
      <c r="CD217" s="115"/>
      <c r="CE217" s="156"/>
      <c r="CF217" s="12">
        <v>21.33</v>
      </c>
      <c r="CG217" s="12">
        <f t="shared" si="147"/>
        <v>0.50539146741678387</v>
      </c>
      <c r="CH217" s="164"/>
      <c r="CI217" s="173"/>
      <c r="CJ217" s="12">
        <v>5.08</v>
      </c>
      <c r="CK217" s="12">
        <f t="shared" si="148"/>
        <v>2.122047244094488</v>
      </c>
      <c r="CL217" s="88"/>
      <c r="CM217" s="173"/>
      <c r="CN217" s="12">
        <v>8.34</v>
      </c>
      <c r="CO217" s="4"/>
      <c r="CP217" s="4"/>
      <c r="CQ217" s="12">
        <v>1.5</v>
      </c>
      <c r="CR217" s="12">
        <f t="shared" ref="CR217:CR248" si="159">(1/CQ217)*10.78</f>
        <v>7.1866666666666656</v>
      </c>
      <c r="CS217" s="7"/>
      <c r="CT217" s="115"/>
      <c r="CU217" s="88"/>
      <c r="CV217" s="12">
        <v>3.72</v>
      </c>
      <c r="CW217" s="12">
        <f t="shared" si="155"/>
        <v>2.897849462365591</v>
      </c>
      <c r="CX217" s="12">
        <v>91.2</v>
      </c>
      <c r="CY217" s="12">
        <f>(1/CX217)*10.78</f>
        <v>0.11820175438596491</v>
      </c>
      <c r="CZ217" s="53">
        <f>1000*CY217/7.701</f>
        <v>15.348883831445905</v>
      </c>
      <c r="DA217" s="4"/>
      <c r="DB217" s="4"/>
      <c r="DC217" s="63">
        <v>5</v>
      </c>
      <c r="DD217" s="89">
        <v>4.7</v>
      </c>
      <c r="DE217" s="4">
        <f t="shared" si="135"/>
        <v>17.732828571428573</v>
      </c>
      <c r="DF217" s="32">
        <f t="shared" si="136"/>
        <v>11.668201199999999</v>
      </c>
      <c r="DG217" s="32">
        <f t="shared" si="137"/>
        <v>5.19643328100471</v>
      </c>
      <c r="DH217" s="32">
        <f t="shared" si="138"/>
        <v>3.4192530989010987</v>
      </c>
      <c r="DW217" s="53">
        <f t="shared" si="149"/>
        <v>1.2534883720930232</v>
      </c>
      <c r="DX217" s="53">
        <f t="shared" ref="DX217:DX225" si="160">0.063+1.226*(DW217)+0.017*3*1.3</f>
        <v>1.6660767441860465</v>
      </c>
      <c r="DY217" s="53">
        <f t="shared" ref="DY217:DY225" si="161">0.254966+0.593992*EB217+0.021382*3*1.3</f>
        <v>0.63855428851383023</v>
      </c>
      <c r="DZ217" s="53">
        <f t="shared" ref="DZ217:DZ225" si="162">1.149842*EB217+0.003162*3*1.3</f>
        <v>0.59345213567744959</v>
      </c>
      <c r="EA217" s="53">
        <f t="shared" si="150"/>
        <v>0.82227307398932115</v>
      </c>
      <c r="EB217" s="63">
        <f t="shared" si="151"/>
        <v>0.50539146741678387</v>
      </c>
      <c r="EC217" s="53">
        <f t="shared" si="152"/>
        <v>2.122047244094488</v>
      </c>
      <c r="ED217" s="53">
        <f t="shared" ref="ED217:ED248" si="163">CR217</f>
        <v>7.1866666666666656</v>
      </c>
      <c r="EE217" s="53">
        <f t="shared" si="156"/>
        <v>2.897849462365591</v>
      </c>
      <c r="EF217" s="53">
        <f>'east Allen-Studer'!DO216</f>
        <v>2.3084871164790219</v>
      </c>
      <c r="EG217" s="53">
        <f t="shared" si="153"/>
        <v>1.839373538359371</v>
      </c>
      <c r="EH217" s="53">
        <f>CZ217</f>
        <v>15.348883831445905</v>
      </c>
      <c r="EI217" s="53">
        <f>'east Allen-Studer'!DR216</f>
        <v>2.5</v>
      </c>
      <c r="EJ217" s="53">
        <f t="shared" si="108"/>
        <v>1.4489247311827955</v>
      </c>
      <c r="EK217" s="53">
        <f t="shared" si="109"/>
        <v>2.897849462365591</v>
      </c>
      <c r="EL217" s="6"/>
      <c r="EM217" s="11">
        <f t="shared" si="110"/>
        <v>672.9782027246448</v>
      </c>
      <c r="EN217" s="11">
        <f t="shared" si="111"/>
        <v>337.34937020669673</v>
      </c>
      <c r="EO217" s="11">
        <f t="shared" si="112"/>
        <v>164.02081810942175</v>
      </c>
      <c r="EP217" s="6"/>
      <c r="EQ217" s="6"/>
      <c r="ER217" s="6"/>
      <c r="ES217" s="218">
        <f t="shared" si="154"/>
        <v>1796</v>
      </c>
    </row>
    <row r="218" spans="1:149" x14ac:dyDescent="0.15">
      <c r="A218" s="218">
        <f t="shared" si="145"/>
        <v>1797</v>
      </c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12"/>
      <c r="N218" s="12"/>
      <c r="O218" s="53"/>
      <c r="P218" s="12"/>
      <c r="Q218" s="12"/>
      <c r="R218" s="12"/>
      <c r="S218" s="4"/>
      <c r="T218" s="4"/>
      <c r="U218" s="4"/>
      <c r="V218" s="12">
        <v>13.31</v>
      </c>
      <c r="W218" s="32">
        <f t="shared" si="157"/>
        <v>0.80991735537190068</v>
      </c>
      <c r="X218" s="32"/>
      <c r="Y218" s="32"/>
      <c r="Z218" s="32"/>
      <c r="AA218" s="32"/>
      <c r="AB218" s="32"/>
      <c r="AC218" s="32"/>
      <c r="AD218" s="32"/>
      <c r="AE218" s="32"/>
      <c r="AF218" s="87"/>
      <c r="AG218" s="87"/>
      <c r="AH218" s="87"/>
      <c r="AI218" s="87"/>
      <c r="AJ218" s="87"/>
      <c r="AK218" s="87"/>
      <c r="AL218" s="87"/>
      <c r="AM218" s="87"/>
      <c r="AN218" s="4"/>
      <c r="AO218" s="4"/>
      <c r="AP218" s="12">
        <v>9.3800000000000008</v>
      </c>
      <c r="AQ218" s="32">
        <f t="shared" si="158"/>
        <v>1.1492537313432833</v>
      </c>
      <c r="AR218" s="32"/>
      <c r="AS218" s="32"/>
      <c r="AT218" s="32"/>
      <c r="AU218" s="32"/>
      <c r="AV218" s="32"/>
      <c r="AW218" s="32">
        <v>2.5268480000000002</v>
      </c>
      <c r="AX218" s="32"/>
      <c r="AY218" s="32"/>
      <c r="AZ218" s="32"/>
      <c r="BA218" s="32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12">
        <v>19.84</v>
      </c>
      <c r="BZ218" s="12">
        <f t="shared" si="146"/>
        <v>0.54334677419354838</v>
      </c>
      <c r="CA218" s="4"/>
      <c r="CB218" s="4"/>
      <c r="CC218" s="163"/>
      <c r="CD218" s="115"/>
      <c r="CE218" s="156"/>
      <c r="CF218" s="12">
        <v>19.84</v>
      </c>
      <c r="CG218" s="12">
        <f t="shared" si="147"/>
        <v>0.54334677419354838</v>
      </c>
      <c r="CH218" s="164"/>
      <c r="CI218" s="173"/>
      <c r="CJ218" s="12">
        <v>6.79</v>
      </c>
      <c r="CK218" s="12">
        <f t="shared" si="148"/>
        <v>1.5876288659793814</v>
      </c>
      <c r="CL218" s="88"/>
      <c r="CM218" s="173"/>
      <c r="CN218" s="12">
        <v>8.56</v>
      </c>
      <c r="CO218" s="4"/>
      <c r="CP218" s="4"/>
      <c r="CQ218" s="12">
        <v>1.26</v>
      </c>
      <c r="CR218" s="12">
        <f t="shared" si="159"/>
        <v>8.5555555555555554</v>
      </c>
      <c r="CS218" s="7"/>
      <c r="CT218" s="115"/>
      <c r="CU218" s="88"/>
      <c r="CV218" s="12">
        <v>2.82</v>
      </c>
      <c r="CW218" s="12">
        <f t="shared" si="155"/>
        <v>3.8226950354609928</v>
      </c>
      <c r="CX218" s="12"/>
      <c r="CY218" s="12"/>
      <c r="DA218" s="4"/>
      <c r="DB218" s="4"/>
      <c r="DC218" s="63">
        <v>5</v>
      </c>
      <c r="DD218" s="89">
        <v>4.7</v>
      </c>
      <c r="DE218" s="4">
        <f t="shared" si="135"/>
        <v>17.732828571428573</v>
      </c>
      <c r="DF218" s="32">
        <f t="shared" si="136"/>
        <v>11.668201199999999</v>
      </c>
      <c r="DG218" s="32">
        <f t="shared" si="137"/>
        <v>5.19643328100471</v>
      </c>
      <c r="DH218" s="32">
        <f t="shared" si="138"/>
        <v>3.4192530989010987</v>
      </c>
      <c r="DW218" s="53">
        <f t="shared" si="149"/>
        <v>1.1492537313432833</v>
      </c>
      <c r="DX218" s="53">
        <f t="shared" si="160"/>
        <v>1.5382850746268653</v>
      </c>
      <c r="DY218" s="53">
        <f t="shared" si="161"/>
        <v>0.66109943709677421</v>
      </c>
      <c r="DZ218" s="53">
        <f t="shared" si="162"/>
        <v>0.63709474153225809</v>
      </c>
      <c r="EA218" s="53">
        <f t="shared" si="150"/>
        <v>0.80991735537190068</v>
      </c>
      <c r="EB218" s="63">
        <f t="shared" si="151"/>
        <v>0.54334677419354838</v>
      </c>
      <c r="EC218" s="53">
        <f t="shared" si="152"/>
        <v>1.5876288659793814</v>
      </c>
      <c r="ED218" s="53">
        <f t="shared" si="163"/>
        <v>8.5555555555555554</v>
      </c>
      <c r="EE218" s="53">
        <f t="shared" si="156"/>
        <v>3.8226950354609928</v>
      </c>
      <c r="EF218" s="53">
        <f>'east Allen-Studer'!DO217</f>
        <v>2.1440074094298915</v>
      </c>
      <c r="EG218" s="53">
        <f t="shared" si="153"/>
        <v>1.9775119744559164</v>
      </c>
      <c r="EH218" s="53">
        <v>16</v>
      </c>
      <c r="EI218" s="53">
        <f>'east Allen-Studer'!DR217</f>
        <v>2.5</v>
      </c>
      <c r="EJ218" s="53">
        <f t="shared" si="108"/>
        <v>1.9113475177304964</v>
      </c>
      <c r="EK218" s="53">
        <f t="shared" si="109"/>
        <v>3.8226950354609928</v>
      </c>
      <c r="EL218" s="6"/>
      <c r="EM218" s="11">
        <f t="shared" si="110"/>
        <v>656.36683690717814</v>
      </c>
      <c r="EN218" s="11">
        <f t="shared" si="111"/>
        <v>318.08471030224416</v>
      </c>
      <c r="EO218" s="11">
        <f t="shared" si="112"/>
        <v>170.64959477836541</v>
      </c>
      <c r="EP218" s="6"/>
      <c r="EQ218" s="6"/>
      <c r="ER218" s="6"/>
      <c r="ES218" s="218">
        <f t="shared" si="154"/>
        <v>1797</v>
      </c>
    </row>
    <row r="219" spans="1:149" x14ac:dyDescent="0.15">
      <c r="A219" s="218">
        <f t="shared" si="145"/>
        <v>1798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12"/>
      <c r="N219" s="12"/>
      <c r="O219" s="53"/>
      <c r="P219" s="12"/>
      <c r="Q219" s="12"/>
      <c r="R219" s="12"/>
      <c r="S219" s="4"/>
      <c r="T219" s="4"/>
      <c r="U219" s="4"/>
      <c r="V219" s="12">
        <v>9.6300000000000008</v>
      </c>
      <c r="W219" s="32">
        <f t="shared" si="157"/>
        <v>1.119418483904465</v>
      </c>
      <c r="X219" s="32"/>
      <c r="Y219" s="32"/>
      <c r="Z219" s="32"/>
      <c r="AA219" s="32"/>
      <c r="AB219" s="32"/>
      <c r="AC219" s="32"/>
      <c r="AD219" s="32"/>
      <c r="AE219" s="32"/>
      <c r="AF219" s="87"/>
      <c r="AG219" s="87"/>
      <c r="AH219" s="87"/>
      <c r="AI219" s="87"/>
      <c r="AJ219" s="87"/>
      <c r="AK219" s="87"/>
      <c r="AL219" s="87"/>
      <c r="AM219" s="87"/>
      <c r="AN219" s="4"/>
      <c r="AO219" s="4"/>
      <c r="AP219" s="12">
        <v>12.51</v>
      </c>
      <c r="AQ219" s="32">
        <f t="shared" si="158"/>
        <v>0.8617106314948042</v>
      </c>
      <c r="AR219" s="32"/>
      <c r="AS219" s="32"/>
      <c r="AT219" s="32"/>
      <c r="AU219" s="32"/>
      <c r="AV219" s="32"/>
      <c r="AW219" s="32">
        <v>3.0511059999999999</v>
      </c>
      <c r="AX219" s="32"/>
      <c r="AY219" s="32"/>
      <c r="AZ219" s="32"/>
      <c r="BA219" s="32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12">
        <v>12.51</v>
      </c>
      <c r="BZ219" s="12">
        <f t="shared" si="146"/>
        <v>0.8617106314948042</v>
      </c>
      <c r="CA219" s="4"/>
      <c r="CB219" s="4"/>
      <c r="CC219" s="163"/>
      <c r="CD219" s="115"/>
      <c r="CE219" s="156"/>
      <c r="CF219" s="12">
        <v>12.51</v>
      </c>
      <c r="CG219" s="12">
        <f t="shared" si="147"/>
        <v>0.8617106314948042</v>
      </c>
      <c r="CH219" s="164"/>
      <c r="CI219" s="173"/>
      <c r="CJ219" s="12">
        <v>10.42</v>
      </c>
      <c r="CK219" s="12">
        <f t="shared" si="148"/>
        <v>1.0345489443378117</v>
      </c>
      <c r="CL219" s="88"/>
      <c r="CM219" s="173"/>
      <c r="CN219" s="12">
        <v>8.86</v>
      </c>
      <c r="CO219" s="4"/>
      <c r="CP219" s="4"/>
      <c r="CQ219" s="12">
        <v>1.5</v>
      </c>
      <c r="CR219" s="12">
        <f t="shared" si="159"/>
        <v>7.1866666666666656</v>
      </c>
      <c r="CS219" s="7"/>
      <c r="CT219" s="115"/>
      <c r="CU219" s="88"/>
      <c r="CV219" s="12">
        <v>3</v>
      </c>
      <c r="CW219" s="12">
        <f t="shared" si="155"/>
        <v>3.5933333333333328</v>
      </c>
      <c r="CX219" s="12">
        <v>34.200000000000003</v>
      </c>
      <c r="CY219" s="12">
        <f>(1/CX219)*10.78</f>
        <v>0.31520467836257304</v>
      </c>
      <c r="CZ219" s="53">
        <f>1000*CY219/7.701</f>
        <v>40.930356883855737</v>
      </c>
      <c r="DA219" s="4"/>
      <c r="DB219" s="4"/>
      <c r="DC219" s="63">
        <v>5</v>
      </c>
      <c r="DD219" s="89">
        <v>4.7</v>
      </c>
      <c r="DE219" s="4">
        <f t="shared" ref="DE219:DE227" si="164">+DC219*5/14*0.9144*10.86</f>
        <v>17.732828571428573</v>
      </c>
      <c r="DF219" s="32">
        <f t="shared" ref="DF219:DF227" si="165">+DD219*5/20*0.9144*10.86</f>
        <v>11.668201199999999</v>
      </c>
      <c r="DG219" s="32">
        <f t="shared" ref="DG219:DG227" si="166">+DE219/5*1/(0.75*0.91)</f>
        <v>5.19643328100471</v>
      </c>
      <c r="DH219" s="32">
        <f t="shared" ref="DH219:DH227" si="167">+DF219/5*1/(0.75*0.91)</f>
        <v>3.4192530989010987</v>
      </c>
      <c r="DW219" s="53">
        <f t="shared" si="149"/>
        <v>0.8617106314948042</v>
      </c>
      <c r="DX219" s="53">
        <f t="shared" si="160"/>
        <v>1.1857572342126299</v>
      </c>
      <c r="DY219" s="53">
        <f t="shared" si="161"/>
        <v>0.85020502142286181</v>
      </c>
      <c r="DZ219" s="53">
        <f t="shared" si="162"/>
        <v>1.0031628759392486</v>
      </c>
      <c r="EA219" s="53">
        <f t="shared" si="150"/>
        <v>1.119418483904465</v>
      </c>
      <c r="EB219" s="63">
        <f t="shared" si="151"/>
        <v>0.8617106314948042</v>
      </c>
      <c r="EC219" s="53">
        <f t="shared" si="152"/>
        <v>1.0345489443378117</v>
      </c>
      <c r="ED219" s="53">
        <f t="shared" si="163"/>
        <v>7.1866666666666656</v>
      </c>
      <c r="EE219" s="53">
        <f t="shared" si="156"/>
        <v>3.5933333333333328</v>
      </c>
      <c r="EF219" s="53">
        <f>'east Allen-Studer'!DO218</f>
        <v>2.1266937560562988</v>
      </c>
      <c r="EG219" s="53">
        <f t="shared" si="153"/>
        <v>3.1361980474184961</v>
      </c>
      <c r="EH219" s="53">
        <f>CZ219</f>
        <v>40.930356883855737</v>
      </c>
      <c r="EI219" s="53">
        <f>'east Allen-Studer'!DR218</f>
        <v>2.5</v>
      </c>
      <c r="EJ219" s="53">
        <f t="shared" si="108"/>
        <v>1.7966666666666664</v>
      </c>
      <c r="EK219" s="53">
        <f t="shared" si="109"/>
        <v>3.5933333333333328</v>
      </c>
      <c r="EL219" s="6"/>
      <c r="EM219" s="11">
        <f t="shared" si="110"/>
        <v>742.92155530017556</v>
      </c>
      <c r="EN219" s="11">
        <f t="shared" si="111"/>
        <v>402.2277564398658</v>
      </c>
      <c r="EO219" s="11">
        <f t="shared" si="112"/>
        <v>229.71815055418105</v>
      </c>
      <c r="EP219" s="6"/>
      <c r="EQ219" s="6"/>
      <c r="ER219" s="6"/>
      <c r="ES219" s="218">
        <f t="shared" si="154"/>
        <v>1798</v>
      </c>
    </row>
    <row r="220" spans="1:149" x14ac:dyDescent="0.15">
      <c r="A220" s="218">
        <f t="shared" si="145"/>
        <v>1799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12"/>
      <c r="N220" s="12"/>
      <c r="O220" s="53"/>
      <c r="P220" s="12"/>
      <c r="Q220" s="12"/>
      <c r="R220" s="12"/>
      <c r="S220" s="4"/>
      <c r="T220" s="4"/>
      <c r="U220" s="4"/>
      <c r="V220" s="12">
        <v>10.7</v>
      </c>
      <c r="W220" s="32">
        <f t="shared" si="157"/>
        <v>1.0074766355140188</v>
      </c>
      <c r="X220" s="32"/>
      <c r="Y220" s="32"/>
      <c r="Z220" s="32"/>
      <c r="AA220" s="32"/>
      <c r="AB220" s="32"/>
      <c r="AC220" s="32"/>
      <c r="AD220" s="32"/>
      <c r="AE220" s="32"/>
      <c r="AF220" s="87"/>
      <c r="AG220" s="87"/>
      <c r="AH220" s="87"/>
      <c r="AI220" s="87"/>
      <c r="AJ220" s="87"/>
      <c r="AK220" s="87"/>
      <c r="AL220" s="87"/>
      <c r="AM220" s="87"/>
      <c r="AN220" s="4"/>
      <c r="AO220" s="4"/>
      <c r="AP220" s="12">
        <v>11.47</v>
      </c>
      <c r="AQ220" s="32">
        <f t="shared" si="158"/>
        <v>0.93984306887532687</v>
      </c>
      <c r="AR220" s="32"/>
      <c r="AS220" s="32"/>
      <c r="AT220" s="32"/>
      <c r="AU220" s="32"/>
      <c r="AV220" s="32"/>
      <c r="AW220" s="32">
        <v>2.7397260000000001</v>
      </c>
      <c r="AX220" s="32"/>
      <c r="AY220" s="32"/>
      <c r="AZ220" s="32">
        <v>3.8535650000000001</v>
      </c>
      <c r="BA220" s="32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12">
        <v>16.68</v>
      </c>
      <c r="BZ220" s="12">
        <f t="shared" si="146"/>
        <v>0.6462829736211031</v>
      </c>
      <c r="CA220" s="4"/>
      <c r="CB220" s="4"/>
      <c r="CC220" s="163"/>
      <c r="CD220" s="115"/>
      <c r="CE220" s="156"/>
      <c r="CF220" s="12">
        <v>16.68</v>
      </c>
      <c r="CG220" s="12">
        <f t="shared" si="147"/>
        <v>0.6462829736211031</v>
      </c>
      <c r="CH220" s="164"/>
      <c r="CI220" s="173"/>
      <c r="CJ220" s="12">
        <v>9.3800000000000008</v>
      </c>
      <c r="CK220" s="12">
        <f t="shared" si="148"/>
        <v>1.1492537313432833</v>
      </c>
      <c r="CL220" s="88"/>
      <c r="CM220" s="173"/>
      <c r="CN220" s="12">
        <v>9.3800000000000008</v>
      </c>
      <c r="CO220" s="4"/>
      <c r="CP220" s="4"/>
      <c r="CQ220" s="12">
        <v>0.97</v>
      </c>
      <c r="CR220" s="12">
        <f t="shared" si="159"/>
        <v>11.113402061855671</v>
      </c>
      <c r="CS220" s="7"/>
      <c r="CT220" s="115"/>
      <c r="CU220" s="88"/>
      <c r="CV220" s="12">
        <v>3.42</v>
      </c>
      <c r="CW220" s="12">
        <f t="shared" si="155"/>
        <v>3.1520467836257304</v>
      </c>
      <c r="CX220" s="12"/>
      <c r="CY220" s="12"/>
      <c r="DA220" s="4"/>
      <c r="DB220" s="4"/>
      <c r="DC220" s="63">
        <v>5</v>
      </c>
      <c r="DD220" s="89">
        <v>4.7</v>
      </c>
      <c r="DE220" s="4">
        <f t="shared" si="164"/>
        <v>17.732828571428573</v>
      </c>
      <c r="DF220" s="32">
        <f t="shared" si="165"/>
        <v>11.668201199999999</v>
      </c>
      <c r="DG220" s="32">
        <f t="shared" si="166"/>
        <v>5.19643328100471</v>
      </c>
      <c r="DH220" s="32">
        <f t="shared" si="167"/>
        <v>3.4192530989010987</v>
      </c>
      <c r="DW220" s="53">
        <f t="shared" si="149"/>
        <v>0.93984306887532687</v>
      </c>
      <c r="DX220" s="53">
        <f t="shared" si="160"/>
        <v>1.2815476024411507</v>
      </c>
      <c r="DY220" s="53">
        <f t="shared" si="161"/>
        <v>0.7222427160671463</v>
      </c>
      <c r="DZ220" s="53">
        <f t="shared" si="162"/>
        <v>0.75545510695443641</v>
      </c>
      <c r="EA220" s="53">
        <f t="shared" si="150"/>
        <v>1.0074766355140188</v>
      </c>
      <c r="EB220" s="63">
        <f t="shared" si="151"/>
        <v>0.6462829736211031</v>
      </c>
      <c r="EC220" s="53">
        <f t="shared" si="152"/>
        <v>1.1492537313432833</v>
      </c>
      <c r="ED220" s="53">
        <f t="shared" si="163"/>
        <v>11.113402061855671</v>
      </c>
      <c r="EE220" s="53">
        <f t="shared" si="156"/>
        <v>3.1520467836257304</v>
      </c>
      <c r="EF220" s="53">
        <f>'east Allen-Studer'!DO219</f>
        <v>2.6807306640112638</v>
      </c>
      <c r="EG220" s="53">
        <f t="shared" si="153"/>
        <v>2.352148535563872</v>
      </c>
      <c r="EH220" s="53">
        <v>25</v>
      </c>
      <c r="EI220" s="53">
        <f>'east Allen-Studer'!DR219</f>
        <v>2.5</v>
      </c>
      <c r="EJ220" s="53">
        <f t="shared" si="108"/>
        <v>1.5760233918128652</v>
      </c>
      <c r="EK220" s="53">
        <f t="shared" si="109"/>
        <v>3.1520467836257304</v>
      </c>
      <c r="EL220" s="6"/>
      <c r="EM220" s="11">
        <f t="shared" si="110"/>
        <v>662.65673312845217</v>
      </c>
      <c r="EN220" s="11">
        <f t="shared" si="111"/>
        <v>336.148886930591</v>
      </c>
      <c r="EO220" s="11">
        <f t="shared" si="112"/>
        <v>197.23866002604012</v>
      </c>
      <c r="EP220" s="6"/>
      <c r="EQ220" s="6"/>
      <c r="ER220" s="6"/>
      <c r="ES220" s="218">
        <f t="shared" si="154"/>
        <v>1799</v>
      </c>
    </row>
    <row r="221" spans="1:149" x14ac:dyDescent="0.15">
      <c r="A221" s="218">
        <f t="shared" ref="A221:A284" si="168">A220+1</f>
        <v>1800</v>
      </c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12"/>
      <c r="N221" s="12"/>
      <c r="O221" s="53"/>
      <c r="P221" s="12"/>
      <c r="Q221" s="12"/>
      <c r="R221" s="12"/>
      <c r="S221" s="4"/>
      <c r="T221" s="4"/>
      <c r="U221" s="4"/>
      <c r="V221" s="12">
        <v>10.7</v>
      </c>
      <c r="W221" s="32">
        <f t="shared" si="157"/>
        <v>1.0074766355140188</v>
      </c>
      <c r="X221" s="32"/>
      <c r="Y221" s="32"/>
      <c r="Z221" s="32"/>
      <c r="AA221" s="32"/>
      <c r="AB221" s="32"/>
      <c r="AC221" s="32"/>
      <c r="AD221" s="32"/>
      <c r="AE221" s="32"/>
      <c r="AF221" s="87"/>
      <c r="AG221" s="87"/>
      <c r="AH221" s="87"/>
      <c r="AI221" s="87"/>
      <c r="AJ221" s="87"/>
      <c r="AK221" s="87"/>
      <c r="AL221" s="87"/>
      <c r="AM221" s="87"/>
      <c r="AN221" s="4"/>
      <c r="AO221" s="4"/>
      <c r="AP221" s="12">
        <v>9.3800000000000008</v>
      </c>
      <c r="AQ221" s="32">
        <f t="shared" si="158"/>
        <v>1.1492537313432833</v>
      </c>
      <c r="AR221" s="32"/>
      <c r="AS221" s="32"/>
      <c r="AT221" s="32"/>
      <c r="AU221" s="32"/>
      <c r="AV221" s="32"/>
      <c r="AW221" s="32">
        <v>3.0030030000000001</v>
      </c>
      <c r="AX221" s="32">
        <v>3.4423409999999999</v>
      </c>
      <c r="AY221" s="32"/>
      <c r="AZ221" s="32">
        <v>3.8240919999999998</v>
      </c>
      <c r="BA221" s="32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12">
        <v>13.55</v>
      </c>
      <c r="BZ221" s="12">
        <f t="shared" si="146"/>
        <v>0.79557195571955719</v>
      </c>
      <c r="CA221" s="4"/>
      <c r="CB221" s="4"/>
      <c r="CC221" s="163"/>
      <c r="CD221" s="115"/>
      <c r="CE221" s="156"/>
      <c r="CF221" s="12">
        <v>13.55</v>
      </c>
      <c r="CG221" s="12">
        <f t="shared" si="147"/>
        <v>0.79557195571955719</v>
      </c>
      <c r="CH221" s="164"/>
      <c r="CI221" s="173"/>
      <c r="CJ221" s="12">
        <v>8.34</v>
      </c>
      <c r="CK221" s="12">
        <f t="shared" si="148"/>
        <v>1.2925659472422062</v>
      </c>
      <c r="CL221" s="88"/>
      <c r="CM221" s="173"/>
      <c r="CN221" s="12">
        <v>8.34</v>
      </c>
      <c r="CO221" s="4"/>
      <c r="CP221" s="4"/>
      <c r="CQ221" s="12">
        <v>2.14</v>
      </c>
      <c r="CR221" s="12">
        <f t="shared" si="159"/>
        <v>5.037383177570093</v>
      </c>
      <c r="CS221" s="7"/>
      <c r="CT221" s="115"/>
      <c r="CU221" s="88"/>
      <c r="CV221" s="12">
        <v>4.49</v>
      </c>
      <c r="CW221" s="12">
        <f t="shared" si="155"/>
        <v>2.4008908685968815</v>
      </c>
      <c r="CX221" s="12"/>
      <c r="CY221" s="12"/>
      <c r="DA221" s="4"/>
      <c r="DB221" s="4"/>
      <c r="DC221" s="63">
        <v>5</v>
      </c>
      <c r="DD221" s="89">
        <v>4.7</v>
      </c>
      <c r="DE221" s="4">
        <f t="shared" si="164"/>
        <v>17.732828571428573</v>
      </c>
      <c r="DF221" s="32">
        <f t="shared" si="165"/>
        <v>11.668201199999999</v>
      </c>
      <c r="DG221" s="32">
        <f t="shared" si="166"/>
        <v>5.19643328100471</v>
      </c>
      <c r="DH221" s="32">
        <f t="shared" si="167"/>
        <v>3.4192530989010987</v>
      </c>
      <c r="DW221" s="53">
        <f t="shared" si="149"/>
        <v>1.1492537313432833</v>
      </c>
      <c r="DX221" s="53">
        <f t="shared" si="160"/>
        <v>1.5382850746268653</v>
      </c>
      <c r="DY221" s="53">
        <f t="shared" si="161"/>
        <v>0.8109191771217712</v>
      </c>
      <c r="DZ221" s="53">
        <f t="shared" si="162"/>
        <v>0.92711384870848712</v>
      </c>
      <c r="EA221" s="53">
        <f t="shared" si="150"/>
        <v>1.0074766355140188</v>
      </c>
      <c r="EB221" s="63">
        <f t="shared" si="151"/>
        <v>0.79557195571955719</v>
      </c>
      <c r="EC221" s="53">
        <f t="shared" si="152"/>
        <v>1.2925659472422062</v>
      </c>
      <c r="ED221" s="53">
        <f t="shared" si="163"/>
        <v>5.037383177570093</v>
      </c>
      <c r="EE221" s="53">
        <f t="shared" si="156"/>
        <v>2.4008908685968815</v>
      </c>
      <c r="EF221" s="53">
        <f>'east Allen-Studer'!DO220</f>
        <v>2.2565461563582438</v>
      </c>
      <c r="EG221" s="53">
        <f t="shared" si="153"/>
        <v>2.895486167764235</v>
      </c>
      <c r="EH221" s="53">
        <v>25</v>
      </c>
      <c r="EI221" s="53">
        <f>'east Allen-Studer'!DR220</f>
        <v>2.5</v>
      </c>
      <c r="EJ221" s="53">
        <f t="shared" si="108"/>
        <v>1.2004454342984407</v>
      </c>
      <c r="EK221" s="53">
        <f t="shared" si="109"/>
        <v>2.4008908685968815</v>
      </c>
      <c r="EL221" s="6"/>
      <c r="EM221" s="11">
        <f t="shared" si="110"/>
        <v>728.45807872895898</v>
      </c>
      <c r="EN221" s="11">
        <f t="shared" si="111"/>
        <v>347.40297727637642</v>
      </c>
      <c r="EO221" s="11">
        <f t="shared" si="112"/>
        <v>211.82961074365076</v>
      </c>
      <c r="EP221" s="6"/>
      <c r="EQ221" s="6"/>
      <c r="ER221" s="6"/>
      <c r="ES221" s="218">
        <f t="shared" ref="ES221:ES284" si="169">ES220+1</f>
        <v>1800</v>
      </c>
    </row>
    <row r="222" spans="1:149" x14ac:dyDescent="0.15">
      <c r="A222" s="218">
        <f t="shared" si="168"/>
        <v>1801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12"/>
      <c r="N222" s="12"/>
      <c r="O222" s="53"/>
      <c r="P222" s="12"/>
      <c r="Q222" s="12"/>
      <c r="R222" s="12"/>
      <c r="S222" s="4"/>
      <c r="T222" s="4"/>
      <c r="U222" s="4"/>
      <c r="V222" s="12">
        <v>13.81</v>
      </c>
      <c r="W222" s="32">
        <f t="shared" si="157"/>
        <v>0.78059377262852991</v>
      </c>
      <c r="X222" s="32"/>
      <c r="Y222" s="32"/>
      <c r="Z222" s="32"/>
      <c r="AA222" s="32"/>
      <c r="AB222" s="32"/>
      <c r="AC222" s="32"/>
      <c r="AD222" s="32"/>
      <c r="AE222" s="32"/>
      <c r="AF222" s="87"/>
      <c r="AG222" s="87"/>
      <c r="AH222" s="87"/>
      <c r="AI222" s="87"/>
      <c r="AJ222" s="87"/>
      <c r="AK222" s="87"/>
      <c r="AL222" s="87"/>
      <c r="AM222" s="87"/>
      <c r="AN222" s="4"/>
      <c r="AO222" s="4"/>
      <c r="AP222" s="12">
        <v>13.29</v>
      </c>
      <c r="AQ222" s="32">
        <f t="shared" si="158"/>
        <v>0.81113619262603465</v>
      </c>
      <c r="AR222" s="32"/>
      <c r="AS222" s="32"/>
      <c r="AT222" s="32"/>
      <c r="AU222" s="32"/>
      <c r="AV222" s="32"/>
      <c r="AW222" s="32">
        <v>2.6007799999999999</v>
      </c>
      <c r="AX222" s="32">
        <v>2.2038570000000002</v>
      </c>
      <c r="AY222" s="32"/>
      <c r="AZ222" s="32">
        <v>2.4600249999999999</v>
      </c>
      <c r="BA222" s="32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12">
        <v>25.54</v>
      </c>
      <c r="BZ222" s="12">
        <f t="shared" si="146"/>
        <v>0.42208300704776819</v>
      </c>
      <c r="CA222" s="4"/>
      <c r="CB222" s="4"/>
      <c r="CC222" s="163"/>
      <c r="CD222" s="115"/>
      <c r="CE222" s="156"/>
      <c r="CF222" s="12">
        <v>25.54</v>
      </c>
      <c r="CG222" s="12">
        <f t="shared" si="147"/>
        <v>0.42208300704776819</v>
      </c>
      <c r="CH222" s="164"/>
      <c r="CI222" s="173"/>
      <c r="CJ222" s="12">
        <v>11.73</v>
      </c>
      <c r="CK222" s="12">
        <f t="shared" si="148"/>
        <v>0.91901108269394705</v>
      </c>
      <c r="CL222" s="88"/>
      <c r="CM222" s="173"/>
      <c r="CN222" s="12">
        <v>13.81</v>
      </c>
      <c r="CO222" s="4"/>
      <c r="CP222" s="4"/>
      <c r="CQ222" s="12">
        <v>1.68</v>
      </c>
      <c r="CR222" s="12">
        <f t="shared" si="159"/>
        <v>6.4166666666666661</v>
      </c>
      <c r="CS222" s="7"/>
      <c r="CT222" s="115"/>
      <c r="CU222" s="88"/>
      <c r="CV222" s="12">
        <v>3.89</v>
      </c>
      <c r="CW222" s="12">
        <f t="shared" si="155"/>
        <v>2.7712082262210793</v>
      </c>
      <c r="CX222" s="12">
        <v>114</v>
      </c>
      <c r="CY222" s="12">
        <f>(1/CX222)*10.78</f>
        <v>9.4561403508771916E-2</v>
      </c>
      <c r="CZ222" s="53">
        <f>1000*CY222/7.701</f>
        <v>12.279107065156722</v>
      </c>
      <c r="DA222" s="4"/>
      <c r="DB222" s="4"/>
      <c r="DC222" s="63">
        <v>5</v>
      </c>
      <c r="DD222" s="89">
        <v>4.7</v>
      </c>
      <c r="DE222" s="4">
        <f t="shared" si="164"/>
        <v>17.732828571428573</v>
      </c>
      <c r="DF222" s="32">
        <f t="shared" si="165"/>
        <v>11.668201199999999</v>
      </c>
      <c r="DG222" s="32">
        <f t="shared" si="166"/>
        <v>5.19643328100471</v>
      </c>
      <c r="DH222" s="32">
        <f t="shared" si="167"/>
        <v>3.4192530989010987</v>
      </c>
      <c r="DW222" s="53">
        <f t="shared" si="149"/>
        <v>0.81113619262603465</v>
      </c>
      <c r="DX222" s="53">
        <f t="shared" si="160"/>
        <v>1.1237529721595185</v>
      </c>
      <c r="DY222" s="53">
        <f t="shared" si="161"/>
        <v>0.58906972952231795</v>
      </c>
      <c r="DZ222" s="53">
        <f t="shared" si="162"/>
        <v>0.49766056898981986</v>
      </c>
      <c r="EA222" s="53">
        <f t="shared" si="150"/>
        <v>0.78059377262852991</v>
      </c>
      <c r="EB222" s="63">
        <f t="shared" si="151"/>
        <v>0.42208300704776819</v>
      </c>
      <c r="EC222" s="53">
        <f t="shared" si="152"/>
        <v>0.91901108269394705</v>
      </c>
      <c r="ED222" s="53">
        <f t="shared" si="163"/>
        <v>6.4166666666666661</v>
      </c>
      <c r="EE222" s="53">
        <f t="shared" si="156"/>
        <v>2.7712082262210793</v>
      </c>
      <c r="EF222" s="53">
        <f>'east Allen-Studer'!DO221</f>
        <v>2.4585387790501581</v>
      </c>
      <c r="EG222" s="53">
        <f t="shared" si="153"/>
        <v>1.5361721837590203</v>
      </c>
      <c r="EH222" s="53">
        <f>CZ222</f>
        <v>12.279107065156722</v>
      </c>
      <c r="EI222" s="53">
        <f>'east Allen-Studer'!DR221</f>
        <v>2.5</v>
      </c>
      <c r="EJ222" s="53">
        <f t="shared" si="108"/>
        <v>1.3856041131105397</v>
      </c>
      <c r="EK222" s="53">
        <f t="shared" si="109"/>
        <v>2.7712082262210793</v>
      </c>
      <c r="EL222" s="6"/>
      <c r="EM222" s="11">
        <f t="shared" si="110"/>
        <v>484.85485315642774</v>
      </c>
      <c r="EN222" s="11">
        <f t="shared" si="111"/>
        <v>227.04247009866307</v>
      </c>
      <c r="EO222" s="11">
        <f t="shared" si="112"/>
        <v>131.99272138110933</v>
      </c>
      <c r="EP222" s="6"/>
      <c r="EQ222" s="6"/>
      <c r="ER222" s="6"/>
      <c r="ES222" s="218">
        <f t="shared" si="169"/>
        <v>1801</v>
      </c>
    </row>
    <row r="223" spans="1:149" x14ac:dyDescent="0.15">
      <c r="A223" s="218">
        <f t="shared" si="168"/>
        <v>1802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12"/>
      <c r="N223" s="12"/>
      <c r="O223" s="53"/>
      <c r="P223" s="12"/>
      <c r="Q223" s="12"/>
      <c r="R223" s="12"/>
      <c r="S223" s="4"/>
      <c r="T223" s="4"/>
      <c r="U223" s="4"/>
      <c r="V223" s="12">
        <v>10.07</v>
      </c>
      <c r="W223" s="32">
        <f t="shared" si="157"/>
        <v>1.0705064548162859</v>
      </c>
      <c r="X223" s="32"/>
      <c r="Y223" s="32"/>
      <c r="Z223" s="32"/>
      <c r="AA223" s="32"/>
      <c r="AB223" s="32"/>
      <c r="AC223" s="32"/>
      <c r="AD223" s="32"/>
      <c r="AE223" s="32"/>
      <c r="AF223" s="87"/>
      <c r="AG223" s="87"/>
      <c r="AH223" s="87"/>
      <c r="AI223" s="87"/>
      <c r="AJ223" s="87"/>
      <c r="AK223" s="87"/>
      <c r="AL223" s="87"/>
      <c r="AM223" s="87"/>
      <c r="AN223" s="4"/>
      <c r="AO223" s="4"/>
      <c r="AP223" s="12">
        <v>17.09</v>
      </c>
      <c r="AQ223" s="32">
        <f t="shared" si="158"/>
        <v>0.6307782328847279</v>
      </c>
      <c r="AR223" s="32"/>
      <c r="AS223" s="32"/>
      <c r="AT223" s="32"/>
      <c r="AU223" s="32"/>
      <c r="AV223" s="32"/>
      <c r="AW223" s="32">
        <v>1.7115959999999999</v>
      </c>
      <c r="AX223" s="32">
        <v>1.9910399999999999</v>
      </c>
      <c r="AY223" s="32"/>
      <c r="AZ223" s="32">
        <v>1.9940180000000001</v>
      </c>
      <c r="BA223" s="32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12">
        <v>25.02</v>
      </c>
      <c r="BZ223" s="12">
        <f t="shared" si="146"/>
        <v>0.4308553157474021</v>
      </c>
      <c r="CA223" s="4"/>
      <c r="CB223" s="4"/>
      <c r="CC223" s="163"/>
      <c r="CD223" s="115"/>
      <c r="CE223" s="156"/>
      <c r="CF223" s="12">
        <v>25.02</v>
      </c>
      <c r="CG223" s="12">
        <f t="shared" si="147"/>
        <v>0.4308553157474021</v>
      </c>
      <c r="CH223" s="164"/>
      <c r="CI223" s="173"/>
      <c r="CJ223" s="12">
        <v>16.39</v>
      </c>
      <c r="CK223" s="12">
        <f t="shared" si="148"/>
        <v>0.65771812080536907</v>
      </c>
      <c r="CL223" s="88"/>
      <c r="CM223" s="173"/>
      <c r="CN223" s="12">
        <v>16.420000000000002</v>
      </c>
      <c r="CO223" s="4"/>
      <c r="CP223" s="4"/>
      <c r="CQ223" s="12">
        <v>2.25</v>
      </c>
      <c r="CR223" s="12">
        <f t="shared" si="159"/>
        <v>4.7911111111111104</v>
      </c>
      <c r="CS223" s="7"/>
      <c r="CT223" s="115"/>
      <c r="CU223" s="88"/>
      <c r="CV223" s="12">
        <v>3.86</v>
      </c>
      <c r="CW223" s="12">
        <f t="shared" si="155"/>
        <v>2.7927461139896375</v>
      </c>
      <c r="CX223" s="12">
        <v>111.67</v>
      </c>
      <c r="CY223" s="12">
        <f>(1/CX223)*10.78</f>
        <v>9.6534431808005722E-2</v>
      </c>
      <c r="CZ223" s="53">
        <f>1000*CY223/7.701</f>
        <v>12.535311233347063</v>
      </c>
      <c r="DA223" s="4"/>
      <c r="DB223" s="4"/>
      <c r="DC223" s="63">
        <v>5</v>
      </c>
      <c r="DD223" s="89">
        <v>4.7</v>
      </c>
      <c r="DE223" s="4">
        <f t="shared" si="164"/>
        <v>17.732828571428573</v>
      </c>
      <c r="DF223" s="32">
        <f t="shared" si="165"/>
        <v>11.668201199999999</v>
      </c>
      <c r="DG223" s="32">
        <f t="shared" si="166"/>
        <v>5.19643328100471</v>
      </c>
      <c r="DH223" s="32">
        <f t="shared" si="167"/>
        <v>3.4192530989010987</v>
      </c>
      <c r="DW223" s="53">
        <f t="shared" si="149"/>
        <v>0.6307782328847279</v>
      </c>
      <c r="DX223" s="53">
        <f t="shared" si="160"/>
        <v>0.90263411351667644</v>
      </c>
      <c r="DY223" s="53">
        <f t="shared" si="161"/>
        <v>0.59428041071143078</v>
      </c>
      <c r="DZ223" s="53">
        <f t="shared" si="162"/>
        <v>0.50774733796962435</v>
      </c>
      <c r="EA223" s="53">
        <f t="shared" si="150"/>
        <v>1.0705064548162859</v>
      </c>
      <c r="EB223" s="63">
        <f t="shared" si="151"/>
        <v>0.4308553157474021</v>
      </c>
      <c r="EC223" s="53">
        <f t="shared" si="152"/>
        <v>0.65771812080536907</v>
      </c>
      <c r="ED223" s="53">
        <f t="shared" si="163"/>
        <v>4.7911111111111104</v>
      </c>
      <c r="EE223" s="53">
        <f t="shared" si="156"/>
        <v>2.7927461139896375</v>
      </c>
      <c r="EF223" s="53">
        <f>'east Allen-Studer'!DO222</f>
        <v>2.4152546456161765</v>
      </c>
      <c r="EG223" s="53">
        <f t="shared" si="153"/>
        <v>1.568099023709248</v>
      </c>
      <c r="EH223" s="53">
        <f>CZ223</f>
        <v>12.535311233347063</v>
      </c>
      <c r="EI223" s="53">
        <f>'east Allen-Studer'!DR222</f>
        <v>2.5</v>
      </c>
      <c r="EJ223" s="53">
        <f t="shared" si="108"/>
        <v>1.3963730569948187</v>
      </c>
      <c r="EK223" s="53">
        <f t="shared" si="109"/>
        <v>2.7927461139896375</v>
      </c>
      <c r="EL223" s="6"/>
      <c r="EM223" s="11">
        <f t="shared" si="110"/>
        <v>429.67216401718792</v>
      </c>
      <c r="EN223" s="11">
        <f t="shared" si="111"/>
        <v>206.17699727485157</v>
      </c>
      <c r="EO223" s="11">
        <f t="shared" si="112"/>
        <v>126.31066063196454</v>
      </c>
      <c r="EP223" s="6"/>
      <c r="EQ223" s="6"/>
      <c r="ER223" s="6"/>
      <c r="ES223" s="218">
        <f t="shared" si="169"/>
        <v>1802</v>
      </c>
    </row>
    <row r="224" spans="1:149" x14ac:dyDescent="0.15">
      <c r="A224" s="218">
        <f t="shared" si="168"/>
        <v>1803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12"/>
      <c r="N224" s="12"/>
      <c r="O224" s="53"/>
      <c r="P224" s="12"/>
      <c r="Q224" s="12"/>
      <c r="R224" s="12"/>
      <c r="S224" s="4"/>
      <c r="T224" s="4"/>
      <c r="U224" s="4"/>
      <c r="V224" s="12">
        <v>8.56</v>
      </c>
      <c r="W224" s="32">
        <f t="shared" si="157"/>
        <v>1.2593457943925233</v>
      </c>
      <c r="X224" s="32"/>
      <c r="Y224" s="32"/>
      <c r="Z224" s="32"/>
      <c r="AA224" s="32"/>
      <c r="AB224" s="32"/>
      <c r="AC224" s="32"/>
      <c r="AD224" s="32"/>
      <c r="AE224" s="32"/>
      <c r="AF224" s="87"/>
      <c r="AG224" s="87"/>
      <c r="AH224" s="87"/>
      <c r="AI224" s="87"/>
      <c r="AJ224" s="87"/>
      <c r="AK224" s="87"/>
      <c r="AL224" s="87"/>
      <c r="AM224" s="87"/>
      <c r="AN224" s="4"/>
      <c r="AO224" s="4"/>
      <c r="AP224" s="12">
        <v>12.77</v>
      </c>
      <c r="AQ224" s="32">
        <f t="shared" si="158"/>
        <v>0.84416601409553638</v>
      </c>
      <c r="AR224" s="32"/>
      <c r="AS224" s="32"/>
      <c r="AT224" s="32"/>
      <c r="AU224" s="32"/>
      <c r="AV224" s="32"/>
      <c r="AW224" s="32">
        <v>1.7889090000000001</v>
      </c>
      <c r="AX224" s="32">
        <v>2.1881840000000001</v>
      </c>
      <c r="AY224" s="32"/>
      <c r="AZ224" s="32">
        <v>2.5990899999999999</v>
      </c>
      <c r="BA224" s="32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12">
        <v>15.25</v>
      </c>
      <c r="BZ224" s="12">
        <f t="shared" si="146"/>
        <v>0.70688524590163937</v>
      </c>
      <c r="CA224" s="4"/>
      <c r="CB224" s="4"/>
      <c r="CC224" s="163"/>
      <c r="CD224" s="115"/>
      <c r="CE224" s="156"/>
      <c r="CF224" s="12">
        <v>15.25</v>
      </c>
      <c r="CG224" s="12">
        <f t="shared" si="147"/>
        <v>0.70688524590163937</v>
      </c>
      <c r="CH224" s="164"/>
      <c r="CI224" s="173"/>
      <c r="CJ224" s="12">
        <v>11.29</v>
      </c>
      <c r="CK224" s="12">
        <f t="shared" si="148"/>
        <v>0.95482728077945078</v>
      </c>
      <c r="CL224" s="88"/>
      <c r="CM224" s="173"/>
      <c r="CN224" s="12">
        <v>11.21</v>
      </c>
      <c r="CO224" s="4"/>
      <c r="CP224" s="4"/>
      <c r="CQ224" s="12">
        <v>1.21</v>
      </c>
      <c r="CR224" s="12">
        <f t="shared" si="159"/>
        <v>8.9090909090909083</v>
      </c>
      <c r="CS224" s="7"/>
      <c r="CT224" s="115"/>
      <c r="CU224" s="88"/>
      <c r="CV224" s="12">
        <v>3.42</v>
      </c>
      <c r="CW224" s="12">
        <f t="shared" si="155"/>
        <v>3.1520467836257304</v>
      </c>
      <c r="CX224" s="12"/>
      <c r="CY224" s="12"/>
      <c r="DA224" s="4"/>
      <c r="DB224" s="4"/>
      <c r="DC224" s="63">
        <v>5</v>
      </c>
      <c r="DD224" s="89">
        <v>4.7</v>
      </c>
      <c r="DE224" s="4">
        <f t="shared" si="164"/>
        <v>17.732828571428573</v>
      </c>
      <c r="DF224" s="32">
        <f t="shared" si="165"/>
        <v>11.668201199999999</v>
      </c>
      <c r="DG224" s="32">
        <f t="shared" si="166"/>
        <v>5.19643328100471</v>
      </c>
      <c r="DH224" s="32">
        <f t="shared" si="167"/>
        <v>3.4192530989010987</v>
      </c>
      <c r="DW224" s="53">
        <f t="shared" si="149"/>
        <v>0.84416601409553638</v>
      </c>
      <c r="DX224" s="53">
        <f t="shared" si="160"/>
        <v>1.1642475332811275</v>
      </c>
      <c r="DY224" s="53">
        <f t="shared" si="161"/>
        <v>0.75823998098360645</v>
      </c>
      <c r="DZ224" s="53">
        <f t="shared" si="162"/>
        <v>0.82513814491803283</v>
      </c>
      <c r="EA224" s="53">
        <f t="shared" si="150"/>
        <v>1.2593457943925233</v>
      </c>
      <c r="EB224" s="63">
        <f t="shared" si="151"/>
        <v>0.70688524590163937</v>
      </c>
      <c r="EC224" s="53">
        <f t="shared" si="152"/>
        <v>0.95482728077945078</v>
      </c>
      <c r="ED224" s="53">
        <f t="shared" si="163"/>
        <v>8.9090909090909083</v>
      </c>
      <c r="EE224" s="53">
        <f t="shared" si="156"/>
        <v>3.1520467836257304</v>
      </c>
      <c r="EF224" s="53">
        <f>'east Allen-Studer'!DO223</f>
        <v>2.6691882284288688</v>
      </c>
      <c r="EG224" s="53">
        <f t="shared" si="153"/>
        <v>2.5727106605380583</v>
      </c>
      <c r="EH224" s="53">
        <v>12.5</v>
      </c>
      <c r="EI224" s="53">
        <f>'east Allen-Studer'!DR223</f>
        <v>2.5</v>
      </c>
      <c r="EJ224" s="53">
        <f t="shared" ref="EJ224:EJ287" si="170">0.5*EE224</f>
        <v>1.5760233918128652</v>
      </c>
      <c r="EK224" s="53">
        <f t="shared" ref="EK224:EK287" si="171">EE224</f>
        <v>3.1520467836257304</v>
      </c>
      <c r="EL224" s="6"/>
      <c r="EM224" s="11">
        <f t="shared" ref="EM224:EM287" si="172">$DX$11*$DX224+$DZ$11*$DZ224+$EB$11*$EB224+$EC$11*$EC224+$ED$11*$ED224+$EE$11*$EE224+$EF$11*$EF224+$EG$11*$EG224+$EH$11*$EH224+$EI$11*$EI224+$EJ$11*$EJ224+$EK$11*$EK224</f>
        <v>604.91397425915716</v>
      </c>
      <c r="EN224" s="11">
        <f t="shared" ref="EN224:EN287" si="173">$EB$14*$EB224+$EC$14*$EC224+$ED$14*$ED224+$EE$14*$EE224+$EF$14*$EF224+$EG$14*$EG224+$EH$14*$EH224+$EI$14*$EI224+$EJ$14*$EJ224+$EK$14*$EK224</f>
        <v>288.62504659642087</v>
      </c>
      <c r="EO224" s="11">
        <f t="shared" ref="EO224:EO287" si="174">$EB$12*$EB224+$EC$12*$EC224+$ED$12*$ED224+$EE$12*$EE224+$EF$12*$EF224+$EG$12*$EG224+$EH$12*$EH224+$EI$12*$EI224+$EJ$12*$EJ224+$EK$12*$EK224</f>
        <v>201.7435293833752</v>
      </c>
      <c r="EP224" s="6"/>
      <c r="EQ224" s="6"/>
      <c r="ER224" s="6"/>
      <c r="ES224" s="218">
        <f t="shared" si="169"/>
        <v>1803</v>
      </c>
    </row>
    <row r="225" spans="1:153" x14ac:dyDescent="0.15">
      <c r="A225" s="218">
        <f t="shared" si="168"/>
        <v>1804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12"/>
      <c r="N225" s="12"/>
      <c r="O225" s="53"/>
      <c r="P225" s="12"/>
      <c r="Q225" s="12"/>
      <c r="R225" s="12"/>
      <c r="S225" s="4"/>
      <c r="T225" s="4"/>
      <c r="U225" s="4"/>
      <c r="V225" s="12">
        <v>9.6300000000000008</v>
      </c>
      <c r="W225" s="32">
        <f t="shared" si="157"/>
        <v>1.119418483904465</v>
      </c>
      <c r="X225" s="32"/>
      <c r="Y225" s="32"/>
      <c r="Z225" s="32"/>
      <c r="AA225" s="32"/>
      <c r="AB225" s="32"/>
      <c r="AC225" s="32"/>
      <c r="AD225" s="32"/>
      <c r="AE225" s="32"/>
      <c r="AF225" s="87"/>
      <c r="AG225" s="87"/>
      <c r="AH225" s="87"/>
      <c r="AI225" s="87"/>
      <c r="AJ225" s="87"/>
      <c r="AK225" s="87"/>
      <c r="AL225" s="87"/>
      <c r="AM225" s="87"/>
      <c r="AN225" s="4"/>
      <c r="AO225" s="4"/>
      <c r="AP225" s="12">
        <v>10.16</v>
      </c>
      <c r="AQ225" s="32">
        <f t="shared" si="158"/>
        <v>1.061023622047244</v>
      </c>
      <c r="AR225" s="32"/>
      <c r="AS225" s="32"/>
      <c r="AT225" s="32"/>
      <c r="AU225" s="32"/>
      <c r="AV225" s="32"/>
      <c r="AW225" s="32" t="s">
        <v>596</v>
      </c>
      <c r="AX225" s="32" t="s">
        <v>596</v>
      </c>
      <c r="AY225" s="32"/>
      <c r="AZ225" s="32">
        <v>6.802721</v>
      </c>
      <c r="BA225" s="32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12">
        <v>23.59</v>
      </c>
      <c r="BZ225" s="12">
        <f t="shared" si="146"/>
        <v>0.45697329376854595</v>
      </c>
      <c r="CA225" s="4"/>
      <c r="CB225" s="4"/>
      <c r="CC225" s="163"/>
      <c r="CD225" s="115"/>
      <c r="CE225" s="156"/>
      <c r="CF225" s="12">
        <v>23.59</v>
      </c>
      <c r="CG225" s="12">
        <f t="shared" si="147"/>
        <v>0.45697329376854595</v>
      </c>
      <c r="CH225" s="164"/>
      <c r="CI225" s="173"/>
      <c r="CJ225" s="12">
        <v>6.98</v>
      </c>
      <c r="CK225" s="12">
        <f t="shared" si="148"/>
        <v>1.5444126074498565</v>
      </c>
      <c r="CL225" s="88"/>
      <c r="CM225" s="173"/>
      <c r="CN225" s="12">
        <v>7.85</v>
      </c>
      <c r="CO225" s="4"/>
      <c r="CP225" s="4"/>
      <c r="CQ225" s="12">
        <v>1.45</v>
      </c>
      <c r="CR225" s="12">
        <f t="shared" si="159"/>
        <v>7.4344827586206899</v>
      </c>
      <c r="CS225" s="7"/>
      <c r="CT225" s="115"/>
      <c r="CU225" s="88"/>
      <c r="CV225" s="12">
        <v>2.44</v>
      </c>
      <c r="CW225" s="12">
        <f t="shared" si="155"/>
        <v>4.418032786885246</v>
      </c>
      <c r="CX225" s="12">
        <v>114</v>
      </c>
      <c r="CY225" s="12">
        <f>(1/CX225)*10.78</f>
        <v>9.4561403508771916E-2</v>
      </c>
      <c r="CZ225" s="53">
        <f>1000*CY225/7.701</f>
        <v>12.279107065156722</v>
      </c>
      <c r="DA225" s="4"/>
      <c r="DB225" s="4"/>
      <c r="DC225" s="63">
        <v>5</v>
      </c>
      <c r="DD225" s="89">
        <v>4.7</v>
      </c>
      <c r="DE225" s="4">
        <f t="shared" si="164"/>
        <v>17.732828571428573</v>
      </c>
      <c r="DF225" s="32">
        <f t="shared" si="165"/>
        <v>11.668201199999999</v>
      </c>
      <c r="DG225" s="32">
        <f t="shared" si="166"/>
        <v>5.19643328100471</v>
      </c>
      <c r="DH225" s="32">
        <f t="shared" si="167"/>
        <v>3.4192530989010987</v>
      </c>
      <c r="DW225" s="53">
        <f t="shared" si="149"/>
        <v>1.061023622047244</v>
      </c>
      <c r="DX225" s="53">
        <f t="shared" si="160"/>
        <v>1.4301149606299211</v>
      </c>
      <c r="DY225" s="53">
        <f t="shared" si="161"/>
        <v>0.60979428071216613</v>
      </c>
      <c r="DZ225" s="53">
        <f t="shared" si="162"/>
        <v>0.5377788860534124</v>
      </c>
      <c r="EA225" s="53">
        <f t="shared" si="150"/>
        <v>1.119418483904465</v>
      </c>
      <c r="EB225" s="63">
        <f t="shared" si="151"/>
        <v>0.45697329376854595</v>
      </c>
      <c r="EC225" s="53">
        <f t="shared" si="152"/>
        <v>1.5444126074498565</v>
      </c>
      <c r="ED225" s="53">
        <f t="shared" si="163"/>
        <v>7.4344827586206899</v>
      </c>
      <c r="EE225" s="53">
        <f t="shared" si="156"/>
        <v>4.418032786885246</v>
      </c>
      <c r="EF225" s="53">
        <f>'east Allen-Studer'!DO224</f>
        <v>2.1642066716990831</v>
      </c>
      <c r="EG225" s="53">
        <f t="shared" si="153"/>
        <v>1.6631554715220593</v>
      </c>
      <c r="EH225" s="53">
        <f>CZ225</f>
        <v>12.279107065156722</v>
      </c>
      <c r="EI225" s="53">
        <f>'east Allen-Studer'!DR224</f>
        <v>2.5789473684210527</v>
      </c>
      <c r="EJ225" s="53">
        <f t="shared" si="170"/>
        <v>2.209016393442623</v>
      </c>
      <c r="EK225" s="53">
        <f t="shared" si="171"/>
        <v>4.418032786885246</v>
      </c>
      <c r="EL225" s="6"/>
      <c r="EM225" s="11">
        <f t="shared" si="172"/>
        <v>593.37994362257928</v>
      </c>
      <c r="EN225" s="11">
        <f t="shared" si="173"/>
        <v>290.26954267241268</v>
      </c>
      <c r="EO225" s="11">
        <f t="shared" si="174"/>
        <v>148.48182143614005</v>
      </c>
      <c r="EP225" s="6"/>
      <c r="EQ225" s="6"/>
      <c r="ER225" s="6"/>
      <c r="ES225" s="218">
        <f t="shared" si="169"/>
        <v>1804</v>
      </c>
    </row>
    <row r="226" spans="1:153" x14ac:dyDescent="0.15">
      <c r="A226" s="218">
        <f t="shared" si="168"/>
        <v>1805</v>
      </c>
      <c r="B226" s="4">
        <v>12.33</v>
      </c>
      <c r="C226" s="4">
        <f t="shared" ref="C226:C250" si="175">(B226*10.78)/$G$3</f>
        <v>4.43058</v>
      </c>
      <c r="D226" s="4">
        <v>3.75</v>
      </c>
      <c r="E226" s="4">
        <f t="shared" ref="E226:E250" si="176">(D226*10.78)/$G$3</f>
        <v>1.3474999999999999</v>
      </c>
      <c r="F226" s="4"/>
      <c r="G226" s="4"/>
      <c r="H226" s="4"/>
      <c r="I226" s="4"/>
      <c r="J226" s="4"/>
      <c r="K226" s="4"/>
      <c r="L226" s="4"/>
      <c r="M226" s="12"/>
      <c r="N226" s="12"/>
      <c r="O226" s="53"/>
      <c r="P226" s="12"/>
      <c r="Q226" s="12"/>
      <c r="R226" s="12"/>
      <c r="S226" s="4"/>
      <c r="T226" s="4"/>
      <c r="U226" s="4"/>
      <c r="V226" s="12">
        <v>4.28</v>
      </c>
      <c r="W226" s="32">
        <f t="shared" si="157"/>
        <v>2.5186915887850465</v>
      </c>
      <c r="X226" s="32"/>
      <c r="Y226" s="32"/>
      <c r="Z226" s="32"/>
      <c r="AA226" s="32"/>
      <c r="AB226" s="32"/>
      <c r="AC226" s="32"/>
      <c r="AD226" s="32"/>
      <c r="AE226" s="32"/>
      <c r="AF226" s="87"/>
      <c r="AG226" s="87"/>
      <c r="AH226" s="87"/>
      <c r="AI226" s="87"/>
      <c r="AJ226" s="87"/>
      <c r="AK226" s="87"/>
      <c r="AL226" s="87"/>
      <c r="AM226" s="87"/>
      <c r="AN226" s="4"/>
      <c r="AO226" s="4"/>
      <c r="AP226" s="12">
        <v>3.75</v>
      </c>
      <c r="AQ226" s="32">
        <f t="shared" si="158"/>
        <v>2.8746666666666663</v>
      </c>
      <c r="AR226" s="32"/>
      <c r="AS226" s="32"/>
      <c r="AT226" s="32"/>
      <c r="AU226" s="32"/>
      <c r="AV226" s="32"/>
      <c r="AW226" s="32">
        <v>8.4925689999999996</v>
      </c>
      <c r="AX226" s="32" t="s">
        <v>596</v>
      </c>
      <c r="AY226" s="32"/>
      <c r="AZ226" s="32">
        <v>4.8192769999999996</v>
      </c>
      <c r="BA226" s="32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12">
        <v>15.8</v>
      </c>
      <c r="BZ226" s="12">
        <f t="shared" si="146"/>
        <v>0.68227848101265809</v>
      </c>
      <c r="CA226" s="4"/>
      <c r="CB226" s="4"/>
      <c r="CC226" s="163"/>
      <c r="CD226" s="115"/>
      <c r="CE226" s="156"/>
      <c r="CF226" s="12">
        <v>15.8</v>
      </c>
      <c r="CG226" s="12">
        <f t="shared" si="147"/>
        <v>0.68227848101265809</v>
      </c>
      <c r="CH226" s="164"/>
      <c r="CI226" s="173"/>
      <c r="CJ226" s="12">
        <v>3.85</v>
      </c>
      <c r="CK226" s="12">
        <f t="shared" si="148"/>
        <v>2.7999999999999994</v>
      </c>
      <c r="CL226" s="88"/>
      <c r="CM226" s="173"/>
      <c r="CN226" s="12">
        <v>3.1</v>
      </c>
      <c r="CO226" s="4"/>
      <c r="CP226" s="4"/>
      <c r="CQ226" s="12">
        <v>1.05</v>
      </c>
      <c r="CR226" s="12">
        <f t="shared" si="159"/>
        <v>10.266666666666666</v>
      </c>
      <c r="CS226" s="7"/>
      <c r="CT226" s="115"/>
      <c r="CU226" s="88"/>
      <c r="CV226" s="12">
        <v>1.27</v>
      </c>
      <c r="CW226" s="12">
        <f t="shared" si="155"/>
        <v>8.4881889763779519</v>
      </c>
      <c r="CX226" s="12"/>
      <c r="CY226" s="12"/>
      <c r="DA226" s="4"/>
      <c r="DB226" s="4"/>
      <c r="DC226" s="63">
        <v>5</v>
      </c>
      <c r="DD226" s="89">
        <v>4.7</v>
      </c>
      <c r="DE226" s="4">
        <f t="shared" si="164"/>
        <v>17.732828571428573</v>
      </c>
      <c r="DF226" s="32">
        <f t="shared" si="165"/>
        <v>11.668201199999999</v>
      </c>
      <c r="DG226" s="32">
        <f t="shared" si="166"/>
        <v>5.19643328100471</v>
      </c>
      <c r="DH226" s="32">
        <f t="shared" si="167"/>
        <v>3.4192530989010987</v>
      </c>
      <c r="DW226" s="53">
        <f t="shared" si="149"/>
        <v>2.8746666666666663</v>
      </c>
      <c r="DX226" s="53">
        <f t="shared" ref="DX226:DX257" si="177">0.063+1.226*(DW226)+0.017*ER226</f>
        <v>3.6626611933333328</v>
      </c>
      <c r="DY226" s="53">
        <f t="shared" ref="DY226:DY257" si="178">0.254966+0.593992*EB226+0.021382*ER226</f>
        <v>0.7549686210536708</v>
      </c>
      <c r="DZ226" s="53">
        <f t="shared" ref="DZ226:DZ257" si="179">1.149842*EB226+0.003162*ER226</f>
        <v>0.79852194712455682</v>
      </c>
      <c r="EA226" s="53">
        <f t="shared" si="150"/>
        <v>2.5186915887850465</v>
      </c>
      <c r="EB226" s="63">
        <f t="shared" si="151"/>
        <v>0.68227848101265809</v>
      </c>
      <c r="EC226" s="53">
        <f t="shared" si="152"/>
        <v>2.7999999999999994</v>
      </c>
      <c r="ED226" s="53">
        <f t="shared" si="163"/>
        <v>10.266666666666666</v>
      </c>
      <c r="EE226" s="53">
        <f t="shared" si="156"/>
        <v>8.4881889763779519</v>
      </c>
      <c r="EF226" s="53">
        <f>'east Allen-Studer'!DO225</f>
        <v>2.8856088955987773</v>
      </c>
      <c r="EG226" s="53">
        <f t="shared" si="153"/>
        <v>2.4831542767851502</v>
      </c>
      <c r="EH226" s="53">
        <v>13</v>
      </c>
      <c r="EI226" s="53">
        <f>'east Allen-Studer'!DR225</f>
        <v>2.5</v>
      </c>
      <c r="EJ226" s="53">
        <f t="shared" si="170"/>
        <v>4.2440944881889759</v>
      </c>
      <c r="EK226" s="53">
        <f t="shared" si="171"/>
        <v>8.4881889763779519</v>
      </c>
      <c r="EL226" s="6"/>
      <c r="EM226" s="11">
        <f t="shared" si="172"/>
        <v>1167.8730813557256</v>
      </c>
      <c r="EN226" s="11">
        <f t="shared" si="173"/>
        <v>454.32710758565827</v>
      </c>
      <c r="EO226" s="11">
        <f t="shared" si="174"/>
        <v>219.38776922914792</v>
      </c>
      <c r="EP226" s="6"/>
      <c r="EQ226" s="5">
        <f t="shared" ref="EQ226:EQ244" si="180">E226</f>
        <v>1.3474999999999999</v>
      </c>
      <c r="ER226" s="5">
        <f t="shared" ref="ER226:ER250" si="181">C226</f>
        <v>4.43058</v>
      </c>
      <c r="ES226" s="218">
        <f t="shared" si="169"/>
        <v>1805</v>
      </c>
      <c r="ET226" s="53">
        <f t="shared" ref="ET226:ET257" si="182">$EQ226*360/(3.15*EM226)</f>
        <v>0.13186364379700324</v>
      </c>
      <c r="EU226" s="53">
        <f t="shared" ref="EU226:EU257" si="183">$EQ226*360/(3.15*EN226)</f>
        <v>0.33896282530525657</v>
      </c>
      <c r="EV226" s="53">
        <f t="shared" ref="EV226:EV257" si="184">$EQ226*360/(3.15*EO226)</f>
        <v>0.70195344317097652</v>
      </c>
      <c r="EW226" s="6"/>
    </row>
    <row r="227" spans="1:153" x14ac:dyDescent="0.15">
      <c r="A227" s="218">
        <f t="shared" si="168"/>
        <v>1806</v>
      </c>
      <c r="B227" s="4">
        <v>12.33</v>
      </c>
      <c r="C227" s="4">
        <f t="shared" si="175"/>
        <v>4.43058</v>
      </c>
      <c r="D227" s="4">
        <v>3.75</v>
      </c>
      <c r="E227" s="4">
        <f t="shared" si="176"/>
        <v>1.3474999999999999</v>
      </c>
      <c r="F227" s="4"/>
      <c r="G227" s="4"/>
      <c r="H227" s="4"/>
      <c r="I227" s="4"/>
      <c r="J227" s="4"/>
      <c r="K227" s="4"/>
      <c r="L227" s="4"/>
      <c r="M227" s="12"/>
      <c r="N227" s="12"/>
      <c r="O227" s="53"/>
      <c r="P227" s="12"/>
      <c r="Q227" s="12"/>
      <c r="R227" s="12"/>
      <c r="S227" s="4"/>
      <c r="T227" s="4"/>
      <c r="U227" s="4"/>
      <c r="V227" s="12">
        <v>8.89</v>
      </c>
      <c r="W227" s="32">
        <f t="shared" si="157"/>
        <v>1.2125984251968502</v>
      </c>
      <c r="X227" s="32"/>
      <c r="Y227" s="32"/>
      <c r="Z227" s="32"/>
      <c r="AA227" s="32"/>
      <c r="AB227" s="32"/>
      <c r="AC227" s="32"/>
      <c r="AD227" s="32"/>
      <c r="AE227" s="32"/>
      <c r="AF227" s="87"/>
      <c r="AG227" s="87"/>
      <c r="AH227" s="87"/>
      <c r="AI227" s="87"/>
      <c r="AJ227" s="87"/>
      <c r="AK227" s="87"/>
      <c r="AL227" s="87"/>
      <c r="AM227" s="87"/>
      <c r="AN227" s="4"/>
      <c r="AO227" s="4"/>
      <c r="AP227" s="12">
        <v>9.3000000000000007</v>
      </c>
      <c r="AQ227" s="32">
        <f t="shared" si="158"/>
        <v>1.1591397849462364</v>
      </c>
      <c r="AR227" s="32">
        <v>4.5977011000000001</v>
      </c>
      <c r="AS227" s="32"/>
      <c r="AT227" s="32"/>
      <c r="AU227" s="32"/>
      <c r="AV227" s="32"/>
      <c r="AW227" s="32">
        <v>4.9751240000000001</v>
      </c>
      <c r="AX227" s="32">
        <v>3.7209300000000001</v>
      </c>
      <c r="AY227" s="32"/>
      <c r="AZ227" s="32">
        <v>3.0840399999999999</v>
      </c>
      <c r="BA227" s="32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12">
        <v>12.58</v>
      </c>
      <c r="BZ227" s="12">
        <f t="shared" si="146"/>
        <v>0.85691573926868037</v>
      </c>
      <c r="CA227" s="4"/>
      <c r="CB227" s="4"/>
      <c r="CC227" s="163"/>
      <c r="CD227" s="115"/>
      <c r="CE227" s="156"/>
      <c r="CF227" s="12">
        <v>12.58</v>
      </c>
      <c r="CG227" s="12">
        <f t="shared" si="147"/>
        <v>0.85691573926868037</v>
      </c>
      <c r="CH227" s="164"/>
      <c r="CI227" s="173"/>
      <c r="CJ227" s="12">
        <v>5.76</v>
      </c>
      <c r="CK227" s="12">
        <f t="shared" si="148"/>
        <v>1.8715277777777777</v>
      </c>
      <c r="CL227" s="88"/>
      <c r="CM227" s="173"/>
      <c r="CN227" s="12">
        <v>8.16</v>
      </c>
      <c r="CO227" s="4"/>
      <c r="CP227" s="4"/>
      <c r="CQ227" s="12">
        <v>1.73</v>
      </c>
      <c r="CR227" s="12">
        <f t="shared" si="159"/>
        <v>6.2312138728323703</v>
      </c>
      <c r="CS227" s="7"/>
      <c r="CT227" s="115"/>
      <c r="CU227" s="88"/>
      <c r="CV227" s="12">
        <v>2.4700000000000002</v>
      </c>
      <c r="CW227" s="12">
        <f t="shared" si="155"/>
        <v>4.3643724696356268</v>
      </c>
      <c r="CX227" s="12">
        <v>100.4</v>
      </c>
      <c r="CY227" s="12">
        <f>(1/CX227)*10.78</f>
        <v>0.10737051792828685</v>
      </c>
      <c r="CZ227" s="53">
        <f>1000*CY227/7.701</f>
        <v>13.942412404660024</v>
      </c>
      <c r="DA227" s="4"/>
      <c r="DB227" s="4"/>
      <c r="DC227" s="63">
        <v>5</v>
      </c>
      <c r="DD227" s="89">
        <v>4.7</v>
      </c>
      <c r="DE227" s="4">
        <f t="shared" si="164"/>
        <v>17.732828571428573</v>
      </c>
      <c r="DF227" s="32">
        <f t="shared" si="165"/>
        <v>11.668201199999999</v>
      </c>
      <c r="DG227" s="32">
        <f t="shared" si="166"/>
        <v>5.19643328100471</v>
      </c>
      <c r="DH227" s="32">
        <f t="shared" si="167"/>
        <v>3.4192530989010987</v>
      </c>
      <c r="DW227" s="53">
        <f t="shared" si="149"/>
        <v>1.1591397849462364</v>
      </c>
      <c r="DX227" s="53">
        <f t="shared" si="177"/>
        <v>1.5594252363440857</v>
      </c>
      <c r="DY227" s="53">
        <f t="shared" si="178"/>
        <v>0.85870175535968196</v>
      </c>
      <c r="DZ227" s="53">
        <f t="shared" si="179"/>
        <v>0.9993272014321779</v>
      </c>
      <c r="EA227" s="53">
        <f t="shared" si="150"/>
        <v>1.2125984251968502</v>
      </c>
      <c r="EB227" s="63">
        <f t="shared" si="151"/>
        <v>0.85691573926868037</v>
      </c>
      <c r="EC227" s="53">
        <f t="shared" si="152"/>
        <v>1.8715277777777777</v>
      </c>
      <c r="ED227" s="53">
        <f t="shared" si="163"/>
        <v>6.2312138728323703</v>
      </c>
      <c r="EE227" s="53">
        <f t="shared" si="156"/>
        <v>4.3643724696356268</v>
      </c>
      <c r="EF227" s="53">
        <f>'east Allen-Studer'!DO226</f>
        <v>2.8134686732088077</v>
      </c>
      <c r="EG227" s="53">
        <f t="shared" si="153"/>
        <v>3.1187470248970888</v>
      </c>
      <c r="EH227" s="53">
        <f>CZ227</f>
        <v>13.942412404660024</v>
      </c>
      <c r="EI227" s="53">
        <f>'east Allen-Studer'!DR226</f>
        <v>2.5</v>
      </c>
      <c r="EJ227" s="53">
        <f t="shared" si="170"/>
        <v>2.1821862348178134</v>
      </c>
      <c r="EK227" s="53">
        <f t="shared" si="171"/>
        <v>4.3643724696356268</v>
      </c>
      <c r="EL227" s="6"/>
      <c r="EM227" s="11">
        <f t="shared" si="172"/>
        <v>761.78908975286583</v>
      </c>
      <c r="EN227" s="11">
        <f t="shared" si="173"/>
        <v>382.56261338332092</v>
      </c>
      <c r="EO227" s="11">
        <f t="shared" si="174"/>
        <v>235.55982436746322</v>
      </c>
      <c r="EP227" s="6"/>
      <c r="EQ227" s="5">
        <f t="shared" si="180"/>
        <v>1.3474999999999999</v>
      </c>
      <c r="ER227" s="5">
        <f t="shared" si="181"/>
        <v>4.43058</v>
      </c>
      <c r="ES227" s="218">
        <f t="shared" si="169"/>
        <v>1806</v>
      </c>
      <c r="ET227" s="53">
        <f t="shared" si="182"/>
        <v>0.20215569121626509</v>
      </c>
      <c r="EU227" s="53">
        <f t="shared" si="183"/>
        <v>0.40254848386267883</v>
      </c>
      <c r="EV227" s="53">
        <f t="shared" si="184"/>
        <v>0.65376173722971798</v>
      </c>
      <c r="EW227" s="6"/>
    </row>
    <row r="228" spans="1:153" x14ac:dyDescent="0.15">
      <c r="A228" s="218">
        <f t="shared" si="168"/>
        <v>1807</v>
      </c>
      <c r="B228" s="4">
        <v>12.33</v>
      </c>
      <c r="C228" s="4">
        <f t="shared" si="175"/>
        <v>4.43058</v>
      </c>
      <c r="D228" s="4">
        <v>3.75</v>
      </c>
      <c r="E228" s="4">
        <f t="shared" si="176"/>
        <v>1.3474999999999999</v>
      </c>
      <c r="F228" s="4"/>
      <c r="G228" s="4"/>
      <c r="H228" s="4"/>
      <c r="I228" s="4"/>
      <c r="J228" s="4"/>
      <c r="K228" s="4"/>
      <c r="L228" s="4"/>
      <c r="M228" s="12"/>
      <c r="N228" s="12"/>
      <c r="O228" s="53"/>
      <c r="P228" s="12"/>
      <c r="Q228" s="12"/>
      <c r="R228" s="12"/>
      <c r="S228" s="4"/>
      <c r="T228" s="4"/>
      <c r="U228" s="4"/>
      <c r="V228" s="12">
        <v>10.1</v>
      </c>
      <c r="W228" s="32">
        <f t="shared" si="157"/>
        <v>1.0673267326732674</v>
      </c>
      <c r="X228" s="32"/>
      <c r="Y228" s="32"/>
      <c r="Z228" s="32"/>
      <c r="AA228" s="32"/>
      <c r="AB228" s="32"/>
      <c r="AC228" s="32"/>
      <c r="AD228" s="32"/>
      <c r="AE228" s="32"/>
      <c r="AF228" s="87"/>
      <c r="AG228" s="87"/>
      <c r="AH228" s="87"/>
      <c r="AI228" s="87"/>
      <c r="AJ228" s="87"/>
      <c r="AK228" s="87"/>
      <c r="AL228" s="87"/>
      <c r="AM228" s="87"/>
      <c r="AN228" s="4"/>
      <c r="AO228" s="4"/>
      <c r="AP228" s="12">
        <v>9.11</v>
      </c>
      <c r="AQ228" s="32">
        <f t="shared" si="158"/>
        <v>1.1833150384193194</v>
      </c>
      <c r="AR228" s="32">
        <v>4.6948356999999996</v>
      </c>
      <c r="AS228" s="32"/>
      <c r="AT228" s="32"/>
      <c r="AU228" s="32"/>
      <c r="AV228" s="32"/>
      <c r="AW228" s="32">
        <v>2.638522</v>
      </c>
      <c r="AX228" s="32">
        <v>3.2</v>
      </c>
      <c r="AY228" s="32"/>
      <c r="AZ228" s="32">
        <v>3.1670630000000002</v>
      </c>
      <c r="BA228" s="32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12">
        <v>16.88</v>
      </c>
      <c r="BZ228" s="12">
        <f t="shared" si="146"/>
        <v>0.63862559241706163</v>
      </c>
      <c r="CA228" s="4"/>
      <c r="CB228" s="4"/>
      <c r="CC228" s="163"/>
      <c r="CD228" s="115"/>
      <c r="CE228" s="156"/>
      <c r="CF228" s="12">
        <v>16.88</v>
      </c>
      <c r="CG228" s="12">
        <f t="shared" si="147"/>
        <v>0.63862559241706163</v>
      </c>
      <c r="CH228" s="164"/>
      <c r="CI228" s="173"/>
      <c r="CJ228" s="12">
        <v>7.03</v>
      </c>
      <c r="CK228" s="12">
        <f t="shared" si="148"/>
        <v>1.533428165007112</v>
      </c>
      <c r="CL228" s="88"/>
      <c r="CM228" s="173"/>
      <c r="CN228" s="12">
        <v>8.58</v>
      </c>
      <c r="CO228" s="4"/>
      <c r="CP228" s="4"/>
      <c r="CQ228" s="12">
        <v>1.78</v>
      </c>
      <c r="CR228" s="12">
        <f t="shared" si="159"/>
        <v>6.0561797752808992</v>
      </c>
      <c r="CS228" s="7"/>
      <c r="CT228" s="115"/>
      <c r="CU228" s="88"/>
      <c r="CV228" s="12">
        <v>2.37</v>
      </c>
      <c r="CW228" s="12">
        <f t="shared" si="155"/>
        <v>4.5485232067510539</v>
      </c>
      <c r="CX228" s="12">
        <v>69.02</v>
      </c>
      <c r="CY228" s="12">
        <f>(1/CX228)*10.78</f>
        <v>0.15618661257606492</v>
      </c>
      <c r="CZ228" s="53">
        <f>1000*CY228/7.701</f>
        <v>20.281341718746258</v>
      </c>
      <c r="DA228" s="4"/>
      <c r="DB228" s="4"/>
      <c r="DC228" s="63"/>
      <c r="DD228" s="4"/>
      <c r="DE228" s="4"/>
      <c r="DF228" s="32"/>
      <c r="DG228" s="32"/>
      <c r="DH228" s="32"/>
      <c r="DW228" s="53">
        <f t="shared" si="149"/>
        <v>1.1833150384193194</v>
      </c>
      <c r="DX228" s="53">
        <f t="shared" si="177"/>
        <v>1.5890640971020855</v>
      </c>
      <c r="DY228" s="53">
        <f t="shared" si="178"/>
        <v>0.72903915445099532</v>
      </c>
      <c r="DZ228" s="53">
        <f t="shared" si="179"/>
        <v>0.74832802239601892</v>
      </c>
      <c r="EA228" s="53">
        <f t="shared" si="150"/>
        <v>1.0673267326732674</v>
      </c>
      <c r="EB228" s="63">
        <f t="shared" si="151"/>
        <v>0.63862559241706163</v>
      </c>
      <c r="EC228" s="53">
        <f t="shared" si="152"/>
        <v>1.533428165007112</v>
      </c>
      <c r="ED228" s="53">
        <f t="shared" si="163"/>
        <v>6.0561797752808992</v>
      </c>
      <c r="EE228" s="53">
        <f t="shared" si="156"/>
        <v>4.5485232067510539</v>
      </c>
      <c r="EF228" s="53">
        <f>'east Allen-Studer'!DO227</f>
        <v>2.827896717686802</v>
      </c>
      <c r="EG228" s="53">
        <f t="shared" si="153"/>
        <v>2.3242794770856268</v>
      </c>
      <c r="EH228" s="53">
        <f>CZ228</f>
        <v>20.281341718746258</v>
      </c>
      <c r="EI228" s="53">
        <f>'east Allen-Studer'!DR227</f>
        <v>2.5</v>
      </c>
      <c r="EJ228" s="53">
        <f t="shared" si="170"/>
        <v>2.274261603375527</v>
      </c>
      <c r="EK228" s="53">
        <f t="shared" si="171"/>
        <v>4.5485232067510539</v>
      </c>
      <c r="EL228" s="6"/>
      <c r="EM228" s="11">
        <f t="shared" si="172"/>
        <v>700.17727931489605</v>
      </c>
      <c r="EN228" s="11">
        <f t="shared" si="173"/>
        <v>341.793283088995</v>
      </c>
      <c r="EO228" s="11">
        <f t="shared" si="174"/>
        <v>184.54969928804192</v>
      </c>
      <c r="EP228" s="6"/>
      <c r="EQ228" s="5">
        <f t="shared" si="180"/>
        <v>1.3474999999999999</v>
      </c>
      <c r="ER228" s="5">
        <f t="shared" si="181"/>
        <v>4.43058</v>
      </c>
      <c r="ES228" s="218">
        <f t="shared" si="169"/>
        <v>1807</v>
      </c>
      <c r="ET228" s="53">
        <f t="shared" si="182"/>
        <v>0.21994429775082774</v>
      </c>
      <c r="EU228" s="53">
        <f t="shared" si="183"/>
        <v>0.45056473494214921</v>
      </c>
      <c r="EV228" s="53">
        <f t="shared" si="184"/>
        <v>0.8344635650673129</v>
      </c>
      <c r="EW228" s="6"/>
    </row>
    <row r="229" spans="1:153" x14ac:dyDescent="0.15">
      <c r="A229" s="218">
        <f t="shared" si="168"/>
        <v>1808</v>
      </c>
      <c r="B229" s="4">
        <v>12.33</v>
      </c>
      <c r="C229" s="4">
        <f t="shared" si="175"/>
        <v>4.43058</v>
      </c>
      <c r="D229" s="4">
        <v>3.75</v>
      </c>
      <c r="E229" s="4">
        <f t="shared" si="176"/>
        <v>1.3474999999999999</v>
      </c>
      <c r="F229" s="4"/>
      <c r="G229" s="4"/>
      <c r="H229" s="4"/>
      <c r="I229" s="4"/>
      <c r="J229" s="4"/>
      <c r="K229" s="4"/>
      <c r="L229" s="4"/>
      <c r="M229" s="12"/>
      <c r="N229" s="12"/>
      <c r="O229" s="53"/>
      <c r="P229" s="12"/>
      <c r="Q229" s="12"/>
      <c r="R229" s="12"/>
      <c r="S229" s="4"/>
      <c r="T229" s="4"/>
      <c r="U229" s="4"/>
      <c r="V229" s="12">
        <v>10.57</v>
      </c>
      <c r="W229" s="32">
        <f t="shared" si="157"/>
        <v>1.0198675496688741</v>
      </c>
      <c r="X229" s="32"/>
      <c r="Y229" s="32"/>
      <c r="Z229" s="32"/>
      <c r="AA229" s="32"/>
      <c r="AB229" s="32"/>
      <c r="AC229" s="32"/>
      <c r="AD229" s="32"/>
      <c r="AE229" s="32"/>
      <c r="AF229" s="87"/>
      <c r="AG229" s="87"/>
      <c r="AH229" s="87"/>
      <c r="AI229" s="87"/>
      <c r="AJ229" s="87"/>
      <c r="AK229" s="87"/>
      <c r="AL229" s="87"/>
      <c r="AM229" s="87"/>
      <c r="AN229" s="4"/>
      <c r="AO229" s="4"/>
      <c r="AP229" s="12">
        <v>16.91</v>
      </c>
      <c r="AQ229" s="32">
        <f t="shared" si="158"/>
        <v>0.63749260792430507</v>
      </c>
      <c r="AR229" s="32">
        <v>2.5284450000000001</v>
      </c>
      <c r="AS229" s="32"/>
      <c r="AT229" s="32"/>
      <c r="AU229" s="32"/>
      <c r="AV229" s="32"/>
      <c r="AW229" s="32">
        <v>2.1175220000000001</v>
      </c>
      <c r="AX229" s="32">
        <v>1.964637</v>
      </c>
      <c r="AY229" s="32"/>
      <c r="AZ229" s="32">
        <v>2.4600249999999999</v>
      </c>
      <c r="BA229" s="32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12">
        <v>24.97</v>
      </c>
      <c r="BZ229" s="12">
        <f t="shared" si="146"/>
        <v>0.43171806167400878</v>
      </c>
      <c r="CA229" s="4"/>
      <c r="CB229" s="4"/>
      <c r="CC229" s="163"/>
      <c r="CD229" s="115"/>
      <c r="CE229" s="156"/>
      <c r="CF229" s="12">
        <v>24.97</v>
      </c>
      <c r="CG229" s="12">
        <f t="shared" si="147"/>
        <v>0.43171806167400878</v>
      </c>
      <c r="CH229" s="164"/>
      <c r="CI229" s="173"/>
      <c r="CJ229" s="12">
        <v>15.08</v>
      </c>
      <c r="CK229" s="12">
        <f t="shared" si="148"/>
        <v>0.71485411140583555</v>
      </c>
      <c r="CL229" s="88"/>
      <c r="CM229" s="173"/>
      <c r="CN229" s="12">
        <v>14.16</v>
      </c>
      <c r="CO229" s="4"/>
      <c r="CP229" s="4"/>
      <c r="CQ229" s="12">
        <v>1.26</v>
      </c>
      <c r="CR229" s="12">
        <f t="shared" si="159"/>
        <v>8.5555555555555554</v>
      </c>
      <c r="CS229" s="7"/>
      <c r="CT229" s="115"/>
      <c r="CU229" s="88"/>
      <c r="CV229" s="12">
        <v>3.4</v>
      </c>
      <c r="CW229" s="12">
        <f t="shared" si="155"/>
        <v>3.1705882352941175</v>
      </c>
      <c r="CX229" s="12">
        <v>81.23</v>
      </c>
      <c r="CY229" s="12">
        <f>(1/CX229)*10.78</f>
        <v>0.13270959005293609</v>
      </c>
      <c r="CZ229" s="53">
        <f>1000*CY229/7.701</f>
        <v>17.232773672631616</v>
      </c>
      <c r="DA229" s="4"/>
      <c r="DB229" s="4"/>
      <c r="DC229" s="63"/>
      <c r="DD229" s="4"/>
      <c r="DE229" s="4"/>
      <c r="DF229" s="32"/>
      <c r="DG229" s="32"/>
      <c r="DH229" s="32"/>
      <c r="DW229" s="53">
        <f t="shared" si="149"/>
        <v>0.63749260792430507</v>
      </c>
      <c r="DX229" s="53">
        <f t="shared" si="177"/>
        <v>0.91988579731519793</v>
      </c>
      <c r="DY229" s="53">
        <f t="shared" si="178"/>
        <v>0.6061377364498679</v>
      </c>
      <c r="DZ229" s="53">
        <f t="shared" si="179"/>
        <v>0.51041705343136556</v>
      </c>
      <c r="EA229" s="53">
        <f t="shared" si="150"/>
        <v>1.0198675496688741</v>
      </c>
      <c r="EB229" s="63">
        <f t="shared" si="151"/>
        <v>0.43171806167400878</v>
      </c>
      <c r="EC229" s="53">
        <f t="shared" si="152"/>
        <v>0.71485411140583555</v>
      </c>
      <c r="ED229" s="53">
        <f t="shared" si="163"/>
        <v>8.5555555555555554</v>
      </c>
      <c r="EE229" s="53">
        <f t="shared" si="156"/>
        <v>3.1705882352941175</v>
      </c>
      <c r="EF229" s="53">
        <f>'east Allen-Studer'!DO228</f>
        <v>2.8423247621647953</v>
      </c>
      <c r="EG229" s="53">
        <f t="shared" si="153"/>
        <v>1.5712389897158743</v>
      </c>
      <c r="EH229" s="53">
        <f>CZ229</f>
        <v>17.232773672631616</v>
      </c>
      <c r="EI229" s="53">
        <f>'east Allen-Studer'!DR228</f>
        <v>2.5</v>
      </c>
      <c r="EJ229" s="53">
        <f t="shared" si="170"/>
        <v>1.5852941176470587</v>
      </c>
      <c r="EK229" s="53">
        <f t="shared" si="171"/>
        <v>3.1705882352941175</v>
      </c>
      <c r="EL229" s="6"/>
      <c r="EM229" s="11">
        <f t="shared" si="172"/>
        <v>471.78710888187743</v>
      </c>
      <c r="EN229" s="11">
        <f t="shared" si="173"/>
        <v>239.01787412255294</v>
      </c>
      <c r="EO229" s="11">
        <f t="shared" si="174"/>
        <v>139.21577691737403</v>
      </c>
      <c r="EP229" s="6"/>
      <c r="EQ229" s="5">
        <f t="shared" si="180"/>
        <v>1.3474999999999999</v>
      </c>
      <c r="ER229" s="5">
        <f t="shared" si="181"/>
        <v>4.43058</v>
      </c>
      <c r="ES229" s="218">
        <f t="shared" si="169"/>
        <v>1808</v>
      </c>
      <c r="ET229" s="53">
        <f t="shared" si="182"/>
        <v>0.32641841436697117</v>
      </c>
      <c r="EU229" s="53">
        <f t="shared" si="183"/>
        <v>0.64430327884616156</v>
      </c>
      <c r="EV229" s="53">
        <f t="shared" si="184"/>
        <v>1.106196462857802</v>
      </c>
      <c r="EW229" s="6"/>
    </row>
    <row r="230" spans="1:153" x14ac:dyDescent="0.15">
      <c r="A230" s="218">
        <f t="shared" si="168"/>
        <v>1809</v>
      </c>
      <c r="B230" s="4">
        <v>12.33</v>
      </c>
      <c r="C230" s="4">
        <f t="shared" si="175"/>
        <v>4.43058</v>
      </c>
      <c r="D230" s="4">
        <v>3.75</v>
      </c>
      <c r="E230" s="4">
        <f t="shared" si="176"/>
        <v>1.3474999999999999</v>
      </c>
      <c r="F230" s="4"/>
      <c r="G230" s="4"/>
      <c r="H230" s="4"/>
      <c r="I230" s="4"/>
      <c r="J230" s="4"/>
      <c r="K230" s="4"/>
      <c r="L230" s="4"/>
      <c r="M230" s="12"/>
      <c r="N230" s="12"/>
      <c r="O230" s="53"/>
      <c r="P230" s="12"/>
      <c r="Q230" s="12"/>
      <c r="R230" s="12"/>
      <c r="S230" s="4"/>
      <c r="T230" s="4"/>
      <c r="U230" s="4"/>
      <c r="V230" s="12">
        <v>12.16</v>
      </c>
      <c r="W230" s="32">
        <f t="shared" si="157"/>
        <v>0.88651315789473684</v>
      </c>
      <c r="X230" s="32"/>
      <c r="Y230" s="32"/>
      <c r="Z230" s="32"/>
      <c r="AA230" s="32"/>
      <c r="AB230" s="32"/>
      <c r="AC230" s="32"/>
      <c r="AD230" s="32"/>
      <c r="AE230" s="32"/>
      <c r="AF230" s="87"/>
      <c r="AG230" s="87"/>
      <c r="AH230" s="87"/>
      <c r="AI230" s="87"/>
      <c r="AJ230" s="87"/>
      <c r="AK230" s="87"/>
      <c r="AL230" s="87"/>
      <c r="AM230" s="87"/>
      <c r="AN230" s="4"/>
      <c r="AO230" s="4"/>
      <c r="AP230" s="12">
        <v>16.059999999999999</v>
      </c>
      <c r="AQ230" s="32">
        <f t="shared" si="158"/>
        <v>0.67123287671232879</v>
      </c>
      <c r="AR230" s="32">
        <v>2.6631157999999999</v>
      </c>
      <c r="AS230" s="32">
        <v>2.4301336999999998</v>
      </c>
      <c r="AT230" s="32">
        <v>2.570694</v>
      </c>
      <c r="AU230" s="32">
        <v>2.1668470000000002</v>
      </c>
      <c r="AV230" s="32">
        <v>3.00075</v>
      </c>
      <c r="AW230" s="32">
        <v>2.151694</v>
      </c>
      <c r="AX230" s="32">
        <v>1.997004</v>
      </c>
      <c r="AY230" s="32">
        <v>2.0639829999999999</v>
      </c>
      <c r="AZ230" s="32">
        <v>2.4600249999999999</v>
      </c>
      <c r="BA230" s="32">
        <v>2.5624600000000002</v>
      </c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12">
        <v>23.86</v>
      </c>
      <c r="BZ230" s="12">
        <f t="shared" si="146"/>
        <v>0.45180217937971501</v>
      </c>
      <c r="CA230" s="4"/>
      <c r="CB230" s="4"/>
      <c r="CC230" s="163"/>
      <c r="CD230" s="115"/>
      <c r="CE230" s="156"/>
      <c r="CF230" s="12">
        <v>23.86</v>
      </c>
      <c r="CG230" s="12">
        <f t="shared" si="147"/>
        <v>0.45180217937971501</v>
      </c>
      <c r="CH230" s="164"/>
      <c r="CI230" s="173"/>
      <c r="CJ230" s="12">
        <v>15.24</v>
      </c>
      <c r="CK230" s="12">
        <f t="shared" si="148"/>
        <v>0.70734908136482932</v>
      </c>
      <c r="CL230" s="88"/>
      <c r="CM230" s="173"/>
      <c r="CN230" s="12">
        <v>16.37</v>
      </c>
      <c r="CO230" s="4"/>
      <c r="CP230" s="4"/>
      <c r="CQ230" s="12">
        <v>1.25</v>
      </c>
      <c r="CR230" s="12">
        <f t="shared" si="159"/>
        <v>8.6240000000000006</v>
      </c>
      <c r="CS230" s="7"/>
      <c r="CT230" s="115"/>
      <c r="CU230" s="88"/>
      <c r="CV230" s="12">
        <v>3.72</v>
      </c>
      <c r="CW230" s="12">
        <f t="shared" si="155"/>
        <v>2.897849462365591</v>
      </c>
      <c r="CX230" s="12">
        <v>103.48</v>
      </c>
      <c r="CY230" s="12">
        <f>(1/CX230)*10.78</f>
        <v>0.10417471975260918</v>
      </c>
      <c r="CZ230" s="53">
        <f>1000*CY230/7.701</f>
        <v>13.527427574679805</v>
      </c>
      <c r="DA230" s="4"/>
      <c r="DB230" s="4"/>
      <c r="DC230" s="63"/>
      <c r="DD230" s="4"/>
      <c r="DE230" s="4"/>
      <c r="DF230" s="32"/>
      <c r="DG230" s="32"/>
      <c r="DH230" s="32"/>
      <c r="DW230" s="53">
        <f t="shared" si="149"/>
        <v>0.67123287671232879</v>
      </c>
      <c r="DX230" s="53">
        <f t="shared" si="177"/>
        <v>0.961251366849315</v>
      </c>
      <c r="DY230" s="53">
        <f t="shared" si="178"/>
        <v>0.61806754169411571</v>
      </c>
      <c r="DZ230" s="53">
        <f t="shared" si="179"/>
        <v>0.53351061550233025</v>
      </c>
      <c r="EA230" s="53">
        <f t="shared" si="150"/>
        <v>0.88651315789473684</v>
      </c>
      <c r="EB230" s="63">
        <f t="shared" si="151"/>
        <v>0.45180217937971501</v>
      </c>
      <c r="EC230" s="53">
        <f t="shared" si="152"/>
        <v>0.70734908136482932</v>
      </c>
      <c r="ED230" s="53">
        <f t="shared" si="163"/>
        <v>8.6240000000000006</v>
      </c>
      <c r="EE230" s="53">
        <f t="shared" si="156"/>
        <v>2.897849462365591</v>
      </c>
      <c r="EF230" s="53">
        <f>'east Allen-Studer'!DO229</f>
        <v>2.8567528066427896</v>
      </c>
      <c r="EG230" s="53">
        <f t="shared" si="153"/>
        <v>1.6443351874771746</v>
      </c>
      <c r="EH230" s="53">
        <f>CZ230</f>
        <v>13.527427574679805</v>
      </c>
      <c r="EI230" s="53">
        <f>'east Allen-Studer'!DR229</f>
        <v>2.5</v>
      </c>
      <c r="EJ230" s="53">
        <f t="shared" si="170"/>
        <v>1.4489247311827955</v>
      </c>
      <c r="EK230" s="53">
        <f t="shared" si="171"/>
        <v>2.897849462365591</v>
      </c>
      <c r="EL230" s="6"/>
      <c r="EM230" s="11">
        <f t="shared" si="172"/>
        <v>473.19780434716995</v>
      </c>
      <c r="EN230" s="11">
        <f t="shared" si="173"/>
        <v>229.22554021042987</v>
      </c>
      <c r="EO230" s="11">
        <f t="shared" si="174"/>
        <v>143.71144876220697</v>
      </c>
      <c r="EP230" s="6"/>
      <c r="EQ230" s="5">
        <f t="shared" si="180"/>
        <v>1.3474999999999999</v>
      </c>
      <c r="ER230" s="5">
        <f t="shared" si="181"/>
        <v>4.43058</v>
      </c>
      <c r="ES230" s="218">
        <f t="shared" si="169"/>
        <v>1809</v>
      </c>
      <c r="ET230" s="53">
        <f t="shared" si="182"/>
        <v>0.32544529705174874</v>
      </c>
      <c r="EU230" s="53">
        <f t="shared" si="183"/>
        <v>0.67182740570107258</v>
      </c>
      <c r="EV230" s="53">
        <f t="shared" si="184"/>
        <v>1.0715917300006976</v>
      </c>
      <c r="EW230" s="6"/>
    </row>
    <row r="231" spans="1:153" x14ac:dyDescent="0.15">
      <c r="A231" s="218">
        <f t="shared" si="168"/>
        <v>1810</v>
      </c>
      <c r="B231" s="4">
        <v>12.33</v>
      </c>
      <c r="C231" s="4">
        <f t="shared" si="175"/>
        <v>4.43058</v>
      </c>
      <c r="D231" s="4">
        <v>3.75</v>
      </c>
      <c r="E231" s="4">
        <f t="shared" si="176"/>
        <v>1.3474999999999999</v>
      </c>
      <c r="F231" s="4"/>
      <c r="G231" s="4"/>
      <c r="H231" s="4"/>
      <c r="I231" s="4"/>
      <c r="J231" s="4"/>
      <c r="K231" s="4"/>
      <c r="L231" s="4"/>
      <c r="M231" s="12"/>
      <c r="N231" s="12"/>
      <c r="O231" s="53"/>
      <c r="P231" s="12"/>
      <c r="Q231" s="12"/>
      <c r="R231" s="12"/>
      <c r="S231" s="4"/>
      <c r="T231" s="4"/>
      <c r="U231" s="4"/>
      <c r="V231" s="12">
        <v>12.35</v>
      </c>
      <c r="W231" s="32">
        <f t="shared" si="157"/>
        <v>0.87287449392712546</v>
      </c>
      <c r="X231" s="32"/>
      <c r="Y231" s="32"/>
      <c r="Z231" s="32"/>
      <c r="AA231" s="32"/>
      <c r="AB231" s="32"/>
      <c r="AC231" s="32"/>
      <c r="AD231" s="32"/>
      <c r="AE231" s="32"/>
      <c r="AF231" s="87"/>
      <c r="AG231" s="87"/>
      <c r="AH231" s="87"/>
      <c r="AI231" s="87"/>
      <c r="AJ231" s="87"/>
      <c r="AK231" s="87"/>
      <c r="AL231" s="87"/>
      <c r="AM231" s="87"/>
      <c r="AN231" s="4"/>
      <c r="AO231" s="4"/>
      <c r="AP231" s="12">
        <v>16.37</v>
      </c>
      <c r="AQ231" s="32">
        <f t="shared" si="158"/>
        <v>0.6585216860109957</v>
      </c>
      <c r="AR231" s="32">
        <v>2.6126714999999998</v>
      </c>
      <c r="AS231" s="32">
        <v>2.4752475</v>
      </c>
      <c r="AT231" s="32">
        <v>2.73224</v>
      </c>
      <c r="AU231" s="32">
        <v>2.4198430000000002</v>
      </c>
      <c r="AV231" s="32">
        <v>1.97336</v>
      </c>
      <c r="AW231" s="32">
        <v>1.941748</v>
      </c>
      <c r="AX231" s="32">
        <v>2.0110610000000002</v>
      </c>
      <c r="AY231" s="32">
        <v>2.2727270000000002</v>
      </c>
      <c r="AZ231" s="32">
        <v>2.0283980000000001</v>
      </c>
      <c r="BA231" s="32">
        <v>2.621232</v>
      </c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12">
        <v>19.670000000000002</v>
      </c>
      <c r="BZ231" s="12">
        <f t="shared" si="146"/>
        <v>0.54804270462633442</v>
      </c>
      <c r="CA231" s="4"/>
      <c r="CB231" s="4"/>
      <c r="CC231" s="163"/>
      <c r="CD231" s="115"/>
      <c r="CE231" s="156"/>
      <c r="CF231" s="12">
        <v>19.670000000000002</v>
      </c>
      <c r="CG231" s="12">
        <f t="shared" si="147"/>
        <v>0.54804270462633442</v>
      </c>
      <c r="CH231" s="164"/>
      <c r="CI231" s="173"/>
      <c r="CJ231" s="12">
        <v>17.100000000000001</v>
      </c>
      <c r="CK231" s="12">
        <f t="shared" si="148"/>
        <v>0.63040935672514609</v>
      </c>
      <c r="CL231" s="88"/>
      <c r="CM231" s="173"/>
      <c r="CN231" s="12">
        <v>15.8</v>
      </c>
      <c r="CO231" s="4"/>
      <c r="CP231" s="4"/>
      <c r="CQ231" s="12">
        <v>1.72</v>
      </c>
      <c r="CR231" s="12">
        <f t="shared" si="159"/>
        <v>6.2674418604651159</v>
      </c>
      <c r="CS231" s="7"/>
      <c r="CT231" s="115"/>
      <c r="CU231" s="88"/>
      <c r="CV231" s="12">
        <v>4.55</v>
      </c>
      <c r="CW231" s="12">
        <f t="shared" si="155"/>
        <v>2.3692307692307693</v>
      </c>
      <c r="CX231" s="12"/>
      <c r="CY231" s="12"/>
      <c r="DA231" s="4"/>
      <c r="DB231" s="4"/>
      <c r="DC231" s="63"/>
      <c r="DD231" s="4"/>
      <c r="DE231" s="4"/>
      <c r="DF231" s="32"/>
      <c r="DG231" s="32"/>
      <c r="DH231" s="32"/>
      <c r="DW231" s="53">
        <f t="shared" si="149"/>
        <v>0.6585216860109957</v>
      </c>
      <c r="DX231" s="53">
        <f t="shared" si="177"/>
        <v>0.9456674470494808</v>
      </c>
      <c r="DY231" s="53">
        <f t="shared" si="178"/>
        <v>0.67523364376640571</v>
      </c>
      <c r="DZ231" s="53">
        <f t="shared" si="179"/>
        <v>0.64417201353295361</v>
      </c>
      <c r="EA231" s="53">
        <f t="shared" si="150"/>
        <v>0.87287449392712546</v>
      </c>
      <c r="EB231" s="63">
        <f t="shared" si="151"/>
        <v>0.54804270462633442</v>
      </c>
      <c r="EC231" s="53">
        <f t="shared" si="152"/>
        <v>0.63040935672514609</v>
      </c>
      <c r="ED231" s="53">
        <f t="shared" si="163"/>
        <v>6.2674418604651159</v>
      </c>
      <c r="EE231" s="53">
        <f t="shared" si="156"/>
        <v>2.3692307692307693</v>
      </c>
      <c r="EF231" s="53">
        <f>'east Allen-Studer'!DO230</f>
        <v>3.520442852630508</v>
      </c>
      <c r="EG231" s="53">
        <f t="shared" si="153"/>
        <v>1.9946028252773449</v>
      </c>
      <c r="EH231" s="53">
        <v>15</v>
      </c>
      <c r="EI231" s="53">
        <f>'east Allen-Studer'!DR230</f>
        <v>2.5</v>
      </c>
      <c r="EJ231" s="53">
        <f t="shared" si="170"/>
        <v>1.1846153846153846</v>
      </c>
      <c r="EK231" s="53">
        <f t="shared" si="171"/>
        <v>2.3692307692307693</v>
      </c>
      <c r="EL231" s="6"/>
      <c r="EM231" s="11">
        <f t="shared" si="172"/>
        <v>488.21002624171797</v>
      </c>
      <c r="EN231" s="11">
        <f t="shared" si="173"/>
        <v>235.31243823903654</v>
      </c>
      <c r="EO231" s="11">
        <f t="shared" si="174"/>
        <v>157.97986777813841</v>
      </c>
      <c r="EP231" s="6"/>
      <c r="EQ231" s="5">
        <f t="shared" si="180"/>
        <v>1.3474999999999999</v>
      </c>
      <c r="ER231" s="5">
        <f t="shared" si="181"/>
        <v>4.43058</v>
      </c>
      <c r="ES231" s="218">
        <f t="shared" si="169"/>
        <v>1810</v>
      </c>
      <c r="ET231" s="53">
        <f t="shared" si="182"/>
        <v>0.31543801176207914</v>
      </c>
      <c r="EU231" s="53">
        <f t="shared" si="183"/>
        <v>0.65444904295098394</v>
      </c>
      <c r="EV231" s="53">
        <f t="shared" si="184"/>
        <v>0.97480775345547444</v>
      </c>
      <c r="EW231" s="6"/>
    </row>
    <row r="232" spans="1:153" x14ac:dyDescent="0.15">
      <c r="A232" s="218">
        <f t="shared" si="168"/>
        <v>1811</v>
      </c>
      <c r="B232" s="4">
        <v>12.33</v>
      </c>
      <c r="C232" s="4">
        <f t="shared" si="175"/>
        <v>4.43058</v>
      </c>
      <c r="D232" s="4">
        <v>3.75</v>
      </c>
      <c r="E232" s="4">
        <f t="shared" si="176"/>
        <v>1.3474999999999999</v>
      </c>
      <c r="F232" s="4"/>
      <c r="G232" s="4"/>
      <c r="H232" s="4"/>
      <c r="I232" s="4"/>
      <c r="J232" s="4"/>
      <c r="K232" s="4"/>
      <c r="L232" s="4"/>
      <c r="M232" s="12"/>
      <c r="N232" s="12"/>
      <c r="O232" s="53"/>
      <c r="P232" s="12"/>
      <c r="Q232" s="12"/>
      <c r="R232" s="12"/>
      <c r="S232" s="4"/>
      <c r="T232" s="4"/>
      <c r="U232" s="4"/>
      <c r="V232" s="12">
        <v>10.9</v>
      </c>
      <c r="W232" s="32">
        <f t="shared" si="157"/>
        <v>0.98899082568807328</v>
      </c>
      <c r="X232" s="32"/>
      <c r="Y232" s="32"/>
      <c r="Z232" s="32"/>
      <c r="AA232" s="32"/>
      <c r="AB232" s="32"/>
      <c r="AC232" s="32"/>
      <c r="AD232" s="32"/>
      <c r="AE232" s="32"/>
      <c r="AF232" s="87"/>
      <c r="AG232" s="87"/>
      <c r="AH232" s="87"/>
      <c r="AI232" s="87"/>
      <c r="AJ232" s="87"/>
      <c r="AK232" s="87"/>
      <c r="AL232" s="87"/>
      <c r="AM232" s="87"/>
      <c r="AN232" s="4"/>
      <c r="AO232" s="4"/>
      <c r="AP232" s="12">
        <v>13.35</v>
      </c>
      <c r="AQ232" s="32">
        <f t="shared" si="158"/>
        <v>0.8074906367041198</v>
      </c>
      <c r="AR232" s="32">
        <v>3.2025619999999999</v>
      </c>
      <c r="AS232" s="32">
        <v>3.3585223000000002</v>
      </c>
      <c r="AT232" s="32">
        <v>3.1771250000000002</v>
      </c>
      <c r="AU232" s="32">
        <v>2.9520300000000002</v>
      </c>
      <c r="AV232" s="32">
        <v>2.4752480000000001</v>
      </c>
      <c r="AW232" s="32">
        <v>2.6092629999999999</v>
      </c>
      <c r="AX232" s="32">
        <v>2.1220159999999999</v>
      </c>
      <c r="AY232" s="32">
        <v>2.7510319999999999</v>
      </c>
      <c r="AZ232" s="32">
        <v>2.5690430000000002</v>
      </c>
      <c r="BA232" s="32">
        <v>2.0964360000000002</v>
      </c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12">
        <v>19.73</v>
      </c>
      <c r="BZ232" s="12">
        <f t="shared" si="146"/>
        <v>0.54637607704004054</v>
      </c>
      <c r="CA232" s="4"/>
      <c r="CB232" s="4"/>
      <c r="CC232" s="163"/>
      <c r="CD232" s="115"/>
      <c r="CE232" s="156"/>
      <c r="CF232" s="12">
        <v>19.73</v>
      </c>
      <c r="CG232" s="12">
        <f t="shared" si="147"/>
        <v>0.54637607704004054</v>
      </c>
      <c r="CH232" s="164"/>
      <c r="CI232" s="173"/>
      <c r="CJ232" s="12">
        <v>11.73</v>
      </c>
      <c r="CK232" s="12">
        <f t="shared" si="148"/>
        <v>0.91901108269394705</v>
      </c>
      <c r="CL232" s="88"/>
      <c r="CM232" s="173"/>
      <c r="CN232" s="12">
        <v>10.93</v>
      </c>
      <c r="CO232" s="4"/>
      <c r="CP232" s="4"/>
      <c r="CQ232" s="12">
        <v>1.5</v>
      </c>
      <c r="CR232" s="12">
        <f t="shared" si="159"/>
        <v>7.1866666666666656</v>
      </c>
      <c r="CS232" s="7"/>
      <c r="CT232" s="115"/>
      <c r="CU232" s="88"/>
      <c r="CV232" s="12">
        <v>2.56</v>
      </c>
      <c r="CW232" s="12">
        <f t="shared" si="155"/>
        <v>4.2109375</v>
      </c>
      <c r="CX232" s="12"/>
      <c r="CY232" s="12"/>
      <c r="DA232" s="4"/>
      <c r="DB232" s="4"/>
      <c r="DC232" s="63"/>
      <c r="DD232" s="4"/>
      <c r="DE232" s="4"/>
      <c r="DF232" s="32"/>
      <c r="DG232" s="32"/>
      <c r="DH232" s="32"/>
      <c r="DW232" s="53">
        <f t="shared" si="149"/>
        <v>0.8074906367041198</v>
      </c>
      <c r="DX232" s="53">
        <f t="shared" si="177"/>
        <v>1.1283033805992508</v>
      </c>
      <c r="DY232" s="53">
        <f t="shared" si="178"/>
        <v>0.67424368031316773</v>
      </c>
      <c r="DZ232" s="53">
        <f t="shared" si="179"/>
        <v>0.64225565513587424</v>
      </c>
      <c r="EA232" s="53">
        <f t="shared" si="150"/>
        <v>0.98899082568807328</v>
      </c>
      <c r="EB232" s="63">
        <f t="shared" si="151"/>
        <v>0.54637607704004054</v>
      </c>
      <c r="EC232" s="53">
        <f t="shared" si="152"/>
        <v>0.91901108269394705</v>
      </c>
      <c r="ED232" s="53">
        <f t="shared" si="163"/>
        <v>7.1866666666666656</v>
      </c>
      <c r="EE232" s="53">
        <f t="shared" si="156"/>
        <v>4.2109375</v>
      </c>
      <c r="EF232" s="53">
        <f>'east Allen-Studer'!DO231</f>
        <v>2.8856088955987773</v>
      </c>
      <c r="EG232" s="53">
        <f t="shared" si="153"/>
        <v>1.9885371299141095</v>
      </c>
      <c r="EH232" s="53">
        <v>15</v>
      </c>
      <c r="EI232" s="53">
        <f>'east Allen-Studer'!DR231</f>
        <v>2.5</v>
      </c>
      <c r="EJ232" s="53">
        <f t="shared" si="170"/>
        <v>2.10546875</v>
      </c>
      <c r="EK232" s="53">
        <f t="shared" si="171"/>
        <v>4.2109375</v>
      </c>
      <c r="EL232" s="6"/>
      <c r="EM232" s="11">
        <f t="shared" si="172"/>
        <v>549.04941720717648</v>
      </c>
      <c r="EN232" s="11">
        <f t="shared" si="173"/>
        <v>268.69254251874827</v>
      </c>
      <c r="EO232" s="11">
        <f t="shared" si="174"/>
        <v>161.99403580108765</v>
      </c>
      <c r="EP232" s="6"/>
      <c r="EQ232" s="5">
        <f t="shared" si="180"/>
        <v>1.3474999999999999</v>
      </c>
      <c r="ER232" s="5">
        <f t="shared" si="181"/>
        <v>4.43058</v>
      </c>
      <c r="ES232" s="218">
        <f t="shared" si="169"/>
        <v>1811</v>
      </c>
      <c r="ET232" s="53">
        <f t="shared" si="182"/>
        <v>0.28048477090339968</v>
      </c>
      <c r="EU232" s="53">
        <f t="shared" si="183"/>
        <v>0.57314579167843671</v>
      </c>
      <c r="EV232" s="53">
        <f t="shared" si="184"/>
        <v>0.95065228320563899</v>
      </c>
      <c r="EW232" s="6"/>
    </row>
    <row r="233" spans="1:153" x14ac:dyDescent="0.15">
      <c r="A233" s="218">
        <f t="shared" si="168"/>
        <v>1812</v>
      </c>
      <c r="B233" s="4">
        <v>12.33</v>
      </c>
      <c r="C233" s="4">
        <f t="shared" si="175"/>
        <v>4.43058</v>
      </c>
      <c r="D233" s="4">
        <v>3.75</v>
      </c>
      <c r="E233" s="4">
        <f t="shared" si="176"/>
        <v>1.3474999999999999</v>
      </c>
      <c r="F233" s="4"/>
      <c r="G233" s="4"/>
      <c r="H233" s="4"/>
      <c r="I233" s="4"/>
      <c r="J233" s="4"/>
      <c r="K233" s="4"/>
      <c r="L233" s="4"/>
      <c r="M233" s="12"/>
      <c r="N233" s="12"/>
      <c r="O233" s="53"/>
      <c r="P233" s="12"/>
      <c r="Q233" s="12"/>
      <c r="R233" s="12"/>
      <c r="S233" s="4"/>
      <c r="T233" s="4"/>
      <c r="U233" s="4"/>
      <c r="V233" s="12">
        <v>13.11</v>
      </c>
      <c r="W233" s="32">
        <f t="shared" si="157"/>
        <v>0.82227307398932115</v>
      </c>
      <c r="X233" s="32"/>
      <c r="Y233" s="32"/>
      <c r="Z233" s="32"/>
      <c r="AA233" s="32"/>
      <c r="AB233" s="32"/>
      <c r="AC233" s="32"/>
      <c r="AD233" s="32"/>
      <c r="AE233" s="32"/>
      <c r="AF233" s="87"/>
      <c r="AG233" s="87"/>
      <c r="AH233" s="87"/>
      <c r="AI233" s="87"/>
      <c r="AJ233" s="87"/>
      <c r="AK233" s="87"/>
      <c r="AL233" s="87"/>
      <c r="AM233" s="87"/>
      <c r="AN233" s="4"/>
      <c r="AO233" s="4"/>
      <c r="AP233" s="12">
        <v>12.12</v>
      </c>
      <c r="AQ233" s="32">
        <f t="shared" si="158"/>
        <v>0.88943894389438938</v>
      </c>
      <c r="AR233" s="32">
        <v>3.5273368999999999</v>
      </c>
      <c r="AS233" s="32">
        <v>3.6231884000000001</v>
      </c>
      <c r="AT233" s="32">
        <v>3.5118529999999999</v>
      </c>
      <c r="AU233" s="32">
        <v>3.3277869999999998</v>
      </c>
      <c r="AV233" s="32">
        <v>2.4554939999999998</v>
      </c>
      <c r="AW233" s="32">
        <v>2.7548210000000002</v>
      </c>
      <c r="AX233" s="32">
        <v>2.4301339999999998</v>
      </c>
      <c r="AY233" s="32">
        <v>3.1372550000000001</v>
      </c>
      <c r="AZ233" s="32">
        <v>2.9651589999999999</v>
      </c>
      <c r="BA233" s="32">
        <v>3.4071549999999999</v>
      </c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12">
        <v>15.06</v>
      </c>
      <c r="BZ233" s="12">
        <f t="shared" si="146"/>
        <v>0.7158034528552456</v>
      </c>
      <c r="CA233" s="4"/>
      <c r="CB233" s="4"/>
      <c r="CC233" s="163"/>
      <c r="CD233" s="115"/>
      <c r="CE233" s="156"/>
      <c r="CF233" s="12">
        <v>15.06</v>
      </c>
      <c r="CG233" s="12">
        <f t="shared" si="147"/>
        <v>0.7158034528552456</v>
      </c>
      <c r="CH233" s="164"/>
      <c r="CI233" s="173"/>
      <c r="CJ233" s="12">
        <v>9.86</v>
      </c>
      <c r="CK233" s="12">
        <f t="shared" si="148"/>
        <v>1.0933062880324544</v>
      </c>
      <c r="CL233" s="88"/>
      <c r="CM233" s="173"/>
      <c r="CN233" s="12">
        <v>8.6</v>
      </c>
      <c r="CO233" s="4"/>
      <c r="CP233" s="4"/>
      <c r="CQ233" s="12">
        <v>1.32</v>
      </c>
      <c r="CR233" s="12">
        <f t="shared" si="159"/>
        <v>8.1666666666666661</v>
      </c>
      <c r="CS233" s="7"/>
      <c r="CT233" s="115"/>
      <c r="CU233" s="88"/>
      <c r="CV233" s="12">
        <v>2.87</v>
      </c>
      <c r="CW233" s="12">
        <f t="shared" si="155"/>
        <v>3.7560975609756091</v>
      </c>
      <c r="CX233" s="12"/>
      <c r="CY233" s="12"/>
      <c r="DA233" s="4"/>
      <c r="DB233" s="4"/>
      <c r="DC233" s="63"/>
      <c r="DD233" s="4"/>
      <c r="DE233" s="4"/>
      <c r="DF233" s="32"/>
      <c r="DG233" s="32"/>
      <c r="DH233" s="32"/>
      <c r="DW233" s="53">
        <f t="shared" si="149"/>
        <v>0.88943894389438938</v>
      </c>
      <c r="DX233" s="53">
        <f t="shared" si="177"/>
        <v>1.2287720052145212</v>
      </c>
      <c r="DY233" s="53">
        <f t="shared" si="178"/>
        <v>0.77488218612839299</v>
      </c>
      <c r="DZ233" s="53">
        <f t="shared" si="179"/>
        <v>0.83707036779798127</v>
      </c>
      <c r="EA233" s="53">
        <f t="shared" si="150"/>
        <v>0.82227307398932115</v>
      </c>
      <c r="EB233" s="63">
        <f t="shared" si="151"/>
        <v>0.7158034528552456</v>
      </c>
      <c r="EC233" s="53">
        <f t="shared" si="152"/>
        <v>1.0933062880324544</v>
      </c>
      <c r="ED233" s="53">
        <f t="shared" si="163"/>
        <v>8.1666666666666661</v>
      </c>
      <c r="EE233" s="53">
        <f t="shared" si="156"/>
        <v>3.7560975609756091</v>
      </c>
      <c r="EF233" s="53">
        <f>'east Allen-Studer'!DO232</f>
        <v>2.9000369400767712</v>
      </c>
      <c r="EG233" s="53">
        <f t="shared" si="153"/>
        <v>2.6051684975567979</v>
      </c>
      <c r="EH233" s="53">
        <v>15</v>
      </c>
      <c r="EI233" s="53">
        <f>'east Allen-Studer'!DR232</f>
        <v>2.5</v>
      </c>
      <c r="EJ233" s="53">
        <f t="shared" si="170"/>
        <v>1.8780487804878045</v>
      </c>
      <c r="EK233" s="53">
        <f t="shared" si="171"/>
        <v>3.7560975609756091</v>
      </c>
      <c r="EL233" s="6"/>
      <c r="EM233" s="11">
        <f t="shared" si="172"/>
        <v>632.98146004047555</v>
      </c>
      <c r="EN233" s="11">
        <f t="shared" si="173"/>
        <v>309.48360176635407</v>
      </c>
      <c r="EO233" s="11">
        <f t="shared" si="174"/>
        <v>203.28835008847383</v>
      </c>
      <c r="EP233" s="6"/>
      <c r="EQ233" s="5">
        <f t="shared" si="180"/>
        <v>1.3474999999999999</v>
      </c>
      <c r="ER233" s="5">
        <f t="shared" si="181"/>
        <v>4.43058</v>
      </c>
      <c r="ES233" s="218">
        <f t="shared" si="169"/>
        <v>1812</v>
      </c>
      <c r="ET233" s="53">
        <f t="shared" si="182"/>
        <v>0.24329306578766552</v>
      </c>
      <c r="EU233" s="53">
        <f t="shared" si="183"/>
        <v>0.49760310116935674</v>
      </c>
      <c r="EV233" s="53">
        <f t="shared" si="184"/>
        <v>0.7575446400788689</v>
      </c>
      <c r="EW233" s="6"/>
    </row>
    <row r="234" spans="1:153" x14ac:dyDescent="0.15">
      <c r="A234" s="218">
        <f t="shared" si="168"/>
        <v>1813</v>
      </c>
      <c r="B234" s="4">
        <v>12.33</v>
      </c>
      <c r="C234" s="4">
        <f t="shared" si="175"/>
        <v>4.43058</v>
      </c>
      <c r="D234" s="4">
        <v>3.75</v>
      </c>
      <c r="E234" s="4">
        <f t="shared" si="176"/>
        <v>1.3474999999999999</v>
      </c>
      <c r="F234" s="4"/>
      <c r="G234" s="4"/>
      <c r="H234" s="4"/>
      <c r="I234" s="4"/>
      <c r="J234" s="4"/>
      <c r="K234" s="4"/>
      <c r="L234" s="4"/>
      <c r="M234" s="12"/>
      <c r="N234" s="12"/>
      <c r="O234" s="53"/>
      <c r="P234" s="12"/>
      <c r="Q234" s="12"/>
      <c r="R234" s="12"/>
      <c r="S234" s="4"/>
      <c r="T234" s="4"/>
      <c r="U234" s="4"/>
      <c r="V234" s="12">
        <v>10.77</v>
      </c>
      <c r="W234" s="32">
        <f t="shared" si="157"/>
        <v>1.0009285051067782</v>
      </c>
      <c r="X234" s="32"/>
      <c r="Y234" s="32"/>
      <c r="Z234" s="32"/>
      <c r="AA234" s="32"/>
      <c r="AB234" s="32"/>
      <c r="AC234" s="32"/>
      <c r="AD234" s="32"/>
      <c r="AE234" s="32"/>
      <c r="AF234" s="87"/>
      <c r="AG234" s="87"/>
      <c r="AH234" s="87"/>
      <c r="AI234" s="87"/>
      <c r="AJ234" s="87"/>
      <c r="AK234" s="87"/>
      <c r="AL234" s="87"/>
      <c r="AM234" s="87"/>
      <c r="AN234" s="4"/>
      <c r="AO234" s="4"/>
      <c r="AP234" s="12">
        <v>13.27</v>
      </c>
      <c r="AQ234" s="32">
        <f t="shared" si="158"/>
        <v>0.81235870384325548</v>
      </c>
      <c r="AR234" s="32">
        <v>3.2232071000000002</v>
      </c>
      <c r="AS234" s="32">
        <v>3.030303</v>
      </c>
      <c r="AT234" s="32">
        <v>3.3030550000000001</v>
      </c>
      <c r="AU234" s="32">
        <v>2.9607700000000001</v>
      </c>
      <c r="AV234" s="32">
        <v>2.6109659999999999</v>
      </c>
      <c r="AW234" s="32">
        <v>2.3134760000000001</v>
      </c>
      <c r="AX234" s="32">
        <v>2.4301339999999998</v>
      </c>
      <c r="AY234" s="32">
        <v>3.0745580000000001</v>
      </c>
      <c r="AZ234" s="32">
        <v>2.719239</v>
      </c>
      <c r="BA234" s="32">
        <v>3.5304500000000001</v>
      </c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12">
        <v>17.37</v>
      </c>
      <c r="BZ234" s="12">
        <f t="shared" si="146"/>
        <v>0.62061024755325267</v>
      </c>
      <c r="CA234" s="4"/>
      <c r="CB234" s="4"/>
      <c r="CC234" s="163"/>
      <c r="CD234" s="115"/>
      <c r="CE234" s="156"/>
      <c r="CF234" s="12">
        <v>17.37</v>
      </c>
      <c r="CG234" s="12">
        <f t="shared" si="147"/>
        <v>0.62061024755325267</v>
      </c>
      <c r="CH234" s="164"/>
      <c r="CI234" s="173"/>
      <c r="CJ234" s="12">
        <v>10.5</v>
      </c>
      <c r="CK234" s="12">
        <f t="shared" si="148"/>
        <v>1.0266666666666666</v>
      </c>
      <c r="CL234" s="88"/>
      <c r="CM234" s="173"/>
      <c r="CN234" s="12">
        <v>11.02</v>
      </c>
      <c r="CO234" s="4"/>
      <c r="CP234" s="4"/>
      <c r="CQ234" s="12">
        <v>1.66</v>
      </c>
      <c r="CR234" s="12">
        <f t="shared" si="159"/>
        <v>6.4939759036144578</v>
      </c>
      <c r="CS234" s="7"/>
      <c r="CT234" s="115"/>
      <c r="CU234" s="88"/>
      <c r="CV234" s="12">
        <v>3.16</v>
      </c>
      <c r="CW234" s="12">
        <f t="shared" si="155"/>
        <v>3.4113924050632907</v>
      </c>
      <c r="CX234" s="12">
        <v>82.12</v>
      </c>
      <c r="CY234" s="12">
        <f>(1/CX234)*10.78</f>
        <v>0.13127131027764247</v>
      </c>
      <c r="CZ234" s="53">
        <f>1000*CY234/7.701</f>
        <v>17.046008346661793</v>
      </c>
      <c r="DA234" s="4"/>
      <c r="DB234" s="4"/>
      <c r="DC234" s="63"/>
      <c r="DD234" s="4"/>
      <c r="DE234" s="4"/>
      <c r="DF234" s="32"/>
      <c r="DG234" s="32"/>
      <c r="DH234" s="32"/>
      <c r="DW234" s="53">
        <f t="shared" si="149"/>
        <v>0.81235870384325548</v>
      </c>
      <c r="DX234" s="53">
        <f t="shared" si="177"/>
        <v>1.1342716309118313</v>
      </c>
      <c r="DY234" s="53">
        <f t="shared" si="178"/>
        <v>0.71833818372465164</v>
      </c>
      <c r="DZ234" s="53">
        <f t="shared" si="179"/>
        <v>0.7276132222271271</v>
      </c>
      <c r="EA234" s="53">
        <f t="shared" si="150"/>
        <v>1.0009285051067782</v>
      </c>
      <c r="EB234" s="63">
        <f t="shared" si="151"/>
        <v>0.62061024755325267</v>
      </c>
      <c r="EC234" s="53">
        <f t="shared" si="152"/>
        <v>1.0266666666666666</v>
      </c>
      <c r="ED234" s="53">
        <f t="shared" si="163"/>
        <v>6.4939759036144578</v>
      </c>
      <c r="EE234" s="53">
        <f t="shared" si="156"/>
        <v>3.4113924050632907</v>
      </c>
      <c r="EF234" s="53">
        <f>'east Allen-Studer'!DO233</f>
        <v>2.914464984554765</v>
      </c>
      <c r="EG234" s="53">
        <f t="shared" si="153"/>
        <v>2.2587125833739425</v>
      </c>
      <c r="EH234" s="53">
        <f>CZ234</f>
        <v>17.046008346661793</v>
      </c>
      <c r="EI234" s="53">
        <f>'east Allen-Studer'!DR233</f>
        <v>2.5</v>
      </c>
      <c r="EJ234" s="53">
        <f t="shared" si="170"/>
        <v>1.7056962025316453</v>
      </c>
      <c r="EK234" s="53">
        <f t="shared" si="171"/>
        <v>3.4113924050632907</v>
      </c>
      <c r="EL234" s="6"/>
      <c r="EM234" s="11">
        <f t="shared" si="172"/>
        <v>576.5366761710427</v>
      </c>
      <c r="EN234" s="11">
        <f t="shared" si="173"/>
        <v>287.67043196416017</v>
      </c>
      <c r="EO234" s="11">
        <f t="shared" si="174"/>
        <v>177.0787628451582</v>
      </c>
      <c r="EP234" s="6"/>
      <c r="EQ234" s="5">
        <f t="shared" si="180"/>
        <v>1.3474999999999999</v>
      </c>
      <c r="ER234" s="5">
        <f t="shared" si="181"/>
        <v>4.43058</v>
      </c>
      <c r="ES234" s="218">
        <f t="shared" si="169"/>
        <v>1813</v>
      </c>
      <c r="ET234" s="53">
        <f t="shared" si="182"/>
        <v>0.2671122347718819</v>
      </c>
      <c r="EU234" s="53">
        <f t="shared" si="183"/>
        <v>0.53533482377217789</v>
      </c>
      <c r="EV234" s="53">
        <f t="shared" si="184"/>
        <v>0.86966950483306227</v>
      </c>
      <c r="EW234" s="6"/>
    </row>
    <row r="235" spans="1:153" x14ac:dyDescent="0.15">
      <c r="A235" s="218">
        <f t="shared" si="168"/>
        <v>1814</v>
      </c>
      <c r="B235" s="4">
        <v>12.33</v>
      </c>
      <c r="C235" s="4">
        <f t="shared" si="175"/>
        <v>4.43058</v>
      </c>
      <c r="D235" s="4">
        <v>3.75</v>
      </c>
      <c r="E235" s="4">
        <f t="shared" si="176"/>
        <v>1.3474999999999999</v>
      </c>
      <c r="F235" s="4"/>
      <c r="G235" s="4"/>
      <c r="H235" s="4"/>
      <c r="I235" s="4"/>
      <c r="J235" s="4"/>
      <c r="K235" s="4"/>
      <c r="L235" s="4"/>
      <c r="M235" s="12"/>
      <c r="N235" s="12"/>
      <c r="O235" s="53"/>
      <c r="P235" s="12"/>
      <c r="Q235" s="12"/>
      <c r="R235" s="12"/>
      <c r="S235" s="4"/>
      <c r="T235" s="4"/>
      <c r="U235" s="4"/>
      <c r="V235" s="12">
        <v>10.79</v>
      </c>
      <c r="W235" s="32">
        <f t="shared" si="157"/>
        <v>0.99907321594068588</v>
      </c>
      <c r="X235" s="32"/>
      <c r="Y235" s="32"/>
      <c r="Z235" s="32"/>
      <c r="AA235" s="32"/>
      <c r="AB235" s="32"/>
      <c r="AC235" s="32"/>
      <c r="AD235" s="32"/>
      <c r="AE235" s="32"/>
      <c r="AF235" s="87"/>
      <c r="AG235" s="87"/>
      <c r="AH235" s="87"/>
      <c r="AI235" s="87"/>
      <c r="AJ235" s="87"/>
      <c r="AK235" s="87"/>
      <c r="AL235" s="87"/>
      <c r="AM235" s="87"/>
      <c r="AN235" s="4"/>
      <c r="AO235" s="4"/>
      <c r="AP235" s="12">
        <v>14.15</v>
      </c>
      <c r="AQ235" s="32">
        <f t="shared" si="158"/>
        <v>0.76183745583038864</v>
      </c>
      <c r="AR235" s="32">
        <v>3.0234315999999999</v>
      </c>
      <c r="AS235" s="32">
        <v>3.0211480000000002</v>
      </c>
      <c r="AT235" s="32">
        <v>3.127443</v>
      </c>
      <c r="AU235" s="32">
        <v>2.7359779999999998</v>
      </c>
      <c r="AV235" s="32">
        <v>2.285714</v>
      </c>
      <c r="AW235" s="32">
        <v>2.4875620000000001</v>
      </c>
      <c r="AX235" s="32">
        <v>2.6007799999999999</v>
      </c>
      <c r="AY235" s="32">
        <v>2.7266530000000002</v>
      </c>
      <c r="AZ235" s="32">
        <v>2.5690430000000002</v>
      </c>
      <c r="BA235" s="32">
        <v>3.2025619999999999</v>
      </c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12">
        <v>25.29</v>
      </c>
      <c r="BZ235" s="12">
        <f t="shared" si="146"/>
        <v>0.42625543693159351</v>
      </c>
      <c r="CA235" s="4"/>
      <c r="CB235" s="4"/>
      <c r="CC235" s="163"/>
      <c r="CD235" s="115"/>
      <c r="CE235" s="156"/>
      <c r="CF235" s="12">
        <v>25.29</v>
      </c>
      <c r="CG235" s="12">
        <f t="shared" si="147"/>
        <v>0.42625543693159351</v>
      </c>
      <c r="CH235" s="164"/>
      <c r="CI235" s="173"/>
      <c r="CJ235" s="12">
        <v>10.87</v>
      </c>
      <c r="CK235" s="12">
        <f t="shared" si="148"/>
        <v>0.99172033118675262</v>
      </c>
      <c r="CL235" s="88"/>
      <c r="CM235" s="173"/>
      <c r="CN235" s="12">
        <v>13.09</v>
      </c>
      <c r="CO235" s="4"/>
      <c r="CP235" s="4"/>
      <c r="CQ235" s="12">
        <v>1.39</v>
      </c>
      <c r="CR235" s="12">
        <f t="shared" si="159"/>
        <v>7.755395683453238</v>
      </c>
      <c r="CS235" s="7"/>
      <c r="CT235" s="115"/>
      <c r="CU235" s="88"/>
      <c r="CV235" s="12">
        <v>3.03</v>
      </c>
      <c r="CW235" s="12">
        <f t="shared" si="155"/>
        <v>3.5577557755775575</v>
      </c>
      <c r="CX235" s="12"/>
      <c r="CY235" s="12"/>
      <c r="DA235" s="4"/>
      <c r="DB235" s="4"/>
      <c r="DC235" s="63"/>
      <c r="DD235" s="4"/>
      <c r="DE235" s="4"/>
      <c r="DF235" s="32"/>
      <c r="DG235" s="32"/>
      <c r="DH235" s="32"/>
      <c r="DW235" s="53">
        <f t="shared" si="149"/>
        <v>0.76183745583038864</v>
      </c>
      <c r="DX235" s="53">
        <f t="shared" si="177"/>
        <v>1.0723325808480564</v>
      </c>
      <c r="DY235" s="53">
        <f t="shared" si="178"/>
        <v>0.60289298105387101</v>
      </c>
      <c r="DZ235" s="53">
        <f t="shared" si="179"/>
        <v>0.50413589807229731</v>
      </c>
      <c r="EA235" s="53">
        <f t="shared" si="150"/>
        <v>0.99907321594068588</v>
      </c>
      <c r="EB235" s="63">
        <f t="shared" si="151"/>
        <v>0.42625543693159351</v>
      </c>
      <c r="EC235" s="53">
        <f t="shared" si="152"/>
        <v>0.99172033118675262</v>
      </c>
      <c r="ED235" s="53">
        <f t="shared" si="163"/>
        <v>7.755395683453238</v>
      </c>
      <c r="EE235" s="53">
        <f t="shared" si="156"/>
        <v>3.5577557755775575</v>
      </c>
      <c r="EF235" s="53">
        <f>'east Allen-Studer'!DO234</f>
        <v>2.52490778364893</v>
      </c>
      <c r="EG235" s="53">
        <f t="shared" si="153"/>
        <v>1.5513577529934908</v>
      </c>
      <c r="EH235" s="53">
        <v>15</v>
      </c>
      <c r="EI235" s="53">
        <f>'east Allen-Studer'!DR234</f>
        <v>2.4</v>
      </c>
      <c r="EJ235" s="53">
        <f t="shared" si="170"/>
        <v>1.7788778877887788</v>
      </c>
      <c r="EK235" s="53">
        <f t="shared" si="171"/>
        <v>3.5577557755775575</v>
      </c>
      <c r="EL235" s="6"/>
      <c r="EM235" s="11">
        <f t="shared" si="172"/>
        <v>499.80611882995237</v>
      </c>
      <c r="EN235" s="11">
        <f t="shared" si="173"/>
        <v>249.76006099435546</v>
      </c>
      <c r="EO235" s="11">
        <f t="shared" si="174"/>
        <v>137.46964375948224</v>
      </c>
      <c r="EP235" s="6"/>
      <c r="EQ235" s="5">
        <f t="shared" si="180"/>
        <v>1.3474999999999999</v>
      </c>
      <c r="ER235" s="5">
        <f t="shared" si="181"/>
        <v>4.43058</v>
      </c>
      <c r="ES235" s="218">
        <f t="shared" si="169"/>
        <v>1814</v>
      </c>
      <c r="ET235" s="53">
        <f t="shared" si="182"/>
        <v>0.30811947712948062</v>
      </c>
      <c r="EU235" s="53">
        <f t="shared" si="183"/>
        <v>0.61659177767209294</v>
      </c>
      <c r="EV235" s="53">
        <f t="shared" si="184"/>
        <v>1.1202473199787975</v>
      </c>
      <c r="EW235" s="6"/>
    </row>
    <row r="236" spans="1:153" x14ac:dyDescent="0.15">
      <c r="A236" s="218">
        <f t="shared" si="168"/>
        <v>1815</v>
      </c>
      <c r="B236" s="4">
        <v>12.33</v>
      </c>
      <c r="C236" s="4">
        <f t="shared" si="175"/>
        <v>4.43058</v>
      </c>
      <c r="D236" s="4">
        <v>3.75</v>
      </c>
      <c r="E236" s="4">
        <f t="shared" si="176"/>
        <v>1.3474999999999999</v>
      </c>
      <c r="F236" s="4"/>
      <c r="G236" s="4"/>
      <c r="H236" s="4"/>
      <c r="I236" s="4"/>
      <c r="J236" s="4"/>
      <c r="K236" s="4"/>
      <c r="L236" s="4"/>
      <c r="M236" s="12"/>
      <c r="N236" s="12"/>
      <c r="O236" s="53"/>
      <c r="P236" s="12"/>
      <c r="Q236" s="12"/>
      <c r="R236" s="12"/>
      <c r="S236" s="4"/>
      <c r="T236" s="4"/>
      <c r="U236" s="4"/>
      <c r="V236" s="12">
        <v>10.130000000000001</v>
      </c>
      <c r="W236" s="32">
        <f t="shared" si="157"/>
        <v>1.0641658440276405</v>
      </c>
      <c r="X236" s="32"/>
      <c r="Y236" s="32"/>
      <c r="Z236" s="32"/>
      <c r="AA236" s="32"/>
      <c r="AB236" s="32"/>
      <c r="AC236" s="32"/>
      <c r="AD236" s="32"/>
      <c r="AE236" s="32"/>
      <c r="AF236" s="87"/>
      <c r="AG236" s="87"/>
      <c r="AH236" s="87"/>
      <c r="AI236" s="87"/>
      <c r="AJ236" s="87"/>
      <c r="AK236" s="87"/>
      <c r="AL236" s="87"/>
      <c r="AM236" s="87"/>
      <c r="AN236" s="4"/>
      <c r="AO236" s="4"/>
      <c r="AP236" s="12">
        <v>14.99</v>
      </c>
      <c r="AQ236" s="32">
        <f t="shared" si="158"/>
        <v>0.71914609739826552</v>
      </c>
      <c r="AR236" s="32">
        <v>2.8530669999999998</v>
      </c>
      <c r="AS236" s="32">
        <v>2.8248587999999999</v>
      </c>
      <c r="AT236" s="32">
        <v>3.067485</v>
      </c>
      <c r="AU236" s="32">
        <v>2.7624309999999999</v>
      </c>
      <c r="AV236" s="32">
        <v>2.3188409999999999</v>
      </c>
      <c r="AW236" s="32">
        <v>2.65252</v>
      </c>
      <c r="AX236" s="32">
        <v>2.1333329999999999</v>
      </c>
      <c r="AY236" s="32">
        <v>2.2246939999999999</v>
      </c>
      <c r="AZ236" s="32">
        <v>2.4024019999999999</v>
      </c>
      <c r="BA236" s="32">
        <v>2.9563929999999998</v>
      </c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12">
        <v>26.88</v>
      </c>
      <c r="BZ236" s="12">
        <f t="shared" si="146"/>
        <v>0.40104166666666663</v>
      </c>
      <c r="CA236" s="4"/>
      <c r="CB236" s="4"/>
      <c r="CC236" s="163"/>
      <c r="CD236" s="115"/>
      <c r="CE236" s="156"/>
      <c r="CF236" s="12">
        <v>26.88</v>
      </c>
      <c r="CG236" s="12">
        <f t="shared" si="147"/>
        <v>0.40104166666666663</v>
      </c>
      <c r="CH236" s="164"/>
      <c r="CI236" s="173"/>
      <c r="CJ236" s="12">
        <v>12.32</v>
      </c>
      <c r="CK236" s="12">
        <f t="shared" si="148"/>
        <v>0.87499999999999989</v>
      </c>
      <c r="CL236" s="88"/>
      <c r="CM236" s="173"/>
      <c r="CN236" s="12">
        <v>16.010000000000002</v>
      </c>
      <c r="CO236" s="4"/>
      <c r="CP236" s="4"/>
      <c r="CQ236" s="12">
        <v>1.41</v>
      </c>
      <c r="CR236" s="12">
        <f t="shared" si="159"/>
        <v>7.6453900709219855</v>
      </c>
      <c r="CS236" s="7"/>
      <c r="CT236" s="115"/>
      <c r="CU236" s="88"/>
      <c r="CV236" s="12">
        <v>4.0599999999999996</v>
      </c>
      <c r="CW236" s="12">
        <f t="shared" si="155"/>
        <v>2.6551724137931036</v>
      </c>
      <c r="CX236" s="12"/>
      <c r="CY236" s="12"/>
      <c r="DA236" s="4"/>
      <c r="DB236" s="4"/>
      <c r="DC236" s="63"/>
      <c r="DD236" s="4"/>
      <c r="DE236" s="4"/>
      <c r="DF236" s="32"/>
      <c r="DG236" s="32"/>
      <c r="DH236" s="32"/>
      <c r="DW236" s="53">
        <f t="shared" si="149"/>
        <v>0.71914609739826552</v>
      </c>
      <c r="DX236" s="53">
        <f t="shared" si="177"/>
        <v>1.0199929754102735</v>
      </c>
      <c r="DY236" s="53">
        <f t="shared" si="178"/>
        <v>0.58791620322666671</v>
      </c>
      <c r="DZ236" s="53">
        <f t="shared" si="179"/>
        <v>0.47514404604333332</v>
      </c>
      <c r="EA236" s="53">
        <f t="shared" si="150"/>
        <v>1.0641658440276405</v>
      </c>
      <c r="EB236" s="63">
        <f t="shared" si="151"/>
        <v>0.40104166666666663</v>
      </c>
      <c r="EC236" s="53">
        <f t="shared" si="152"/>
        <v>0.87499999999999989</v>
      </c>
      <c r="ED236" s="53">
        <f t="shared" si="163"/>
        <v>7.6453900709219855</v>
      </c>
      <c r="EE236" s="53">
        <f t="shared" si="156"/>
        <v>2.6551724137931036</v>
      </c>
      <c r="EF236" s="53">
        <f>'east Allen-Studer'!DO235</f>
        <v>3.174169785158655</v>
      </c>
      <c r="EG236" s="53">
        <f t="shared" si="153"/>
        <v>1.4595921716222238</v>
      </c>
      <c r="EH236" s="53">
        <v>15</v>
      </c>
      <c r="EI236" s="53">
        <f>'east Allen-Studer'!DR235</f>
        <v>2.4</v>
      </c>
      <c r="EJ236" s="53">
        <f t="shared" si="170"/>
        <v>1.3275862068965518</v>
      </c>
      <c r="EK236" s="53">
        <f t="shared" si="171"/>
        <v>2.6551724137931036</v>
      </c>
      <c r="EL236" s="6"/>
      <c r="EM236" s="11">
        <f t="shared" si="172"/>
        <v>470.80279029308059</v>
      </c>
      <c r="EN236" s="11">
        <f t="shared" si="173"/>
        <v>232.43844486553843</v>
      </c>
      <c r="EO236" s="11">
        <f t="shared" si="174"/>
        <v>131.8268279646166</v>
      </c>
      <c r="EP236" s="6"/>
      <c r="EQ236" s="5">
        <f t="shared" si="180"/>
        <v>1.3474999999999999</v>
      </c>
      <c r="ER236" s="5">
        <f t="shared" si="181"/>
        <v>4.43058</v>
      </c>
      <c r="ES236" s="218">
        <f t="shared" si="169"/>
        <v>1815</v>
      </c>
      <c r="ET236" s="53">
        <f t="shared" si="182"/>
        <v>0.32710086510773034</v>
      </c>
      <c r="EU236" s="53">
        <f t="shared" si="183"/>
        <v>0.66254100129213256</v>
      </c>
      <c r="EV236" s="53">
        <f t="shared" si="184"/>
        <v>1.1681992381803714</v>
      </c>
      <c r="EW236" s="6"/>
    </row>
    <row r="237" spans="1:153" x14ac:dyDescent="0.15">
      <c r="A237" s="218">
        <f t="shared" si="168"/>
        <v>1816</v>
      </c>
      <c r="B237" s="4">
        <v>12.33</v>
      </c>
      <c r="C237" s="4">
        <f t="shared" si="175"/>
        <v>4.43058</v>
      </c>
      <c r="D237" s="4">
        <v>3.75</v>
      </c>
      <c r="E237" s="4">
        <f t="shared" si="176"/>
        <v>1.3474999999999999</v>
      </c>
      <c r="F237" s="4"/>
      <c r="G237" s="4"/>
      <c r="H237" s="4"/>
      <c r="I237" s="4"/>
      <c r="J237" s="4"/>
      <c r="K237" s="4"/>
      <c r="L237" s="4"/>
      <c r="M237" s="12"/>
      <c r="N237" s="12"/>
      <c r="O237" s="53"/>
      <c r="P237" s="12"/>
      <c r="Q237" s="12"/>
      <c r="R237" s="12"/>
      <c r="S237" s="4"/>
      <c r="T237" s="4"/>
      <c r="U237" s="4"/>
      <c r="V237" s="12">
        <v>12.94</v>
      </c>
      <c r="W237" s="32">
        <f t="shared" si="157"/>
        <v>0.83307573415765068</v>
      </c>
      <c r="X237" s="32"/>
      <c r="Y237" s="32"/>
      <c r="Z237" s="32"/>
      <c r="AA237" s="32"/>
      <c r="AB237" s="32"/>
      <c r="AC237" s="32"/>
      <c r="AD237" s="32"/>
      <c r="AE237" s="32"/>
      <c r="AF237" s="87"/>
      <c r="AG237" s="87"/>
      <c r="AH237" s="87"/>
      <c r="AI237" s="87"/>
      <c r="AJ237" s="87"/>
      <c r="AK237" s="87"/>
      <c r="AL237" s="87"/>
      <c r="AM237" s="87"/>
      <c r="AN237" s="4"/>
      <c r="AO237" s="4"/>
      <c r="AP237" s="12">
        <v>18.38</v>
      </c>
      <c r="AQ237" s="32">
        <f t="shared" si="158"/>
        <v>0.58650707290533188</v>
      </c>
      <c r="AR237" s="32">
        <v>2.3269343</v>
      </c>
      <c r="AS237" s="32">
        <v>2.4038461999999998</v>
      </c>
      <c r="AT237" s="32">
        <v>2.541296</v>
      </c>
      <c r="AU237" s="32">
        <v>2.3852120000000001</v>
      </c>
      <c r="AV237" s="32">
        <v>2.3269340000000001</v>
      </c>
      <c r="AW237" s="32">
        <v>2.1905809999999999</v>
      </c>
      <c r="AX237" s="32">
        <v>1.6353230000000001</v>
      </c>
      <c r="AY237" s="32">
        <v>2.2014309999999999</v>
      </c>
      <c r="AZ237" s="32">
        <v>2.4024019999999999</v>
      </c>
      <c r="BA237" s="32">
        <v>2.2246939999999999</v>
      </c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12">
        <v>33.21</v>
      </c>
      <c r="BZ237" s="12">
        <f t="shared" si="146"/>
        <v>0.32460102378801564</v>
      </c>
      <c r="CA237" s="4"/>
      <c r="CB237" s="4"/>
      <c r="CC237" s="163"/>
      <c r="CD237" s="115"/>
      <c r="CE237" s="156"/>
      <c r="CF237" s="12">
        <v>33.21</v>
      </c>
      <c r="CG237" s="12">
        <f t="shared" si="147"/>
        <v>0.32460102378801564</v>
      </c>
      <c r="CH237" s="164"/>
      <c r="CI237" s="173"/>
      <c r="CJ237" s="12">
        <v>14.74</v>
      </c>
      <c r="CK237" s="12">
        <f t="shared" si="148"/>
        <v>0.73134328358208944</v>
      </c>
      <c r="CL237" s="88"/>
      <c r="CM237" s="173"/>
      <c r="CN237" s="12">
        <v>13.8</v>
      </c>
      <c r="CO237" s="4"/>
      <c r="CP237" s="4"/>
      <c r="CQ237" s="12">
        <v>1.7</v>
      </c>
      <c r="CR237" s="12">
        <f t="shared" si="159"/>
        <v>6.341176470588235</v>
      </c>
      <c r="CS237" s="7"/>
      <c r="CT237" s="115"/>
      <c r="CU237" s="88"/>
      <c r="CV237" s="12">
        <v>4.78</v>
      </c>
      <c r="CW237" s="12">
        <f t="shared" si="155"/>
        <v>2.2552301255230125</v>
      </c>
      <c r="CX237" s="12"/>
      <c r="CY237" s="12"/>
      <c r="DA237" s="4"/>
      <c r="DB237" s="4"/>
      <c r="DC237" s="63"/>
      <c r="DD237" s="4"/>
      <c r="DE237" s="4"/>
      <c r="DF237" s="32"/>
      <c r="DG237" s="32"/>
      <c r="DH237" s="32"/>
      <c r="DW237" s="53">
        <f t="shared" si="149"/>
        <v>0.58650707290533188</v>
      </c>
      <c r="DX237" s="53">
        <f t="shared" si="177"/>
        <v>0.85737753138193695</v>
      </c>
      <c r="DY237" s="53">
        <f t="shared" si="178"/>
        <v>0.54251107288189104</v>
      </c>
      <c r="DZ237" s="53">
        <f t="shared" si="179"/>
        <v>0.38724938435445949</v>
      </c>
      <c r="EA237" s="53">
        <f t="shared" si="150"/>
        <v>0.83307573415765068</v>
      </c>
      <c r="EB237" s="63">
        <f t="shared" si="151"/>
        <v>0.32460102378801564</v>
      </c>
      <c r="EC237" s="53">
        <f t="shared" si="152"/>
        <v>0.73134328358208944</v>
      </c>
      <c r="ED237" s="53">
        <f t="shared" si="163"/>
        <v>6.341176470588235</v>
      </c>
      <c r="EE237" s="53">
        <f t="shared" si="156"/>
        <v>2.2552301255230125</v>
      </c>
      <c r="EF237" s="53">
        <f>'east Allen-Studer'!DO236</f>
        <v>3.0298893403787162</v>
      </c>
      <c r="EG237" s="53">
        <f t="shared" si="153"/>
        <v>1.1813862563446367</v>
      </c>
      <c r="EH237" s="53">
        <v>15</v>
      </c>
      <c r="EI237" s="53">
        <f>'east Allen-Studer'!DR236</f>
        <v>2.4</v>
      </c>
      <c r="EJ237" s="53">
        <f t="shared" si="170"/>
        <v>1.1276150627615062</v>
      </c>
      <c r="EK237" s="53">
        <f t="shared" si="171"/>
        <v>2.2552301255230125</v>
      </c>
      <c r="EL237" s="6"/>
      <c r="EM237" s="11">
        <f t="shared" si="172"/>
        <v>400.60307501189459</v>
      </c>
      <c r="EN237" s="11">
        <f t="shared" si="173"/>
        <v>202.68809680880557</v>
      </c>
      <c r="EO237" s="11">
        <f t="shared" si="174"/>
        <v>109.68410957392014</v>
      </c>
      <c r="EP237" s="6"/>
      <c r="EQ237" s="5">
        <f t="shared" si="180"/>
        <v>1.3474999999999999</v>
      </c>
      <c r="ER237" s="5">
        <f t="shared" si="181"/>
        <v>4.43058</v>
      </c>
      <c r="ES237" s="218">
        <f t="shared" si="169"/>
        <v>1816</v>
      </c>
      <c r="ET237" s="53">
        <f t="shared" si="182"/>
        <v>0.38442041413543188</v>
      </c>
      <c r="EU237" s="53">
        <f t="shared" si="183"/>
        <v>0.7597880804281627</v>
      </c>
      <c r="EV237" s="53">
        <f t="shared" si="184"/>
        <v>1.4040320024316169</v>
      </c>
      <c r="EW237" s="6"/>
    </row>
    <row r="238" spans="1:153" x14ac:dyDescent="0.15">
      <c r="A238" s="218">
        <f t="shared" si="168"/>
        <v>1817</v>
      </c>
      <c r="B238" s="4">
        <v>12.33</v>
      </c>
      <c r="C238" s="4">
        <f t="shared" si="175"/>
        <v>4.43058</v>
      </c>
      <c r="D238" s="4">
        <v>3.75</v>
      </c>
      <c r="E238" s="4">
        <f t="shared" si="176"/>
        <v>1.3474999999999999</v>
      </c>
      <c r="F238" s="4"/>
      <c r="G238" s="4"/>
      <c r="H238" s="4"/>
      <c r="I238" s="4"/>
      <c r="J238" s="4"/>
      <c r="K238" s="4"/>
      <c r="L238" s="4"/>
      <c r="M238" s="12"/>
      <c r="N238" s="12"/>
      <c r="O238" s="53"/>
      <c r="P238" s="12"/>
      <c r="Q238" s="12"/>
      <c r="R238" s="12"/>
      <c r="S238" s="4"/>
      <c r="T238" s="4"/>
      <c r="U238" s="4"/>
      <c r="V238" s="12">
        <v>15.27</v>
      </c>
      <c r="W238" s="32">
        <f t="shared" si="157"/>
        <v>0.70595939751146042</v>
      </c>
      <c r="X238" s="32"/>
      <c r="Y238" s="32"/>
      <c r="Z238" s="32"/>
      <c r="AA238" s="32"/>
      <c r="AB238" s="32"/>
      <c r="AC238" s="32"/>
      <c r="AD238" s="32"/>
      <c r="AE238" s="32"/>
      <c r="AF238" s="87"/>
      <c r="AG238" s="87"/>
      <c r="AH238" s="87"/>
      <c r="AI238" s="87"/>
      <c r="AJ238" s="87"/>
      <c r="AK238" s="87"/>
      <c r="AL238" s="87"/>
      <c r="AM238" s="87"/>
      <c r="AN238" s="4"/>
      <c r="AO238" s="4"/>
      <c r="AP238" s="12">
        <v>19.37</v>
      </c>
      <c r="AQ238" s="32">
        <f t="shared" si="158"/>
        <v>0.55653071760454298</v>
      </c>
      <c r="AR238" s="32">
        <v>2.1680217000000002</v>
      </c>
      <c r="AS238" s="32">
        <v>2.3364486000000002</v>
      </c>
      <c r="AT238" s="32">
        <v>2.3795359999999999</v>
      </c>
      <c r="AU238" s="32">
        <v>2.2062879999999998</v>
      </c>
      <c r="AV238" s="32">
        <v>2.0222449999999998</v>
      </c>
      <c r="AW238" s="32">
        <v>1.705757</v>
      </c>
      <c r="AX238" s="32">
        <v>2.657807</v>
      </c>
      <c r="AY238" s="32">
        <v>2.2727270000000002</v>
      </c>
      <c r="AZ238" s="32">
        <v>2.1030489999999999</v>
      </c>
      <c r="BA238" s="32">
        <v>2.2308979999999998</v>
      </c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12">
        <v>32.15</v>
      </c>
      <c r="BZ238" s="12">
        <f t="shared" si="146"/>
        <v>0.33530326594090204</v>
      </c>
      <c r="CA238" s="4"/>
      <c r="CB238" s="4"/>
      <c r="CC238" s="163"/>
      <c r="CD238" s="115"/>
      <c r="CE238" s="156"/>
      <c r="CF238" s="12">
        <v>32.15</v>
      </c>
      <c r="CG238" s="12">
        <f t="shared" si="147"/>
        <v>0.33530326594090204</v>
      </c>
      <c r="CH238" s="164"/>
      <c r="CI238" s="173"/>
      <c r="CJ238" s="12">
        <v>14.75</v>
      </c>
      <c r="CK238" s="12">
        <f t="shared" si="148"/>
        <v>0.73084745762711856</v>
      </c>
      <c r="CL238" s="88"/>
      <c r="CM238" s="173"/>
      <c r="CN238" s="12">
        <v>11.3</v>
      </c>
      <c r="CO238" s="4"/>
      <c r="CP238" s="4"/>
      <c r="CQ238" s="12">
        <v>1.82</v>
      </c>
      <c r="CR238" s="12">
        <f t="shared" si="159"/>
        <v>5.9230769230769225</v>
      </c>
      <c r="CS238" s="7"/>
      <c r="CT238" s="115"/>
      <c r="CU238" s="88"/>
      <c r="CV238" s="12">
        <v>3.58</v>
      </c>
      <c r="CW238" s="12">
        <f t="shared" si="155"/>
        <v>3.0111731843575416</v>
      </c>
      <c r="CX238" s="12"/>
      <c r="CY238" s="12"/>
      <c r="DA238" s="4"/>
      <c r="DB238" s="4"/>
      <c r="DC238" s="63"/>
      <c r="DD238" s="4"/>
      <c r="DE238" s="4"/>
      <c r="DF238" s="32"/>
      <c r="DG238" s="32"/>
      <c r="DH238" s="32"/>
      <c r="DW238" s="53">
        <f t="shared" si="149"/>
        <v>0.55653071760454298</v>
      </c>
      <c r="DX238" s="53">
        <f t="shared" si="177"/>
        <v>0.82062651978316969</v>
      </c>
      <c r="DY238" s="53">
        <f t="shared" si="178"/>
        <v>0.54886811910276834</v>
      </c>
      <c r="DZ238" s="53">
        <f t="shared" si="179"/>
        <v>0.39955527187601869</v>
      </c>
      <c r="EA238" s="53">
        <f t="shared" si="150"/>
        <v>0.70595939751146042</v>
      </c>
      <c r="EB238" s="63">
        <f t="shared" si="151"/>
        <v>0.33530326594090204</v>
      </c>
      <c r="EC238" s="53">
        <f t="shared" si="152"/>
        <v>0.73084745762711856</v>
      </c>
      <c r="ED238" s="53">
        <f t="shared" si="163"/>
        <v>5.9230769230769225</v>
      </c>
      <c r="EE238" s="53">
        <f t="shared" si="156"/>
        <v>3.0111731843575416</v>
      </c>
      <c r="EF238" s="53">
        <f>'east Allen-Studer'!DO237</f>
        <v>3.174169785158655</v>
      </c>
      <c r="EG238" s="53">
        <f t="shared" si="153"/>
        <v>1.2203370940343821</v>
      </c>
      <c r="EH238" s="53">
        <v>15</v>
      </c>
      <c r="EI238" s="53">
        <f>'east Allen-Studer'!DR237</f>
        <v>2.4</v>
      </c>
      <c r="EJ238" s="53">
        <f t="shared" si="170"/>
        <v>1.5055865921787708</v>
      </c>
      <c r="EK238" s="53">
        <f t="shared" si="171"/>
        <v>3.0111731843575416</v>
      </c>
      <c r="EL238" s="6"/>
      <c r="EM238" s="11">
        <f t="shared" si="172"/>
        <v>400.2107723729801</v>
      </c>
      <c r="EN238" s="11">
        <f t="shared" si="173"/>
        <v>208.40647144279575</v>
      </c>
      <c r="EO238" s="11">
        <f t="shared" si="174"/>
        <v>111.02422571580733</v>
      </c>
      <c r="EP238" s="6"/>
      <c r="EQ238" s="5">
        <f t="shared" si="180"/>
        <v>1.3474999999999999</v>
      </c>
      <c r="ER238" s="5">
        <f t="shared" si="181"/>
        <v>4.43058</v>
      </c>
      <c r="ES238" s="218">
        <f t="shared" si="169"/>
        <v>1817</v>
      </c>
      <c r="ET238" s="53">
        <f t="shared" si="182"/>
        <v>0.38479723843234853</v>
      </c>
      <c r="EU238" s="53">
        <f t="shared" si="183"/>
        <v>0.73894058535639351</v>
      </c>
      <c r="EV238" s="53">
        <f t="shared" si="184"/>
        <v>1.3870846565883672</v>
      </c>
      <c r="EW238" s="6"/>
    </row>
    <row r="239" spans="1:153" x14ac:dyDescent="0.15">
      <c r="A239" s="218">
        <f t="shared" si="168"/>
        <v>1818</v>
      </c>
      <c r="B239" s="4">
        <v>12.33</v>
      </c>
      <c r="C239" s="4">
        <f t="shared" si="175"/>
        <v>4.43058</v>
      </c>
      <c r="D239" s="4">
        <v>3.75</v>
      </c>
      <c r="E239" s="4">
        <f t="shared" si="176"/>
        <v>1.3474999999999999</v>
      </c>
      <c r="F239" s="4"/>
      <c r="G239" s="4"/>
      <c r="H239" s="4"/>
      <c r="I239" s="4"/>
      <c r="J239" s="4"/>
      <c r="K239" s="4"/>
      <c r="L239" s="4"/>
      <c r="M239" s="12"/>
      <c r="N239" s="12"/>
      <c r="O239" s="53"/>
      <c r="P239" s="12"/>
      <c r="Q239" s="12"/>
      <c r="R239" s="12"/>
      <c r="S239" s="4"/>
      <c r="T239" s="4"/>
      <c r="U239" s="4"/>
      <c r="V239" s="12">
        <v>15.59</v>
      </c>
      <c r="W239" s="32">
        <f t="shared" si="157"/>
        <v>0.69146889031430403</v>
      </c>
      <c r="X239" s="32"/>
      <c r="Y239" s="32"/>
      <c r="Z239" s="32"/>
      <c r="AA239" s="32"/>
      <c r="AB239" s="32"/>
      <c r="AC239" s="32"/>
      <c r="AD239" s="32"/>
      <c r="AE239" s="32"/>
      <c r="AF239" s="87"/>
      <c r="AG239" s="87"/>
      <c r="AH239" s="87"/>
      <c r="AI239" s="87"/>
      <c r="AJ239" s="87"/>
      <c r="AK239" s="87"/>
      <c r="AL239" s="87"/>
      <c r="AM239" s="87"/>
      <c r="AN239" s="4"/>
      <c r="AO239" s="4"/>
      <c r="AP239" s="12">
        <v>16.93</v>
      </c>
      <c r="AQ239" s="32">
        <f t="shared" si="158"/>
        <v>0.63673951565268749</v>
      </c>
      <c r="AR239" s="32">
        <v>2.5268478000000001</v>
      </c>
      <c r="AS239" s="32">
        <v>2.6737967999999999</v>
      </c>
      <c r="AT239" s="32">
        <v>2.7063600000000001</v>
      </c>
      <c r="AU239" s="32">
        <v>2.5510199999999998</v>
      </c>
      <c r="AV239" s="32">
        <v>1.7271160000000001</v>
      </c>
      <c r="AW239" s="32">
        <v>1.9656020000000001</v>
      </c>
      <c r="AX239" s="32">
        <v>2.0325199999999999</v>
      </c>
      <c r="AY239" s="32">
        <v>2.3937759999999999</v>
      </c>
      <c r="AZ239" s="32">
        <v>2.5690430000000002</v>
      </c>
      <c r="BA239" s="32">
        <v>2.846975</v>
      </c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12">
        <v>19.02</v>
      </c>
      <c r="BZ239" s="12">
        <f t="shared" si="146"/>
        <v>0.56677181913774966</v>
      </c>
      <c r="CA239" s="4"/>
      <c r="CB239" s="4"/>
      <c r="CC239" s="163"/>
      <c r="CD239" s="115"/>
      <c r="CE239" s="156"/>
      <c r="CF239" s="12">
        <v>19.02</v>
      </c>
      <c r="CG239" s="12">
        <f t="shared" si="147"/>
        <v>0.56677181913774966</v>
      </c>
      <c r="CH239" s="164"/>
      <c r="CI239" s="173"/>
      <c r="CJ239" s="12">
        <v>11.39</v>
      </c>
      <c r="CK239" s="12">
        <f t="shared" si="148"/>
        <v>0.9464442493415276</v>
      </c>
      <c r="CL239" s="88"/>
      <c r="CM239" s="173"/>
      <c r="CN239" s="12">
        <v>10.32</v>
      </c>
      <c r="CO239" s="4"/>
      <c r="CP239" s="4"/>
      <c r="CQ239" s="12">
        <v>1.31</v>
      </c>
      <c r="CR239" s="12">
        <f t="shared" si="159"/>
        <v>8.229007633587786</v>
      </c>
      <c r="CS239" s="7"/>
      <c r="CT239" s="115"/>
      <c r="CU239" s="88"/>
      <c r="CV239" s="12">
        <v>3.54</v>
      </c>
      <c r="CW239" s="12">
        <f t="shared" si="155"/>
        <v>3.0451977401129944</v>
      </c>
      <c r="CX239" s="12"/>
      <c r="CY239" s="12"/>
      <c r="DA239" s="4"/>
      <c r="DB239" s="4"/>
      <c r="DC239" s="63"/>
      <c r="DD239" s="4"/>
      <c r="DE239" s="4"/>
      <c r="DF239" s="32"/>
      <c r="DG239" s="32"/>
      <c r="DH239" s="32"/>
      <c r="DW239" s="53">
        <f t="shared" si="149"/>
        <v>0.63673951565268749</v>
      </c>
      <c r="DX239" s="53">
        <f t="shared" si="177"/>
        <v>0.91896250619019493</v>
      </c>
      <c r="DY239" s="53">
        <f t="shared" si="178"/>
        <v>0.6863585879532702</v>
      </c>
      <c r="DZ239" s="53">
        <f t="shared" si="179"/>
        <v>0.66570753602098831</v>
      </c>
      <c r="EA239" s="53">
        <f t="shared" si="150"/>
        <v>0.69146889031430403</v>
      </c>
      <c r="EB239" s="63">
        <f t="shared" si="151"/>
        <v>0.56677181913774966</v>
      </c>
      <c r="EC239" s="53">
        <f t="shared" si="152"/>
        <v>0.9464442493415276</v>
      </c>
      <c r="ED239" s="53">
        <f t="shared" si="163"/>
        <v>8.229007633587786</v>
      </c>
      <c r="EE239" s="53">
        <f t="shared" si="156"/>
        <v>3.0451977401129944</v>
      </c>
      <c r="EF239" s="53">
        <f>'east Allen-Studer'!DO238</f>
        <v>3.0298893403787162</v>
      </c>
      <c r="EG239" s="53">
        <f t="shared" si="153"/>
        <v>2.0627674854471807</v>
      </c>
      <c r="EH239" s="53">
        <v>15</v>
      </c>
      <c r="EI239" s="53">
        <f>'east Allen-Studer'!DR238</f>
        <v>2.4</v>
      </c>
      <c r="EJ239" s="53">
        <f t="shared" si="170"/>
        <v>1.5225988700564972</v>
      </c>
      <c r="EK239" s="53">
        <f t="shared" si="171"/>
        <v>3.0451977401129944</v>
      </c>
      <c r="EL239" s="6"/>
      <c r="EM239" s="11">
        <f t="shared" si="172"/>
        <v>516.19222952235077</v>
      </c>
      <c r="EN239" s="11">
        <f t="shared" si="173"/>
        <v>269.3913715637471</v>
      </c>
      <c r="EO239" s="11">
        <f t="shared" si="174"/>
        <v>169.78776945451628</v>
      </c>
      <c r="EP239" s="6"/>
      <c r="EQ239" s="5">
        <f t="shared" si="180"/>
        <v>1.3474999999999999</v>
      </c>
      <c r="ER239" s="5">
        <f t="shared" si="181"/>
        <v>4.43058</v>
      </c>
      <c r="ES239" s="218">
        <f t="shared" si="169"/>
        <v>1818</v>
      </c>
      <c r="ET239" s="53">
        <f t="shared" si="182"/>
        <v>0.29833847003567088</v>
      </c>
      <c r="EU239" s="53">
        <f t="shared" si="183"/>
        <v>0.57165899229091821</v>
      </c>
      <c r="EV239" s="53">
        <f t="shared" si="184"/>
        <v>0.90701468365337357</v>
      </c>
      <c r="EW239" s="6"/>
    </row>
    <row r="240" spans="1:153" x14ac:dyDescent="0.15">
      <c r="A240" s="218">
        <f t="shared" si="168"/>
        <v>1819</v>
      </c>
      <c r="B240" s="4">
        <v>12.33</v>
      </c>
      <c r="C240" s="4">
        <f t="shared" si="175"/>
        <v>4.43058</v>
      </c>
      <c r="D240" s="4">
        <v>3.75</v>
      </c>
      <c r="E240" s="4">
        <f t="shared" si="176"/>
        <v>1.3474999999999999</v>
      </c>
      <c r="F240" s="4"/>
      <c r="G240" s="4"/>
      <c r="H240" s="4"/>
      <c r="I240" s="4"/>
      <c r="J240" s="4"/>
      <c r="K240" s="4"/>
      <c r="L240" s="4"/>
      <c r="M240" s="12"/>
      <c r="N240" s="12"/>
      <c r="O240" s="53"/>
      <c r="P240" s="12"/>
      <c r="Q240" s="12"/>
      <c r="R240" s="12"/>
      <c r="S240" s="4"/>
      <c r="T240" s="4"/>
      <c r="U240" s="4"/>
      <c r="V240" s="12">
        <v>15.33</v>
      </c>
      <c r="W240" s="32">
        <f t="shared" si="157"/>
        <v>0.70319634703196343</v>
      </c>
      <c r="X240" s="32"/>
      <c r="Y240" s="32"/>
      <c r="Z240" s="32"/>
      <c r="AA240" s="32"/>
      <c r="AB240" s="32"/>
      <c r="AC240" s="32"/>
      <c r="AD240" s="32"/>
      <c r="AE240" s="32"/>
      <c r="AF240" s="87"/>
      <c r="AG240" s="87"/>
      <c r="AH240" s="87"/>
      <c r="AI240" s="87"/>
      <c r="AJ240" s="87"/>
      <c r="AK240" s="87"/>
      <c r="AL240" s="87"/>
      <c r="AM240" s="87"/>
      <c r="AN240" s="4"/>
      <c r="AO240" s="4"/>
      <c r="AP240" s="12">
        <v>12.86</v>
      </c>
      <c r="AQ240" s="32">
        <f t="shared" si="158"/>
        <v>0.83825816485225502</v>
      </c>
      <c r="AR240" s="32">
        <v>3.3250207999999999</v>
      </c>
      <c r="AS240" s="32">
        <v>3.3726813</v>
      </c>
      <c r="AT240" s="32">
        <v>3.325021</v>
      </c>
      <c r="AU240" s="32">
        <v>3.0188679999999999</v>
      </c>
      <c r="AV240" s="32">
        <v>1.9002380000000001</v>
      </c>
      <c r="AW240" s="32">
        <v>3.1645569999999998</v>
      </c>
      <c r="AX240" s="32">
        <v>2.1965949999999999</v>
      </c>
      <c r="AY240" s="32">
        <v>2.9048660000000002</v>
      </c>
      <c r="AZ240" s="32">
        <v>2.2234569999999998</v>
      </c>
      <c r="BA240" s="32">
        <v>3.2310180000000002</v>
      </c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12">
        <v>19.22</v>
      </c>
      <c r="BZ240" s="12">
        <f t="shared" si="146"/>
        <v>0.56087408949011452</v>
      </c>
      <c r="CA240" s="4"/>
      <c r="CB240" s="4"/>
      <c r="CC240" s="163"/>
      <c r="CD240" s="115"/>
      <c r="CE240" s="156"/>
      <c r="CF240" s="12">
        <v>19.22</v>
      </c>
      <c r="CG240" s="12">
        <f t="shared" si="147"/>
        <v>0.56087408949011452</v>
      </c>
      <c r="CH240" s="164"/>
      <c r="CI240" s="173"/>
      <c r="CJ240" s="12">
        <v>10.83</v>
      </c>
      <c r="CK240" s="12">
        <f t="shared" si="148"/>
        <v>0.99538319482917803</v>
      </c>
      <c r="CL240" s="88"/>
      <c r="CM240" s="173"/>
      <c r="CN240" s="12">
        <v>7.86</v>
      </c>
      <c r="CO240" s="4"/>
      <c r="CP240" s="4"/>
      <c r="CQ240" s="12">
        <v>1.39</v>
      </c>
      <c r="CR240" s="12">
        <f t="shared" si="159"/>
        <v>7.755395683453238</v>
      </c>
      <c r="CS240" s="7"/>
      <c r="CT240" s="115"/>
      <c r="CU240" s="88"/>
      <c r="CV240" s="12">
        <v>3.38</v>
      </c>
      <c r="CW240" s="12">
        <f t="shared" si="155"/>
        <v>3.1893491124260356</v>
      </c>
      <c r="CX240" s="12">
        <v>99.49</v>
      </c>
      <c r="CY240" s="12">
        <f>(1/CX240)*10.78</f>
        <v>0.10835259825108051</v>
      </c>
      <c r="CZ240" s="53">
        <f>1000*CY240/7.701</f>
        <v>14.069938741862163</v>
      </c>
      <c r="DA240" s="4"/>
      <c r="DB240" s="4"/>
      <c r="DC240" s="63"/>
      <c r="DD240" s="4"/>
      <c r="DE240" s="4"/>
      <c r="DF240" s="32"/>
      <c r="DG240" s="32"/>
      <c r="DH240" s="32"/>
      <c r="DW240" s="53">
        <f t="shared" si="149"/>
        <v>0.83825816485225502</v>
      </c>
      <c r="DX240" s="53">
        <f t="shared" si="177"/>
        <v>1.1660243701088646</v>
      </c>
      <c r="DY240" s="53">
        <f t="shared" si="178"/>
        <v>0.68285538372441212</v>
      </c>
      <c r="DZ240" s="53">
        <f t="shared" si="179"/>
        <v>0.65892607876749221</v>
      </c>
      <c r="EA240" s="53">
        <f t="shared" si="150"/>
        <v>0.70319634703196343</v>
      </c>
      <c r="EB240" s="63">
        <f t="shared" si="151"/>
        <v>0.56087408949011452</v>
      </c>
      <c r="EC240" s="53">
        <f t="shared" si="152"/>
        <v>0.99538319482917803</v>
      </c>
      <c r="ED240" s="53">
        <f t="shared" si="163"/>
        <v>7.755395683453238</v>
      </c>
      <c r="EE240" s="53">
        <f t="shared" si="156"/>
        <v>3.1893491124260356</v>
      </c>
      <c r="EF240" s="53">
        <f>'east Allen-Studer'!DO239</f>
        <v>3.174169785158655</v>
      </c>
      <c r="EG240" s="53">
        <f t="shared" si="153"/>
        <v>2.0413026833093335</v>
      </c>
      <c r="EH240" s="53">
        <f>CZ240</f>
        <v>14.069938741862163</v>
      </c>
      <c r="EI240" s="53">
        <f>'east Allen-Studer'!DR239</f>
        <v>2.4</v>
      </c>
      <c r="EJ240" s="53">
        <f t="shared" si="170"/>
        <v>1.5946745562130178</v>
      </c>
      <c r="EK240" s="53">
        <f t="shared" si="171"/>
        <v>3.1893491124260356</v>
      </c>
      <c r="EL240" s="6"/>
      <c r="EM240" s="11">
        <f t="shared" si="172"/>
        <v>556.80467665663502</v>
      </c>
      <c r="EN240" s="11">
        <f t="shared" si="173"/>
        <v>268.83682910105153</v>
      </c>
      <c r="EO240" s="11">
        <f t="shared" si="174"/>
        <v>167.87145496437026</v>
      </c>
      <c r="EP240" s="6"/>
      <c r="EQ240" s="5">
        <f t="shared" si="180"/>
        <v>1.3474999999999999</v>
      </c>
      <c r="ER240" s="5">
        <f t="shared" si="181"/>
        <v>4.43058</v>
      </c>
      <c r="ES240" s="218">
        <f t="shared" si="169"/>
        <v>1819</v>
      </c>
      <c r="ET240" s="53">
        <f t="shared" si="182"/>
        <v>0.27657813674393261</v>
      </c>
      <c r="EU240" s="53">
        <f t="shared" si="183"/>
        <v>0.57283818037488388</v>
      </c>
      <c r="EV240" s="53">
        <f t="shared" si="184"/>
        <v>0.9173685903460217</v>
      </c>
      <c r="EW240" s="6"/>
    </row>
    <row r="241" spans="1:153" x14ac:dyDescent="0.15">
      <c r="A241" s="218">
        <f t="shared" si="168"/>
        <v>1820</v>
      </c>
      <c r="B241" s="4">
        <v>12.33</v>
      </c>
      <c r="C241" s="4">
        <f t="shared" si="175"/>
        <v>4.43058</v>
      </c>
      <c r="D241" s="4">
        <v>3.75</v>
      </c>
      <c r="E241" s="4">
        <f t="shared" si="176"/>
        <v>1.3474999999999999</v>
      </c>
      <c r="F241" s="4"/>
      <c r="G241" s="4"/>
      <c r="H241" s="4"/>
      <c r="I241" s="4"/>
      <c r="J241" s="4"/>
      <c r="K241" s="4"/>
      <c r="L241" s="4"/>
      <c r="M241" s="12"/>
      <c r="N241" s="12"/>
      <c r="O241" s="53"/>
      <c r="P241" s="12"/>
      <c r="Q241" s="12"/>
      <c r="R241" s="12"/>
      <c r="S241" s="4"/>
      <c r="T241" s="4"/>
      <c r="U241" s="4"/>
      <c r="V241" s="12">
        <v>13.12</v>
      </c>
      <c r="W241" s="32">
        <f t="shared" si="157"/>
        <v>0.82164634146341453</v>
      </c>
      <c r="X241" s="32"/>
      <c r="Y241" s="32"/>
      <c r="Z241" s="32"/>
      <c r="AA241" s="32"/>
      <c r="AB241" s="32"/>
      <c r="AC241" s="32"/>
      <c r="AD241" s="32"/>
      <c r="AE241" s="32"/>
      <c r="AF241" s="87"/>
      <c r="AG241" s="87"/>
      <c r="AH241" s="87"/>
      <c r="AI241" s="87"/>
      <c r="AJ241" s="87"/>
      <c r="AK241" s="87"/>
      <c r="AL241" s="87"/>
      <c r="AM241" s="87"/>
      <c r="AN241" s="4"/>
      <c r="AO241" s="4"/>
      <c r="AP241" s="12">
        <v>11.74</v>
      </c>
      <c r="AQ241" s="32">
        <f t="shared" si="158"/>
        <v>0.91822827938671203</v>
      </c>
      <c r="AR241" s="32">
        <v>3.6429871999999999</v>
      </c>
      <c r="AS241" s="32">
        <v>3.5026269999999999</v>
      </c>
      <c r="AT241" s="32">
        <v>3.6596519999999999</v>
      </c>
      <c r="AU241" s="32">
        <v>3.2813780000000001</v>
      </c>
      <c r="AV241" s="32">
        <v>2.9325510000000001</v>
      </c>
      <c r="AW241" s="32">
        <v>3.8834949999999999</v>
      </c>
      <c r="AX241" s="32">
        <v>3.1007750000000001</v>
      </c>
      <c r="AY241" s="32">
        <v>3.1670630000000002</v>
      </c>
      <c r="AZ241" s="32"/>
      <c r="BA241" s="32">
        <v>3.6036039999999998</v>
      </c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12">
        <v>14.99</v>
      </c>
      <c r="BZ241" s="12">
        <f t="shared" si="146"/>
        <v>0.71914609739826552</v>
      </c>
      <c r="CA241" s="4"/>
      <c r="CB241" s="4"/>
      <c r="CC241" s="163"/>
      <c r="CD241" s="115"/>
      <c r="CE241" s="156"/>
      <c r="CF241" s="12">
        <v>14.99</v>
      </c>
      <c r="CG241" s="12">
        <f t="shared" si="147"/>
        <v>0.71914609739826552</v>
      </c>
      <c r="CH241" s="164"/>
      <c r="CI241" s="173"/>
      <c r="CJ241" s="12">
        <v>11.32</v>
      </c>
      <c r="CK241" s="12">
        <f t="shared" si="148"/>
        <v>0.95229681978798586</v>
      </c>
      <c r="CL241" s="88"/>
      <c r="CM241" s="173"/>
      <c r="CN241" s="12">
        <v>9.66</v>
      </c>
      <c r="CO241" s="4"/>
      <c r="CP241" s="4"/>
      <c r="CQ241" s="12">
        <v>1.83</v>
      </c>
      <c r="CR241" s="12">
        <f t="shared" si="159"/>
        <v>5.8907103825136602</v>
      </c>
      <c r="CS241" s="7"/>
      <c r="CT241" s="115"/>
      <c r="CU241" s="88"/>
      <c r="CV241" s="12">
        <v>3.05</v>
      </c>
      <c r="CW241" s="12">
        <f t="shared" si="155"/>
        <v>3.5344262295081967</v>
      </c>
      <c r="CX241" s="12"/>
      <c r="CY241" s="12"/>
      <c r="DA241" s="4"/>
      <c r="DB241" s="4"/>
      <c r="DC241" s="63"/>
      <c r="DD241" s="4"/>
      <c r="DE241" s="4"/>
      <c r="DF241" s="32"/>
      <c r="DG241" s="32"/>
      <c r="DH241" s="32"/>
      <c r="DW241" s="53">
        <f t="shared" si="149"/>
        <v>0.91822827938671203</v>
      </c>
      <c r="DX241" s="53">
        <f t="shared" si="177"/>
        <v>1.2640677305281089</v>
      </c>
      <c r="DY241" s="53">
        <f t="shared" si="178"/>
        <v>0.7768676902457905</v>
      </c>
      <c r="DZ241" s="53">
        <f t="shared" si="179"/>
        <v>0.84091388088461638</v>
      </c>
      <c r="EA241" s="53">
        <f t="shared" si="150"/>
        <v>0.82164634146341453</v>
      </c>
      <c r="EB241" s="63">
        <f t="shared" si="151"/>
        <v>0.71914609739826552</v>
      </c>
      <c r="EC241" s="53">
        <f t="shared" si="152"/>
        <v>0.95229681978798586</v>
      </c>
      <c r="ED241" s="53">
        <f t="shared" si="163"/>
        <v>5.8907103825136602</v>
      </c>
      <c r="EE241" s="53">
        <f t="shared" si="156"/>
        <v>3.5344262295081967</v>
      </c>
      <c r="EF241" s="53">
        <f>'east Allen-Studer'!DO240</f>
        <v>2.9664059446755426</v>
      </c>
      <c r="EG241" s="53">
        <f t="shared" si="153"/>
        <v>2.6173340609209728</v>
      </c>
      <c r="EH241" s="53">
        <v>12</v>
      </c>
      <c r="EI241" s="53">
        <f>'east Allen-Studer'!DR240</f>
        <v>2.4</v>
      </c>
      <c r="EJ241" s="53">
        <f t="shared" si="170"/>
        <v>1.7672131147540984</v>
      </c>
      <c r="EK241" s="53">
        <f t="shared" si="171"/>
        <v>3.5344262295081967</v>
      </c>
      <c r="EL241" s="6"/>
      <c r="EM241" s="11">
        <f t="shared" si="172"/>
        <v>612.17379304681936</v>
      </c>
      <c r="EN241" s="11">
        <f t="shared" si="173"/>
        <v>282.54076181968918</v>
      </c>
      <c r="EO241" s="11">
        <f t="shared" si="174"/>
        <v>195.60486338417925</v>
      </c>
      <c r="EP241" s="6"/>
      <c r="EQ241" s="5">
        <f t="shared" si="180"/>
        <v>1.3474999999999999</v>
      </c>
      <c r="ER241" s="5">
        <f t="shared" si="181"/>
        <v>4.43058</v>
      </c>
      <c r="ES241" s="218">
        <f t="shared" si="169"/>
        <v>1820</v>
      </c>
      <c r="ET241" s="53">
        <f t="shared" si="182"/>
        <v>0.25156254931060401</v>
      </c>
      <c r="EU241" s="53">
        <f t="shared" si="183"/>
        <v>0.54505409771025937</v>
      </c>
      <c r="EV241" s="53">
        <f t="shared" si="184"/>
        <v>0.78730148798772503</v>
      </c>
      <c r="EW241" s="6"/>
    </row>
    <row r="242" spans="1:153" x14ac:dyDescent="0.15">
      <c r="A242" s="218">
        <f t="shared" si="168"/>
        <v>1821</v>
      </c>
      <c r="B242" s="4">
        <v>12.33</v>
      </c>
      <c r="C242" s="4">
        <f t="shared" si="175"/>
        <v>4.43058</v>
      </c>
      <c r="D242" s="4">
        <v>3.75</v>
      </c>
      <c r="E242" s="4">
        <f t="shared" si="176"/>
        <v>1.3474999999999999</v>
      </c>
      <c r="F242" s="4"/>
      <c r="G242" s="4"/>
      <c r="H242" s="4"/>
      <c r="I242" s="4"/>
      <c r="J242" s="4"/>
      <c r="K242" s="4"/>
      <c r="L242" s="4"/>
      <c r="M242" s="12"/>
      <c r="N242" s="12"/>
      <c r="O242" s="53"/>
      <c r="P242" s="12"/>
      <c r="Q242" s="12"/>
      <c r="R242" s="12"/>
      <c r="S242" s="4"/>
      <c r="T242" s="4"/>
      <c r="U242" s="4"/>
      <c r="V242" s="12">
        <v>12.38</v>
      </c>
      <c r="W242" s="32">
        <f t="shared" si="157"/>
        <v>0.87075928917609047</v>
      </c>
      <c r="X242" s="32"/>
      <c r="Y242" s="32"/>
      <c r="Z242" s="32"/>
      <c r="AA242" s="32"/>
      <c r="AB242" s="32"/>
      <c r="AC242" s="32"/>
      <c r="AD242" s="32"/>
      <c r="AE242" s="32"/>
      <c r="AF242" s="87"/>
      <c r="AG242" s="87"/>
      <c r="AH242" s="87"/>
      <c r="AI242" s="87"/>
      <c r="AJ242" s="87"/>
      <c r="AK242" s="87"/>
      <c r="AL242" s="87"/>
      <c r="AM242" s="87"/>
      <c r="AN242" s="4"/>
      <c r="AO242" s="4"/>
      <c r="AP242" s="12">
        <v>15.13</v>
      </c>
      <c r="AQ242" s="32">
        <f t="shared" si="158"/>
        <v>0.71249173826834089</v>
      </c>
      <c r="AR242" s="32">
        <v>2.8268551</v>
      </c>
      <c r="AS242" s="32">
        <v>2.8368793999999999</v>
      </c>
      <c r="AT242" s="32">
        <v>2.7416040000000002</v>
      </c>
      <c r="AU242" s="32">
        <v>2.5510199999999998</v>
      </c>
      <c r="AV242" s="32">
        <v>4.6029920000000004</v>
      </c>
      <c r="AW242" s="32">
        <v>1.9900500000000001</v>
      </c>
      <c r="AX242" s="32">
        <v>2.40096</v>
      </c>
      <c r="AY242" s="32">
        <v>2.7894000000000001</v>
      </c>
      <c r="AZ242" s="32"/>
      <c r="BA242" s="32">
        <v>2.6613440000000002</v>
      </c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12">
        <v>17.96</v>
      </c>
      <c r="BZ242" s="12">
        <f t="shared" si="146"/>
        <v>0.60022271714922037</v>
      </c>
      <c r="CA242" s="4"/>
      <c r="CB242" s="4"/>
      <c r="CC242" s="163"/>
      <c r="CD242" s="115"/>
      <c r="CE242" s="156"/>
      <c r="CF242" s="12">
        <v>17.96</v>
      </c>
      <c r="CG242" s="12">
        <f t="shared" si="147"/>
        <v>0.60022271714922037</v>
      </c>
      <c r="CH242" s="164"/>
      <c r="CI242" s="173"/>
      <c r="CJ242" s="12">
        <v>13.61</v>
      </c>
      <c r="CK242" s="12">
        <f t="shared" si="148"/>
        <v>0.79206465833945627</v>
      </c>
      <c r="CL242" s="88"/>
      <c r="CM242" s="173"/>
      <c r="CN242" s="12">
        <v>12.76</v>
      </c>
      <c r="CO242" s="4"/>
      <c r="CP242" s="4"/>
      <c r="CQ242" s="12">
        <v>1.88</v>
      </c>
      <c r="CR242" s="12">
        <f t="shared" si="159"/>
        <v>5.7340425531914887</v>
      </c>
      <c r="CS242" s="7"/>
      <c r="CT242" s="115"/>
      <c r="CU242" s="88"/>
      <c r="CV242" s="12">
        <v>2.88</v>
      </c>
      <c r="CW242" s="12">
        <f t="shared" si="155"/>
        <v>3.7430555555555554</v>
      </c>
      <c r="CX242" s="12"/>
      <c r="CY242" s="12"/>
      <c r="DA242" s="4"/>
      <c r="DB242" s="4"/>
      <c r="DC242" s="63"/>
      <c r="DD242" s="4"/>
      <c r="DE242" s="4"/>
      <c r="DF242" s="32"/>
      <c r="DG242" s="32"/>
      <c r="DH242" s="32"/>
      <c r="DW242" s="53">
        <f t="shared" si="149"/>
        <v>0.71249173826834089</v>
      </c>
      <c r="DX242" s="53">
        <f t="shared" si="177"/>
        <v>1.011834731116986</v>
      </c>
      <c r="DY242" s="53">
        <f t="shared" si="178"/>
        <v>0.70622815376489978</v>
      </c>
      <c r="DZ242" s="53">
        <f t="shared" si="179"/>
        <v>0.70417078349229378</v>
      </c>
      <c r="EA242" s="53">
        <f t="shared" si="150"/>
        <v>0.87075928917609047</v>
      </c>
      <c r="EB242" s="63">
        <f t="shared" si="151"/>
        <v>0.60022271714922037</v>
      </c>
      <c r="EC242" s="53">
        <f t="shared" si="152"/>
        <v>0.79206465833945627</v>
      </c>
      <c r="ED242" s="53">
        <f t="shared" si="163"/>
        <v>5.7340425531914887</v>
      </c>
      <c r="EE242" s="53">
        <f t="shared" si="156"/>
        <v>3.7430555555555554</v>
      </c>
      <c r="EF242" s="53">
        <f>'east Allen-Studer'!DO241</f>
        <v>2.7240147974452453</v>
      </c>
      <c r="EG242" s="53">
        <f t="shared" si="153"/>
        <v>2.184512114321012</v>
      </c>
      <c r="EH242" s="53">
        <v>12</v>
      </c>
      <c r="EI242" s="53">
        <f>'east Allen-Studer'!DR241</f>
        <v>2.4</v>
      </c>
      <c r="EJ242" s="53">
        <f t="shared" si="170"/>
        <v>1.8715277777777777</v>
      </c>
      <c r="EK242" s="53">
        <f t="shared" si="171"/>
        <v>3.7430555555555554</v>
      </c>
      <c r="EL242" s="6"/>
      <c r="EM242" s="11">
        <f t="shared" si="172"/>
        <v>520.73473710766825</v>
      </c>
      <c r="EN242" s="11">
        <f t="shared" si="173"/>
        <v>251.66652946484271</v>
      </c>
      <c r="EO242" s="11">
        <f t="shared" si="174"/>
        <v>167.36999719641275</v>
      </c>
      <c r="EP242" s="6"/>
      <c r="EQ242" s="5">
        <f t="shared" si="180"/>
        <v>1.3474999999999999</v>
      </c>
      <c r="ER242" s="5">
        <f t="shared" si="181"/>
        <v>4.43058</v>
      </c>
      <c r="ES242" s="218">
        <f t="shared" si="169"/>
        <v>1821</v>
      </c>
      <c r="ET242" s="53">
        <f t="shared" si="182"/>
        <v>0.29573598422752928</v>
      </c>
      <c r="EU242" s="53">
        <f t="shared" si="183"/>
        <v>0.61192086340394136</v>
      </c>
      <c r="EV242" s="53">
        <f t="shared" si="184"/>
        <v>0.92011712122619715</v>
      </c>
      <c r="EW242" s="6"/>
    </row>
    <row r="243" spans="1:153" x14ac:dyDescent="0.15">
      <c r="A243" s="218">
        <f t="shared" si="168"/>
        <v>1822</v>
      </c>
      <c r="B243" s="4">
        <v>12.33</v>
      </c>
      <c r="C243" s="4">
        <f t="shared" si="175"/>
        <v>4.43058</v>
      </c>
      <c r="D243" s="4">
        <v>3.75</v>
      </c>
      <c r="E243" s="4">
        <f t="shared" si="176"/>
        <v>1.3474999999999999</v>
      </c>
      <c r="F243" s="4"/>
      <c r="G243" s="4"/>
      <c r="H243" s="4"/>
      <c r="I243" s="4"/>
      <c r="J243" s="4"/>
      <c r="K243" s="4"/>
      <c r="L243" s="4"/>
      <c r="M243" s="12"/>
      <c r="N243" s="12"/>
      <c r="O243" s="53"/>
      <c r="P243" s="12"/>
      <c r="Q243" s="12"/>
      <c r="R243" s="12"/>
      <c r="S243" s="4"/>
      <c r="T243" s="4"/>
      <c r="U243" s="4"/>
      <c r="V243" s="12">
        <v>16.399999999999999</v>
      </c>
      <c r="W243" s="32">
        <f t="shared" si="157"/>
        <v>0.65731707317073174</v>
      </c>
      <c r="X243" s="32"/>
      <c r="Y243" s="32"/>
      <c r="Z243" s="32"/>
      <c r="AA243" s="32"/>
      <c r="AB243" s="32"/>
      <c r="AC243" s="32"/>
      <c r="AD243" s="32"/>
      <c r="AE243" s="32"/>
      <c r="AF243" s="87"/>
      <c r="AG243" s="87"/>
      <c r="AH243" s="87"/>
      <c r="AI243" s="87"/>
      <c r="AJ243" s="87"/>
      <c r="AK243" s="87"/>
      <c r="AL243" s="87"/>
      <c r="AM243" s="87"/>
      <c r="AN243" s="4"/>
      <c r="AO243" s="4"/>
      <c r="AP243" s="12">
        <v>24.43</v>
      </c>
      <c r="AQ243" s="32">
        <f t="shared" si="158"/>
        <v>0.44126074498567336</v>
      </c>
      <c r="AR243" s="32">
        <v>1.7505470000000001</v>
      </c>
      <c r="AS243" s="32">
        <v>1.8148820000000001</v>
      </c>
      <c r="AT243" s="32">
        <v>1.736111</v>
      </c>
      <c r="AU243" s="32">
        <v>1.4803850000000001</v>
      </c>
      <c r="AV243" s="32">
        <v>2.4752480000000001</v>
      </c>
      <c r="AW243" s="32">
        <v>1.5378700000000001</v>
      </c>
      <c r="AX243" s="32">
        <v>2.565747</v>
      </c>
      <c r="AY243" s="32">
        <v>1.580403</v>
      </c>
      <c r="AZ243" s="32"/>
      <c r="BA243" s="32">
        <v>1.49421</v>
      </c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12">
        <v>34.520000000000003</v>
      </c>
      <c r="BZ243" s="12">
        <f t="shared" si="146"/>
        <v>0.31228273464658163</v>
      </c>
      <c r="CA243" s="4"/>
      <c r="CB243" s="4"/>
      <c r="CC243" s="163"/>
      <c r="CD243" s="115"/>
      <c r="CE243" s="156"/>
      <c r="CF243" s="12">
        <v>34.520000000000003</v>
      </c>
      <c r="CG243" s="12">
        <f t="shared" si="147"/>
        <v>0.31228273464658163</v>
      </c>
      <c r="CH243" s="164"/>
      <c r="CI243" s="173"/>
      <c r="CJ243" s="12">
        <v>17.18</v>
      </c>
      <c r="CK243" s="12">
        <f t="shared" si="148"/>
        <v>0.62747380675203723</v>
      </c>
      <c r="CL243" s="88"/>
      <c r="CM243" s="173"/>
      <c r="CN243" s="12">
        <v>18.59</v>
      </c>
      <c r="CO243" s="4"/>
      <c r="CP243" s="4"/>
      <c r="CQ243" s="12">
        <v>1.6</v>
      </c>
      <c r="CR243" s="12">
        <f t="shared" si="159"/>
        <v>6.7374999999999998</v>
      </c>
      <c r="CS243" s="7"/>
      <c r="CT243" s="115"/>
      <c r="CU243" s="88"/>
      <c r="CV243" s="12">
        <v>3.77</v>
      </c>
      <c r="CW243" s="12">
        <f t="shared" si="155"/>
        <v>2.8594164456233422</v>
      </c>
      <c r="CX243" s="12"/>
      <c r="CY243" s="12"/>
      <c r="DA243" s="4"/>
      <c r="DB243" s="4"/>
      <c r="DC243" s="63"/>
      <c r="DD243" s="4"/>
      <c r="DE243" s="4"/>
      <c r="DF243" s="32"/>
      <c r="DG243" s="32"/>
      <c r="DH243" s="32"/>
      <c r="DW243" s="53">
        <f t="shared" si="149"/>
        <v>0.44126074498567336</v>
      </c>
      <c r="DX243" s="53">
        <f t="shared" si="177"/>
        <v>0.6793055333524356</v>
      </c>
      <c r="DY243" s="53">
        <f t="shared" si="178"/>
        <v>0.53519410767819231</v>
      </c>
      <c r="DZ243" s="53">
        <f t="shared" si="179"/>
        <v>0.37308529813149471</v>
      </c>
      <c r="EA243" s="53">
        <f t="shared" si="150"/>
        <v>0.65731707317073174</v>
      </c>
      <c r="EB243" s="63">
        <f t="shared" si="151"/>
        <v>0.31228273464658163</v>
      </c>
      <c r="EC243" s="53">
        <f t="shared" si="152"/>
        <v>0.62747380675203723</v>
      </c>
      <c r="ED243" s="53">
        <f t="shared" si="163"/>
        <v>6.7374999999999998</v>
      </c>
      <c r="EE243" s="53">
        <f t="shared" si="156"/>
        <v>2.8594164456233422</v>
      </c>
      <c r="EF243" s="53">
        <f>'east Allen-Studer'!DO242</f>
        <v>2.5595350903961154</v>
      </c>
      <c r="EG243" s="53">
        <f t="shared" si="153"/>
        <v>1.1365538115065288</v>
      </c>
      <c r="EH243" s="53">
        <v>12</v>
      </c>
      <c r="EI243" s="53">
        <f>'east Allen-Studer'!DR242</f>
        <v>2.4</v>
      </c>
      <c r="EJ243" s="53">
        <f t="shared" si="170"/>
        <v>1.4297082228116711</v>
      </c>
      <c r="EK243" s="53">
        <f t="shared" si="171"/>
        <v>2.8594164456233422</v>
      </c>
      <c r="EL243" s="6"/>
      <c r="EM243" s="11">
        <f t="shared" si="172"/>
        <v>356.96062988037158</v>
      </c>
      <c r="EN243" s="11">
        <f t="shared" si="173"/>
        <v>188.5149311188876</v>
      </c>
      <c r="EO243" s="11">
        <f t="shared" si="174"/>
        <v>106.23393028538143</v>
      </c>
      <c r="EP243" s="6"/>
      <c r="EQ243" s="5">
        <f t="shared" si="180"/>
        <v>1.3474999999999999</v>
      </c>
      <c r="ER243" s="5">
        <f t="shared" si="181"/>
        <v>4.43058</v>
      </c>
      <c r="ES243" s="218">
        <f t="shared" si="169"/>
        <v>1822</v>
      </c>
      <c r="ET243" s="53">
        <f t="shared" si="182"/>
        <v>0.43142012622403231</v>
      </c>
      <c r="EU243" s="53">
        <f t="shared" si="183"/>
        <v>0.81691141962054648</v>
      </c>
      <c r="EV243" s="53">
        <f t="shared" si="184"/>
        <v>1.4496310132393879</v>
      </c>
      <c r="EW243" s="6"/>
    </row>
    <row r="244" spans="1:153" x14ac:dyDescent="0.15">
      <c r="A244" s="218">
        <f t="shared" si="168"/>
        <v>1823</v>
      </c>
      <c r="B244" s="4">
        <v>12.33</v>
      </c>
      <c r="C244" s="4">
        <f t="shared" si="175"/>
        <v>4.43058</v>
      </c>
      <c r="D244" s="4">
        <v>3.75</v>
      </c>
      <c r="E244" s="4">
        <f t="shared" si="176"/>
        <v>1.3474999999999999</v>
      </c>
      <c r="F244" s="4"/>
      <c r="G244" s="4"/>
      <c r="H244" s="4"/>
      <c r="I244" s="4"/>
      <c r="J244" s="4"/>
      <c r="K244" s="4"/>
      <c r="L244" s="4"/>
      <c r="M244" s="12"/>
      <c r="N244" s="12"/>
      <c r="O244" s="53"/>
      <c r="P244" s="12"/>
      <c r="Q244" s="12"/>
      <c r="R244" s="12"/>
      <c r="S244" s="4"/>
      <c r="T244" s="4"/>
      <c r="U244" s="4"/>
      <c r="V244" s="12">
        <v>24.39</v>
      </c>
      <c r="W244" s="32">
        <f t="shared" si="157"/>
        <v>0.4419844198441984</v>
      </c>
      <c r="X244" s="32"/>
      <c r="Y244" s="32"/>
      <c r="Z244" s="32"/>
      <c r="AA244" s="32"/>
      <c r="AB244" s="32"/>
      <c r="AC244" s="32"/>
      <c r="AD244" s="32"/>
      <c r="AE244" s="32"/>
      <c r="AF244" s="87"/>
      <c r="AG244" s="87"/>
      <c r="AH244" s="87"/>
      <c r="AI244" s="87"/>
      <c r="AJ244" s="87"/>
      <c r="AK244" s="87"/>
      <c r="AL244" s="87"/>
      <c r="AM244" s="87"/>
      <c r="AN244" s="4"/>
      <c r="AO244" s="4"/>
      <c r="AP244" s="12">
        <v>27.65</v>
      </c>
      <c r="AQ244" s="32">
        <f t="shared" si="158"/>
        <v>0.38987341772151896</v>
      </c>
      <c r="AR244" s="32">
        <v>1.5467903999999999</v>
      </c>
      <c r="AS244" s="32">
        <v>1.8365473000000001</v>
      </c>
      <c r="AT244" s="32">
        <v>1.5594539999999999</v>
      </c>
      <c r="AU244" s="32">
        <v>1.4169320000000001</v>
      </c>
      <c r="AV244" s="32">
        <v>1.135718</v>
      </c>
      <c r="AW244" s="32"/>
      <c r="AX244" s="32">
        <v>0.95992299999999997</v>
      </c>
      <c r="AY244" s="32">
        <v>1.3913040000000001</v>
      </c>
      <c r="AZ244" s="32"/>
      <c r="BA244" s="32">
        <v>1.420455</v>
      </c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12">
        <v>63.52</v>
      </c>
      <c r="BZ244" s="12">
        <f t="shared" si="146"/>
        <v>0.16971032745591938</v>
      </c>
      <c r="CA244" s="4"/>
      <c r="CB244" s="4"/>
      <c r="CC244" s="163"/>
      <c r="CD244" s="115"/>
      <c r="CE244" s="156"/>
      <c r="CF244" s="12">
        <v>63.52</v>
      </c>
      <c r="CG244" s="12">
        <f t="shared" si="147"/>
        <v>0.16971032745591938</v>
      </c>
      <c r="CH244" s="164"/>
      <c r="CI244" s="173"/>
      <c r="CJ244" s="12">
        <v>23.28</v>
      </c>
      <c r="CK244" s="12">
        <f t="shared" si="148"/>
        <v>0.46305841924398622</v>
      </c>
      <c r="CL244" s="88"/>
      <c r="CM244" s="173"/>
      <c r="CN244" s="12">
        <v>28.04</v>
      </c>
      <c r="CO244" s="4"/>
      <c r="CP244" s="4"/>
      <c r="CQ244" s="12">
        <v>1.79</v>
      </c>
      <c r="CR244" s="12">
        <f t="shared" si="159"/>
        <v>6.0223463687150831</v>
      </c>
      <c r="CS244" s="7"/>
      <c r="CT244" s="115"/>
      <c r="CU244" s="88"/>
      <c r="CV244" s="12">
        <v>6.24</v>
      </c>
      <c r="CW244" s="12">
        <f t="shared" si="155"/>
        <v>1.7275641025641022</v>
      </c>
      <c r="CX244" s="12"/>
      <c r="CY244" s="12"/>
      <c r="DA244" s="4"/>
      <c r="DB244" s="4"/>
      <c r="DC244" s="63"/>
      <c r="DD244" s="4"/>
      <c r="DE244" s="4"/>
      <c r="DF244" s="32"/>
      <c r="DG244" s="32"/>
      <c r="DH244" s="32"/>
      <c r="DW244" s="53">
        <f t="shared" si="149"/>
        <v>0.38987341772151896</v>
      </c>
      <c r="DX244" s="53">
        <f t="shared" si="177"/>
        <v>0.61630467012658219</v>
      </c>
      <c r="DY244" s="53">
        <f t="shared" si="178"/>
        <v>0.45050723838619644</v>
      </c>
      <c r="DZ244" s="53">
        <f t="shared" si="179"/>
        <v>0.20914955630256926</v>
      </c>
      <c r="EA244" s="53">
        <f t="shared" si="150"/>
        <v>0.4419844198441984</v>
      </c>
      <c r="EB244" s="63">
        <f t="shared" si="151"/>
        <v>0.16971032745591938</v>
      </c>
      <c r="EC244" s="53">
        <f t="shared" si="152"/>
        <v>0.46305841924398622</v>
      </c>
      <c r="ED244" s="53">
        <f t="shared" si="163"/>
        <v>6.0223463687150831</v>
      </c>
      <c r="EE244" s="53">
        <f t="shared" si="156"/>
        <v>1.7275641025641022</v>
      </c>
      <c r="EF244" s="53">
        <f>'east Allen-Studer'!DO243</f>
        <v>2.5970480060388996</v>
      </c>
      <c r="EG244" s="53">
        <f t="shared" si="153"/>
        <v>0.61766117086280514</v>
      </c>
      <c r="EH244" s="53">
        <v>12</v>
      </c>
      <c r="EI244" s="53">
        <f>'east Allen-Studer'!DR243</f>
        <v>2.4</v>
      </c>
      <c r="EJ244" s="53">
        <f t="shared" si="170"/>
        <v>0.8637820512820511</v>
      </c>
      <c r="EK244" s="53">
        <f t="shared" si="171"/>
        <v>1.7275641025641022</v>
      </c>
      <c r="EL244" s="6"/>
      <c r="EM244" s="11">
        <f t="shared" si="172"/>
        <v>280.27623710662448</v>
      </c>
      <c r="EN244" s="11">
        <f t="shared" si="173"/>
        <v>143.53011611431234</v>
      </c>
      <c r="EO244" s="11">
        <f t="shared" si="174"/>
        <v>71.7353199517148</v>
      </c>
      <c r="EP244" s="6"/>
      <c r="EQ244" s="5">
        <f t="shared" si="180"/>
        <v>1.3474999999999999</v>
      </c>
      <c r="ER244" s="5">
        <f t="shared" si="181"/>
        <v>4.43058</v>
      </c>
      <c r="ES244" s="218">
        <f t="shared" si="169"/>
        <v>1823</v>
      </c>
      <c r="ET244" s="53">
        <f t="shared" si="182"/>
        <v>0.5494579261866368</v>
      </c>
      <c r="EU244" s="53">
        <f t="shared" si="183"/>
        <v>1.0729455543486712</v>
      </c>
      <c r="EV244" s="53">
        <f t="shared" si="184"/>
        <v>2.1467806946934611</v>
      </c>
      <c r="EW244" s="6"/>
    </row>
    <row r="245" spans="1:153" x14ac:dyDescent="0.15">
      <c r="A245" s="218">
        <f t="shared" si="168"/>
        <v>1824</v>
      </c>
      <c r="B245" s="4">
        <v>12.33</v>
      </c>
      <c r="C245" s="4">
        <f t="shared" si="175"/>
        <v>4.43058</v>
      </c>
      <c r="D245" s="4">
        <v>3.75</v>
      </c>
      <c r="E245" s="4">
        <f t="shared" si="176"/>
        <v>1.3474999999999999</v>
      </c>
      <c r="F245" s="4"/>
      <c r="G245" s="4"/>
      <c r="H245" s="4"/>
      <c r="I245" s="4">
        <v>11.99</v>
      </c>
      <c r="J245" s="4">
        <f t="shared" ref="J245:J284" si="185">(I245*10.78)/$G$3</f>
        <v>4.3084066666666665</v>
      </c>
      <c r="K245" s="4">
        <v>3.93</v>
      </c>
      <c r="L245" s="4">
        <f t="shared" ref="L245:L284" si="186">(K245*10.78)/$G$3</f>
        <v>1.41218</v>
      </c>
      <c r="M245" s="12"/>
      <c r="N245" s="12"/>
      <c r="O245" s="53"/>
      <c r="P245" s="12"/>
      <c r="Q245" s="12"/>
      <c r="R245" s="12"/>
      <c r="S245" s="4"/>
      <c r="T245" s="4"/>
      <c r="U245" s="4"/>
      <c r="V245" s="12">
        <v>12.89</v>
      </c>
      <c r="W245" s="32">
        <f t="shared" si="157"/>
        <v>0.83630721489526749</v>
      </c>
      <c r="X245" s="32"/>
      <c r="Y245" s="32"/>
      <c r="Z245" s="32"/>
      <c r="AA245" s="32"/>
      <c r="AB245" s="32"/>
      <c r="AC245" s="32">
        <v>3.5164840000000002</v>
      </c>
      <c r="AD245" s="32">
        <v>2.1333329999999999</v>
      </c>
      <c r="AE245" s="32">
        <v>2.6666669999999999</v>
      </c>
      <c r="AF245" s="87"/>
      <c r="AG245" s="87"/>
      <c r="AH245" s="87"/>
      <c r="AI245" s="87"/>
      <c r="AJ245" s="87"/>
      <c r="AK245" s="87"/>
      <c r="AL245" s="87"/>
      <c r="AM245" s="87"/>
      <c r="AN245" s="4"/>
      <c r="AO245" s="4"/>
      <c r="AP245" s="12">
        <v>16.16</v>
      </c>
      <c r="AQ245" s="32">
        <f t="shared" si="158"/>
        <v>0.66707920792079201</v>
      </c>
      <c r="AR245" s="32">
        <v>2.6472535000000001</v>
      </c>
      <c r="AS245" s="32">
        <v>2.8735632</v>
      </c>
      <c r="AT245" s="32">
        <v>2.5510199999999998</v>
      </c>
      <c r="AU245" s="32"/>
      <c r="AV245" s="32">
        <v>1.1929620000000001</v>
      </c>
      <c r="AW245" s="32"/>
      <c r="AX245" s="32">
        <v>2.5429119999999998</v>
      </c>
      <c r="AY245" s="32">
        <v>2.5923530000000001</v>
      </c>
      <c r="AZ245" s="32"/>
      <c r="BA245" s="32">
        <v>2.5906739999999999</v>
      </c>
      <c r="BB245" s="12">
        <v>2.79</v>
      </c>
      <c r="BC245" s="12">
        <f t="shared" ref="BC245:BC284" si="187">(BB245*10.78)/37.3578</f>
        <v>0.80508488187205896</v>
      </c>
      <c r="BD245" s="4"/>
      <c r="BE245" s="4"/>
      <c r="BF245" s="4"/>
      <c r="BG245" s="4"/>
      <c r="BH245" s="4"/>
      <c r="BI245" s="4"/>
      <c r="BJ245" s="4">
        <v>2.7972030000000001</v>
      </c>
      <c r="BK245" s="4">
        <v>1.454545</v>
      </c>
      <c r="BL245" s="4">
        <v>3.0769229999999999</v>
      </c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12">
        <v>24.05</v>
      </c>
      <c r="BZ245" s="12">
        <f t="shared" si="146"/>
        <v>0.44823284823284815</v>
      </c>
      <c r="CA245" s="12">
        <v>1.69</v>
      </c>
      <c r="CB245" s="12">
        <f t="shared" ref="CB245:CB284" si="188">(CA245*10.78)/37.3578</f>
        <v>0.48766790335619337</v>
      </c>
      <c r="CC245" s="164"/>
      <c r="CD245" s="149"/>
      <c r="CE245" s="156"/>
      <c r="CF245" s="12">
        <v>24.05</v>
      </c>
      <c r="CG245" s="12">
        <f t="shared" si="147"/>
        <v>0.44823284823284815</v>
      </c>
      <c r="CH245" s="164"/>
      <c r="CI245" s="173"/>
      <c r="CJ245" s="12">
        <v>15.4</v>
      </c>
      <c r="CK245" s="12">
        <f t="shared" si="148"/>
        <v>0.69999999999999984</v>
      </c>
      <c r="CL245" s="88"/>
      <c r="CM245" s="173"/>
      <c r="CN245" s="12">
        <v>12.2</v>
      </c>
      <c r="CO245" s="4"/>
      <c r="CP245" s="4"/>
      <c r="CQ245" s="12">
        <v>2.04</v>
      </c>
      <c r="CR245" s="12">
        <f t="shared" si="159"/>
        <v>5.284313725490196</v>
      </c>
      <c r="CS245" s="117">
        <v>348</v>
      </c>
      <c r="CT245" s="116">
        <v>2.6534334672172664</v>
      </c>
      <c r="CU245" s="88"/>
      <c r="CV245" s="12">
        <v>4.1100000000000003</v>
      </c>
      <c r="CW245" s="12">
        <f t="shared" si="155"/>
        <v>2.6228710462287101</v>
      </c>
      <c r="CX245" s="12">
        <v>154.22</v>
      </c>
      <c r="CY245" s="12">
        <f t="shared" ref="CY245:CY281" si="189">(1/CX245)*10.78</f>
        <v>6.9900142653352343E-2</v>
      </c>
      <c r="CZ245" s="53">
        <f t="shared" ref="CZ245:CZ281" si="190">1000*CY245/7.701</f>
        <v>9.0767618040971758</v>
      </c>
      <c r="DA245" s="4"/>
      <c r="DB245" s="4"/>
      <c r="DC245" s="63"/>
      <c r="DD245" s="4"/>
      <c r="DE245" s="4"/>
      <c r="DF245" s="32"/>
      <c r="DG245" s="32"/>
      <c r="DH245" s="32"/>
      <c r="DI245" s="33">
        <v>348</v>
      </c>
      <c r="DJ245" s="28">
        <f t="shared" ref="DJ245:DJ284" si="191">(1/DI245)*(3200)/(37.3578)*10.78</f>
        <v>2.6534334672172664</v>
      </c>
      <c r="DK245" s="33">
        <v>534</v>
      </c>
      <c r="DL245" s="28">
        <f t="shared" ref="DL245:DL284" si="192">(1/DK245)*(3200)/(37.3578)*10.78</f>
        <v>1.7292038325685557</v>
      </c>
      <c r="DM245" s="5">
        <v>457</v>
      </c>
      <c r="DN245" s="28">
        <f t="shared" ref="DN245:DN284" si="193">(1/DM245)*(3200)/(37.3578)*10.78</f>
        <v>2.0205576511851393</v>
      </c>
      <c r="DO245" s="5">
        <v>17.5</v>
      </c>
      <c r="DP245" s="28">
        <f t="shared" ref="DP245:DP284" si="194">(1/DO245)*2.205*10.78</f>
        <v>1.3582799999999999</v>
      </c>
      <c r="DQ245" s="5">
        <v>422.5</v>
      </c>
      <c r="DR245" s="53">
        <f t="shared" ref="DR245:DR283" si="195">1000*((1/DQ245)*2.205*10.78)/7.701</f>
        <v>7.3055601017004621</v>
      </c>
      <c r="DS245" s="5">
        <v>118</v>
      </c>
      <c r="DT245" s="53">
        <f t="shared" ref="DT245:DT284" si="196">(1/DS245)*10.78</f>
        <v>9.135593220338982E-2</v>
      </c>
      <c r="DU245" s="53">
        <f t="shared" ref="DU245:DU284" si="197">DT245/0.06</f>
        <v>1.522598870056497</v>
      </c>
      <c r="DV245" s="6"/>
      <c r="DW245" s="53">
        <f t="shared" si="149"/>
        <v>0.66707920792079201</v>
      </c>
      <c r="DX245" s="53">
        <f t="shared" si="177"/>
        <v>0.95615896891089092</v>
      </c>
      <c r="DY245" s="53">
        <f t="shared" si="178"/>
        <v>0.61594738754752587</v>
      </c>
      <c r="DZ245" s="53">
        <f t="shared" si="179"/>
        <v>0.52940644863775455</v>
      </c>
      <c r="EA245" s="53">
        <f t="shared" si="150"/>
        <v>0.83630721489526749</v>
      </c>
      <c r="EB245" s="63">
        <f t="shared" si="151"/>
        <v>0.44823284823284815</v>
      </c>
      <c r="EC245" s="53">
        <f t="shared" si="152"/>
        <v>0.69999999999999984</v>
      </c>
      <c r="ED245" s="53">
        <f t="shared" si="163"/>
        <v>5.284313725490196</v>
      </c>
      <c r="EE245" s="53">
        <f t="shared" si="156"/>
        <v>2.6228710462287101</v>
      </c>
      <c r="EF245" s="53">
        <f>'east Allen-Studer'!DO244</f>
        <v>2.6691882284288688</v>
      </c>
      <c r="EG245" s="53">
        <f t="shared" ref="EG245:EG284" si="198">DU245</f>
        <v>1.522598870056497</v>
      </c>
      <c r="EH245" s="53">
        <f t="shared" ref="EH245:EH281" si="199">CZ245</f>
        <v>9.0767618040971758</v>
      </c>
      <c r="EI245" s="53">
        <f>'east Allen-Studer'!DR244</f>
        <v>2.4</v>
      </c>
      <c r="EJ245" s="53">
        <f t="shared" si="170"/>
        <v>1.3114355231143551</v>
      </c>
      <c r="EK245" s="53">
        <f t="shared" si="171"/>
        <v>2.6228710462287101</v>
      </c>
      <c r="EL245" s="6"/>
      <c r="EM245" s="11">
        <f t="shared" si="172"/>
        <v>434.04987779951972</v>
      </c>
      <c r="EN245" s="11">
        <f t="shared" si="173"/>
        <v>200.77055731589041</v>
      </c>
      <c r="EO245" s="11">
        <f t="shared" si="174"/>
        <v>131.84684813123167</v>
      </c>
      <c r="EP245" s="6"/>
      <c r="EQ245" s="5">
        <f t="shared" ref="EQ245:EQ276" si="200">L245</f>
        <v>1.41218</v>
      </c>
      <c r="ER245" s="5">
        <f t="shared" si="181"/>
        <v>4.43058</v>
      </c>
      <c r="ES245" s="218">
        <f t="shared" si="169"/>
        <v>1824</v>
      </c>
      <c r="ET245" s="53">
        <f t="shared" si="182"/>
        <v>0.37182823508256863</v>
      </c>
      <c r="EU245" s="53">
        <f t="shared" si="183"/>
        <v>0.80386288785395665</v>
      </c>
      <c r="EV245" s="53">
        <f t="shared" si="184"/>
        <v>1.2240869030055312</v>
      </c>
      <c r="EW245" s="6"/>
    </row>
    <row r="246" spans="1:153" x14ac:dyDescent="0.15">
      <c r="A246" s="218">
        <f t="shared" si="168"/>
        <v>1825</v>
      </c>
      <c r="B246" s="4">
        <v>12.33</v>
      </c>
      <c r="C246" s="4">
        <f t="shared" si="175"/>
        <v>4.43058</v>
      </c>
      <c r="D246" s="4">
        <v>3.75</v>
      </c>
      <c r="E246" s="4">
        <f t="shared" si="176"/>
        <v>1.3474999999999999</v>
      </c>
      <c r="F246" s="4"/>
      <c r="G246" s="4"/>
      <c r="H246" s="4"/>
      <c r="I246" s="4">
        <v>11.99</v>
      </c>
      <c r="J246" s="4">
        <f t="shared" si="185"/>
        <v>4.3084066666666665</v>
      </c>
      <c r="K246" s="4">
        <v>3.93</v>
      </c>
      <c r="L246" s="4">
        <f t="shared" si="186"/>
        <v>1.41218</v>
      </c>
      <c r="M246" s="12"/>
      <c r="N246" s="12"/>
      <c r="O246" s="53"/>
      <c r="P246" s="12"/>
      <c r="Q246" s="12"/>
      <c r="R246" s="12"/>
      <c r="S246" s="4"/>
      <c r="T246" s="4"/>
      <c r="U246" s="4"/>
      <c r="V246" s="12">
        <v>11.42</v>
      </c>
      <c r="W246" s="32">
        <f t="shared" si="157"/>
        <v>0.94395796847635727</v>
      </c>
      <c r="X246" s="32"/>
      <c r="Y246" s="32"/>
      <c r="Z246" s="32"/>
      <c r="AA246" s="32"/>
      <c r="AB246" s="32"/>
      <c r="AC246" s="32">
        <v>4.3956039999999996</v>
      </c>
      <c r="AD246" s="32">
        <v>2.077922</v>
      </c>
      <c r="AE246" s="32">
        <v>4</v>
      </c>
      <c r="AF246" s="87"/>
      <c r="AG246" s="87"/>
      <c r="AH246" s="87"/>
      <c r="AI246" s="87"/>
      <c r="AJ246" s="87"/>
      <c r="AK246" s="87"/>
      <c r="AL246" s="87"/>
      <c r="AM246" s="87"/>
      <c r="AN246" s="4"/>
      <c r="AO246" s="4"/>
      <c r="AP246" s="12">
        <v>10.18</v>
      </c>
      <c r="AQ246" s="32">
        <f t="shared" si="158"/>
        <v>1.0589390962671905</v>
      </c>
      <c r="AR246" s="32">
        <v>4.2016806999999998</v>
      </c>
      <c r="AS246" s="32">
        <v>4.5662099999999999</v>
      </c>
      <c r="AT246" s="32">
        <v>3.7418149999999999</v>
      </c>
      <c r="AU246" s="32">
        <v>4.2780750000000003</v>
      </c>
      <c r="AV246" s="32">
        <v>2.5125630000000001</v>
      </c>
      <c r="AW246" s="32"/>
      <c r="AX246" s="32">
        <v>2.8571430000000002</v>
      </c>
      <c r="AY246" s="32">
        <v>4.1279669999999999</v>
      </c>
      <c r="AZ246" s="32"/>
      <c r="BA246" s="32">
        <v>4.352557</v>
      </c>
      <c r="BB246" s="12">
        <v>2.79</v>
      </c>
      <c r="BC246" s="12">
        <f t="shared" si="187"/>
        <v>0.80508488187205896</v>
      </c>
      <c r="BD246" s="4"/>
      <c r="BE246" s="4"/>
      <c r="BF246" s="4"/>
      <c r="BG246" s="4"/>
      <c r="BH246" s="4"/>
      <c r="BI246" s="4"/>
      <c r="BJ246" s="4">
        <v>2.7972030000000001</v>
      </c>
      <c r="BK246" s="4">
        <v>1.3333330000000001</v>
      </c>
      <c r="BL246" s="4">
        <v>2.5</v>
      </c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12">
        <v>12.62</v>
      </c>
      <c r="BZ246" s="12">
        <f t="shared" ref="BZ246:BZ277" si="201">(1/BY246)*10.78</f>
        <v>0.85419968304278926</v>
      </c>
      <c r="CA246" s="12">
        <v>2.06</v>
      </c>
      <c r="CB246" s="12">
        <f t="shared" si="188"/>
        <v>0.59443543249334807</v>
      </c>
      <c r="CC246" s="164"/>
      <c r="CD246" s="149"/>
      <c r="CE246" s="156"/>
      <c r="CF246" s="12">
        <v>10.35</v>
      </c>
      <c r="CG246" s="12">
        <f t="shared" ref="CG246:CG277" si="202">(1/CF246)*10.78</f>
        <v>1.0415458937198068</v>
      </c>
      <c r="CH246" s="164"/>
      <c r="CI246" s="173"/>
      <c r="CJ246" s="12">
        <v>7.01</v>
      </c>
      <c r="CK246" s="12">
        <f t="shared" ref="CK246:CK252" si="203">(1/CJ246)*10.78</f>
        <v>1.5378031383737518</v>
      </c>
      <c r="CL246" s="88"/>
      <c r="CM246" s="173"/>
      <c r="CN246" s="12">
        <v>6.35</v>
      </c>
      <c r="CO246" s="4"/>
      <c r="CP246" s="4"/>
      <c r="CQ246" s="12">
        <v>1.27</v>
      </c>
      <c r="CR246" s="12">
        <f t="shared" si="159"/>
        <v>8.4881889763779519</v>
      </c>
      <c r="CS246" s="117">
        <v>348</v>
      </c>
      <c r="CT246" s="116">
        <v>2.6534334672172664</v>
      </c>
      <c r="CU246" s="88"/>
      <c r="CV246" s="12">
        <v>2.79</v>
      </c>
      <c r="CW246" s="12">
        <f t="shared" si="155"/>
        <v>3.8637992831541217</v>
      </c>
      <c r="CX246" s="12">
        <v>103.42</v>
      </c>
      <c r="CY246" s="12">
        <f t="shared" si="189"/>
        <v>0.10423515760974665</v>
      </c>
      <c r="CZ246" s="53">
        <f t="shared" si="190"/>
        <v>13.535275627807643</v>
      </c>
      <c r="DA246" s="4"/>
      <c r="DB246" s="4"/>
      <c r="DC246" s="63"/>
      <c r="DD246" s="4"/>
      <c r="DE246" s="4"/>
      <c r="DF246" s="32"/>
      <c r="DG246" s="32"/>
      <c r="DH246" s="32"/>
      <c r="DI246" s="33">
        <v>348</v>
      </c>
      <c r="DJ246" s="28">
        <f t="shared" si="191"/>
        <v>2.6534334672172664</v>
      </c>
      <c r="DK246" s="33">
        <v>534</v>
      </c>
      <c r="DL246" s="28">
        <f t="shared" si="192"/>
        <v>1.7292038325685557</v>
      </c>
      <c r="DM246" s="5">
        <v>457</v>
      </c>
      <c r="DN246" s="28">
        <f t="shared" si="193"/>
        <v>2.0205576511851393</v>
      </c>
      <c r="DO246" s="5">
        <v>17.5</v>
      </c>
      <c r="DP246" s="28">
        <f t="shared" si="194"/>
        <v>1.3582799999999999</v>
      </c>
      <c r="DQ246" s="5">
        <v>422.5</v>
      </c>
      <c r="DR246" s="53">
        <f t="shared" si="195"/>
        <v>7.3055601017004621</v>
      </c>
      <c r="DS246" s="5">
        <v>118</v>
      </c>
      <c r="DT246" s="53">
        <f t="shared" si="196"/>
        <v>9.135593220338982E-2</v>
      </c>
      <c r="DU246" s="53">
        <f t="shared" si="197"/>
        <v>1.522598870056497</v>
      </c>
      <c r="DV246" s="6"/>
      <c r="DW246" s="53">
        <f t="shared" ref="DW246:DW281" si="204">AQ246</f>
        <v>1.0589390962671905</v>
      </c>
      <c r="DX246" s="53">
        <f t="shared" si="177"/>
        <v>1.4365791920235755</v>
      </c>
      <c r="DY246" s="53">
        <f t="shared" si="178"/>
        <v>0.85708843968995241</v>
      </c>
      <c r="DZ246" s="53">
        <f t="shared" si="179"/>
        <v>0.99620416590928684</v>
      </c>
      <c r="EA246" s="53">
        <f t="shared" ref="EA246:EA281" si="205">W246</f>
        <v>0.94395796847635727</v>
      </c>
      <c r="EB246" s="63">
        <f t="shared" ref="EB246:EB281" si="206">BZ246</f>
        <v>0.85419968304278926</v>
      </c>
      <c r="EC246" s="53">
        <f t="shared" ref="EC246:EC252" si="207">CK246</f>
        <v>1.5378031383737518</v>
      </c>
      <c r="ED246" s="53">
        <f t="shared" si="163"/>
        <v>8.4881889763779519</v>
      </c>
      <c r="EE246" s="53">
        <f t="shared" si="156"/>
        <v>3.8637992831541217</v>
      </c>
      <c r="EF246" s="53">
        <f>'east Allen-Studer'!DO245</f>
        <v>2.7211291885496469</v>
      </c>
      <c r="EG246" s="53">
        <f t="shared" si="198"/>
        <v>1.522598870056497</v>
      </c>
      <c r="EH246" s="53">
        <f t="shared" si="199"/>
        <v>13.535275627807643</v>
      </c>
      <c r="EI246" s="53">
        <f>'east Allen-Studer'!DR245</f>
        <v>2.4</v>
      </c>
      <c r="EJ246" s="53">
        <f t="shared" si="170"/>
        <v>1.9318996415770608</v>
      </c>
      <c r="EK246" s="53">
        <f t="shared" si="171"/>
        <v>3.8637992831541217</v>
      </c>
      <c r="EL246" s="6"/>
      <c r="EM246" s="11">
        <f t="shared" si="172"/>
        <v>677.65524929374067</v>
      </c>
      <c r="EN246" s="11">
        <f t="shared" si="173"/>
        <v>341.31971403734713</v>
      </c>
      <c r="EO246" s="11">
        <f t="shared" si="174"/>
        <v>233.16358832391197</v>
      </c>
      <c r="EP246" s="6"/>
      <c r="EQ246" s="5">
        <f t="shared" si="200"/>
        <v>1.41218</v>
      </c>
      <c r="ER246" s="5">
        <f t="shared" si="181"/>
        <v>4.43058</v>
      </c>
      <c r="ES246" s="218">
        <f t="shared" si="169"/>
        <v>1825</v>
      </c>
      <c r="ET246" s="53">
        <f t="shared" si="182"/>
        <v>0.23816239919664817</v>
      </c>
      <c r="EU246" s="53">
        <f t="shared" si="183"/>
        <v>0.47284699172793904</v>
      </c>
      <c r="EV246" s="53">
        <f t="shared" si="184"/>
        <v>0.69218354872714294</v>
      </c>
      <c r="EW246" s="6"/>
    </row>
    <row r="247" spans="1:153" x14ac:dyDescent="0.15">
      <c r="A247" s="218">
        <f t="shared" si="168"/>
        <v>1826</v>
      </c>
      <c r="B247" s="4">
        <v>12.33</v>
      </c>
      <c r="C247" s="4">
        <f t="shared" si="175"/>
        <v>4.43058</v>
      </c>
      <c r="D247" s="4">
        <v>3.75</v>
      </c>
      <c r="E247" s="4">
        <f t="shared" si="176"/>
        <v>1.3474999999999999</v>
      </c>
      <c r="F247" s="4"/>
      <c r="G247" s="4"/>
      <c r="H247" s="4"/>
      <c r="I247" s="4">
        <v>11.99</v>
      </c>
      <c r="J247" s="4">
        <f t="shared" si="185"/>
        <v>4.3084066666666665</v>
      </c>
      <c r="K247" s="4">
        <v>3.93</v>
      </c>
      <c r="L247" s="4">
        <f t="shared" si="186"/>
        <v>1.41218</v>
      </c>
      <c r="M247" s="12"/>
      <c r="N247" s="12"/>
      <c r="O247" s="53"/>
      <c r="P247" s="12"/>
      <c r="Q247" s="12"/>
      <c r="R247" s="12"/>
      <c r="S247" s="4"/>
      <c r="T247" s="4"/>
      <c r="U247" s="4"/>
      <c r="V247" s="12">
        <v>13.82</v>
      </c>
      <c r="W247" s="32">
        <f t="shared" si="157"/>
        <v>0.78002894356005781</v>
      </c>
      <c r="X247" s="32"/>
      <c r="Y247" s="32"/>
      <c r="Z247" s="32"/>
      <c r="AA247" s="32"/>
      <c r="AB247" s="32"/>
      <c r="AC247" s="32">
        <v>2.9304030000000001</v>
      </c>
      <c r="AD247" s="32">
        <v>2.1621619999999999</v>
      </c>
      <c r="AE247" s="32">
        <v>3.3333330000000001</v>
      </c>
      <c r="AF247" s="87"/>
      <c r="AG247" s="87"/>
      <c r="AH247" s="87"/>
      <c r="AI247" s="87"/>
      <c r="AJ247" s="87"/>
      <c r="AK247" s="87"/>
      <c r="AL247" s="87"/>
      <c r="AM247" s="87"/>
      <c r="AN247" s="4"/>
      <c r="AO247" s="4"/>
      <c r="AP247" s="12">
        <v>17.739999999999998</v>
      </c>
      <c r="AQ247" s="32">
        <f t="shared" si="158"/>
        <v>0.60766629086809476</v>
      </c>
      <c r="AR247" s="32">
        <v>2.4110909999999999</v>
      </c>
      <c r="AS247" s="32">
        <v>2.3809524</v>
      </c>
      <c r="AT247" s="32">
        <v>2.3767079999999998</v>
      </c>
      <c r="AU247" s="32">
        <v>2.0725389999999999</v>
      </c>
      <c r="AV247" s="32">
        <v>3.7664780000000002</v>
      </c>
      <c r="AW247" s="32"/>
      <c r="AX247" s="32">
        <v>1.771479</v>
      </c>
      <c r="AY247" s="32">
        <v>2.163332</v>
      </c>
      <c r="AZ247" s="32"/>
      <c r="BA247" s="32">
        <v>2.1965949999999999</v>
      </c>
      <c r="BB247" s="12">
        <v>1.51</v>
      </c>
      <c r="BC247" s="12">
        <f t="shared" si="187"/>
        <v>0.43572694323541539</v>
      </c>
      <c r="BD247" s="4"/>
      <c r="BE247" s="4"/>
      <c r="BF247" s="4"/>
      <c r="BG247" s="4"/>
      <c r="BH247" s="4"/>
      <c r="BI247" s="4"/>
      <c r="BJ247" s="4">
        <v>1.5151520000000001</v>
      </c>
      <c r="BK247" s="4">
        <v>1.6666669999999999</v>
      </c>
      <c r="BL247" s="4">
        <v>2</v>
      </c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12">
        <v>30.43</v>
      </c>
      <c r="BZ247" s="12">
        <f t="shared" si="201"/>
        <v>0.35425566874794606</v>
      </c>
      <c r="CA247" s="12">
        <v>1.05</v>
      </c>
      <c r="CB247" s="12">
        <f t="shared" si="188"/>
        <v>0.30298893403787158</v>
      </c>
      <c r="CC247" s="164"/>
      <c r="CD247" s="149"/>
      <c r="CE247" s="156"/>
      <c r="CF247" s="12">
        <v>24.27</v>
      </c>
      <c r="CG247" s="12">
        <f t="shared" si="202"/>
        <v>0.44416975690152449</v>
      </c>
      <c r="CH247" s="164"/>
      <c r="CI247" s="173"/>
      <c r="CJ247" s="12">
        <v>14.07</v>
      </c>
      <c r="CK247" s="12">
        <f t="shared" si="203"/>
        <v>0.76616915422885556</v>
      </c>
      <c r="CL247" s="88"/>
      <c r="CM247" s="173"/>
      <c r="CN247" s="12">
        <v>15.73</v>
      </c>
      <c r="CO247" s="4"/>
      <c r="CP247" s="4"/>
      <c r="CQ247" s="12">
        <v>1.72</v>
      </c>
      <c r="CR247" s="12">
        <f t="shared" si="159"/>
        <v>6.2674418604651159</v>
      </c>
      <c r="CS247" s="117">
        <v>348</v>
      </c>
      <c r="CT247" s="116">
        <v>2.6534334672172664</v>
      </c>
      <c r="CU247" s="88"/>
      <c r="CV247" s="12">
        <v>3.47</v>
      </c>
      <c r="CW247" s="12">
        <f t="shared" si="155"/>
        <v>3.1066282420749278</v>
      </c>
      <c r="CX247" s="12">
        <v>120.66</v>
      </c>
      <c r="CY247" s="12">
        <f t="shared" si="189"/>
        <v>8.9341952594065979E-2</v>
      </c>
      <c r="CZ247" s="53">
        <f t="shared" si="190"/>
        <v>11.601344318149069</v>
      </c>
      <c r="DA247" s="4"/>
      <c r="DB247" s="4"/>
      <c r="DC247" s="63"/>
      <c r="DD247" s="4"/>
      <c r="DE247" s="4"/>
      <c r="DF247" s="32"/>
      <c r="DG247" s="32"/>
      <c r="DH247" s="32"/>
      <c r="DI247" s="33">
        <v>348</v>
      </c>
      <c r="DJ247" s="28">
        <f t="shared" si="191"/>
        <v>2.6534334672172664</v>
      </c>
      <c r="DK247" s="33">
        <v>534</v>
      </c>
      <c r="DL247" s="28">
        <f t="shared" si="192"/>
        <v>1.7292038325685557</v>
      </c>
      <c r="DM247" s="5">
        <v>457</v>
      </c>
      <c r="DN247" s="28">
        <f t="shared" si="193"/>
        <v>2.0205576511851393</v>
      </c>
      <c r="DO247" s="5">
        <v>17.5</v>
      </c>
      <c r="DP247" s="28">
        <f t="shared" si="194"/>
        <v>1.3582799999999999</v>
      </c>
      <c r="DQ247" s="5">
        <v>422.5</v>
      </c>
      <c r="DR247" s="53">
        <f t="shared" si="195"/>
        <v>7.3055601017004621</v>
      </c>
      <c r="DS247" s="5">
        <v>118</v>
      </c>
      <c r="DT247" s="53">
        <f t="shared" si="196"/>
        <v>9.135593220338982E-2</v>
      </c>
      <c r="DU247" s="53">
        <f t="shared" si="197"/>
        <v>1.522598870056497</v>
      </c>
      <c r="DV247" s="6"/>
      <c r="DW247" s="53">
        <f t="shared" si="204"/>
        <v>0.60766629086809476</v>
      </c>
      <c r="DX247" s="53">
        <f t="shared" si="177"/>
        <v>0.88331873260428417</v>
      </c>
      <c r="DY247" s="53">
        <f t="shared" si="178"/>
        <v>0.56012569475092999</v>
      </c>
      <c r="DZ247" s="53">
        <f t="shared" si="179"/>
        <v>0.42134754062447582</v>
      </c>
      <c r="EA247" s="53">
        <f t="shared" si="205"/>
        <v>0.78002894356005781</v>
      </c>
      <c r="EB247" s="63">
        <f t="shared" si="206"/>
        <v>0.35425566874794606</v>
      </c>
      <c r="EC247" s="53">
        <f t="shared" si="207"/>
        <v>0.76616915422885556</v>
      </c>
      <c r="ED247" s="53">
        <f t="shared" si="163"/>
        <v>6.2674418604651159</v>
      </c>
      <c r="EE247" s="53">
        <f t="shared" si="156"/>
        <v>3.1066282420749278</v>
      </c>
      <c r="EF247" s="53">
        <f>'east Allen-Studer'!DO246</f>
        <v>2.7759557575660234</v>
      </c>
      <c r="EG247" s="53">
        <f t="shared" si="198"/>
        <v>1.522598870056497</v>
      </c>
      <c r="EH247" s="53">
        <f t="shared" si="199"/>
        <v>11.601344318149069</v>
      </c>
      <c r="EI247" s="53">
        <f>'east Allen-Studer'!DR246</f>
        <v>2.4</v>
      </c>
      <c r="EJ247" s="53">
        <f t="shared" si="170"/>
        <v>1.5533141210374639</v>
      </c>
      <c r="EK247" s="53">
        <f t="shared" si="171"/>
        <v>3.1066282420749278</v>
      </c>
      <c r="EL247" s="6"/>
      <c r="EM247" s="11">
        <f t="shared" si="172"/>
        <v>419.57167412545056</v>
      </c>
      <c r="EN247" s="11">
        <f t="shared" si="173"/>
        <v>207.53633945465276</v>
      </c>
      <c r="EO247" s="11">
        <f t="shared" si="174"/>
        <v>116.40613734231439</v>
      </c>
      <c r="EP247" s="6"/>
      <c r="EQ247" s="5">
        <f t="shared" si="200"/>
        <v>1.41218</v>
      </c>
      <c r="ER247" s="5">
        <f t="shared" si="181"/>
        <v>4.43058</v>
      </c>
      <c r="ES247" s="218">
        <f t="shared" si="169"/>
        <v>1826</v>
      </c>
      <c r="ET247" s="53">
        <f t="shared" si="182"/>
        <v>0.38465895090845509</v>
      </c>
      <c r="EU247" s="53">
        <f t="shared" si="183"/>
        <v>0.77765658016370953</v>
      </c>
      <c r="EV247" s="53">
        <f t="shared" si="184"/>
        <v>1.3864561069095189</v>
      </c>
      <c r="EW247" s="6"/>
    </row>
    <row r="248" spans="1:153" x14ac:dyDescent="0.15">
      <c r="A248" s="218">
        <f t="shared" si="168"/>
        <v>1827</v>
      </c>
      <c r="B248" s="4">
        <v>12.33</v>
      </c>
      <c r="C248" s="4">
        <f t="shared" si="175"/>
        <v>4.43058</v>
      </c>
      <c r="D248" s="4">
        <v>3.75</v>
      </c>
      <c r="E248" s="4">
        <f t="shared" si="176"/>
        <v>1.3474999999999999</v>
      </c>
      <c r="F248" s="4"/>
      <c r="G248" s="4"/>
      <c r="H248" s="4"/>
      <c r="I248" s="4">
        <v>11.99</v>
      </c>
      <c r="J248" s="4">
        <f t="shared" si="185"/>
        <v>4.3084066666666665</v>
      </c>
      <c r="K248" s="4">
        <v>3.93</v>
      </c>
      <c r="L248" s="4">
        <f t="shared" si="186"/>
        <v>1.41218</v>
      </c>
      <c r="M248" s="12"/>
      <c r="N248" s="12"/>
      <c r="O248" s="53"/>
      <c r="P248" s="12"/>
      <c r="Q248" s="12"/>
      <c r="R248" s="12"/>
      <c r="S248" s="4"/>
      <c r="T248" s="4"/>
      <c r="U248" s="4"/>
      <c r="V248" s="12">
        <v>18.55</v>
      </c>
      <c r="W248" s="32">
        <f t="shared" si="157"/>
        <v>0.58113207547169798</v>
      </c>
      <c r="X248" s="32"/>
      <c r="Y248" s="32"/>
      <c r="Z248" s="32"/>
      <c r="AA248" s="32"/>
      <c r="AB248" s="32"/>
      <c r="AC248" s="32">
        <v>2.9304030000000001</v>
      </c>
      <c r="AD248" s="32">
        <v>1.818182</v>
      </c>
      <c r="AE248" s="32">
        <v>3.0769229999999999</v>
      </c>
      <c r="AF248" s="87"/>
      <c r="AG248" s="87"/>
      <c r="AH248" s="87"/>
      <c r="AI248" s="87"/>
      <c r="AJ248" s="87"/>
      <c r="AK248" s="87">
        <v>2.1052631580000001</v>
      </c>
      <c r="AL248" s="87">
        <v>4.4444444440000002</v>
      </c>
      <c r="AM248" s="87">
        <v>3.636363636</v>
      </c>
      <c r="AN248" s="4"/>
      <c r="AO248" s="4"/>
      <c r="AP248" s="12">
        <v>21.6</v>
      </c>
      <c r="AQ248" s="32">
        <f t="shared" si="158"/>
        <v>0.499074074074074</v>
      </c>
      <c r="AR248" s="32">
        <v>1.9801979999999999</v>
      </c>
      <c r="AS248" s="32">
        <v>2.0920502000000001</v>
      </c>
      <c r="AT248" s="32">
        <v>1.969473</v>
      </c>
      <c r="AU248" s="32"/>
      <c r="AV248" s="32">
        <v>1.5791550000000001</v>
      </c>
      <c r="AW248" s="32"/>
      <c r="AX248" s="32">
        <v>1.5094339999999999</v>
      </c>
      <c r="AY248" s="32">
        <v>1.9305019999999999</v>
      </c>
      <c r="AZ248" s="32"/>
      <c r="BA248" s="32">
        <v>2.148228</v>
      </c>
      <c r="BB248" s="12">
        <v>2.0099999999999998</v>
      </c>
      <c r="BC248" s="12">
        <f t="shared" si="187"/>
        <v>0.58000738801535412</v>
      </c>
      <c r="BD248" s="4"/>
      <c r="BE248" s="4"/>
      <c r="BF248" s="4"/>
      <c r="BG248" s="4"/>
      <c r="BH248" s="4"/>
      <c r="BI248" s="4"/>
      <c r="BJ248" s="4">
        <v>2.0202019999999998</v>
      </c>
      <c r="BK248" s="4">
        <v>1.428571</v>
      </c>
      <c r="BL248" s="4">
        <v>1.7391300000000001</v>
      </c>
      <c r="BM248" s="4"/>
      <c r="BN248" s="4"/>
      <c r="BO248" s="4"/>
      <c r="BP248" s="4"/>
      <c r="BQ248" s="4"/>
      <c r="BR248" s="4"/>
      <c r="BS248" s="4">
        <v>1.818181818</v>
      </c>
      <c r="BT248" s="4">
        <v>1.7391304350000001</v>
      </c>
      <c r="BU248" s="4">
        <v>1.3333333329999999</v>
      </c>
      <c r="BV248" s="4">
        <v>1.6</v>
      </c>
      <c r="BW248" s="4">
        <v>1.904761905</v>
      </c>
      <c r="BX248" s="4">
        <v>1.6666666670000001</v>
      </c>
      <c r="BY248" s="12">
        <v>44.5</v>
      </c>
      <c r="BZ248" s="12">
        <f t="shared" si="201"/>
        <v>0.24224719101123593</v>
      </c>
      <c r="CA248" s="12">
        <v>0.98</v>
      </c>
      <c r="CB248" s="12">
        <f t="shared" si="188"/>
        <v>0.28278967176868014</v>
      </c>
      <c r="CC248" s="164"/>
      <c r="CD248" s="149"/>
      <c r="CE248" s="156"/>
      <c r="CF248" s="12">
        <v>33.78</v>
      </c>
      <c r="CG248" s="12">
        <f t="shared" si="202"/>
        <v>0.31912374185908821</v>
      </c>
      <c r="CH248" s="164"/>
      <c r="CI248" s="173"/>
      <c r="CJ248" s="12">
        <v>15.97</v>
      </c>
      <c r="CK248" s="12">
        <f t="shared" si="203"/>
        <v>0.6750156543519098</v>
      </c>
      <c r="CL248" s="88"/>
      <c r="CM248" s="173"/>
      <c r="CN248" s="12">
        <v>15.3</v>
      </c>
      <c r="CO248" s="4"/>
      <c r="CP248" s="4"/>
      <c r="CQ248" s="12">
        <v>2</v>
      </c>
      <c r="CR248" s="12">
        <f t="shared" si="159"/>
        <v>5.39</v>
      </c>
      <c r="CS248" s="117">
        <v>348</v>
      </c>
      <c r="CT248" s="116">
        <v>2.6534334672172664</v>
      </c>
      <c r="CU248" s="88"/>
      <c r="CV248" s="12">
        <v>4.53</v>
      </c>
      <c r="CW248" s="12">
        <f>(1/CV248)*10.78</f>
        <v>2.3796909492273728</v>
      </c>
      <c r="CX248" s="12">
        <v>131.54</v>
      </c>
      <c r="CY248" s="12">
        <f t="shared" si="189"/>
        <v>8.195225786832902E-2</v>
      </c>
      <c r="CZ248" s="53">
        <f t="shared" si="190"/>
        <v>10.641768324675889</v>
      </c>
      <c r="DA248" s="4"/>
      <c r="DB248" s="4"/>
      <c r="DC248" s="63"/>
      <c r="DD248" s="4"/>
      <c r="DE248" s="4"/>
      <c r="DF248" s="32"/>
      <c r="DG248" s="32"/>
      <c r="DH248" s="32"/>
      <c r="DI248" s="33">
        <v>348</v>
      </c>
      <c r="DJ248" s="28">
        <f t="shared" si="191"/>
        <v>2.6534334672172664</v>
      </c>
      <c r="DK248" s="33">
        <v>534</v>
      </c>
      <c r="DL248" s="28">
        <f t="shared" si="192"/>
        <v>1.7292038325685557</v>
      </c>
      <c r="DM248" s="5">
        <v>457</v>
      </c>
      <c r="DN248" s="28">
        <f t="shared" si="193"/>
        <v>2.0205576511851393</v>
      </c>
      <c r="DO248" s="5">
        <v>17.5</v>
      </c>
      <c r="DP248" s="28">
        <f t="shared" si="194"/>
        <v>1.3582799999999999</v>
      </c>
      <c r="DQ248" s="5">
        <v>422.5</v>
      </c>
      <c r="DR248" s="53">
        <f t="shared" si="195"/>
        <v>7.3055601017004621</v>
      </c>
      <c r="DS248" s="5">
        <v>118</v>
      </c>
      <c r="DT248" s="53">
        <f t="shared" si="196"/>
        <v>9.135593220338982E-2</v>
      </c>
      <c r="DU248" s="53">
        <f t="shared" si="197"/>
        <v>1.522598870056497</v>
      </c>
      <c r="DV248" s="6"/>
      <c r="DW248" s="53">
        <f t="shared" si="204"/>
        <v>0.499074074074074</v>
      </c>
      <c r="DX248" s="53">
        <f t="shared" si="177"/>
        <v>0.75018467481481466</v>
      </c>
      <c r="DY248" s="53">
        <f t="shared" si="178"/>
        <v>0.49359355504314606</v>
      </c>
      <c r="DZ248" s="53">
        <f t="shared" si="179"/>
        <v>0.29255548856674157</v>
      </c>
      <c r="EA248" s="53">
        <f t="shared" si="205"/>
        <v>0.58113207547169798</v>
      </c>
      <c r="EB248" s="63">
        <f t="shared" si="206"/>
        <v>0.24224719101123593</v>
      </c>
      <c r="EC248" s="53">
        <f t="shared" si="207"/>
        <v>0.6750156543519098</v>
      </c>
      <c r="ED248" s="53">
        <f t="shared" si="163"/>
        <v>5.39</v>
      </c>
      <c r="EE248" s="53">
        <f t="shared" si="156"/>
        <v>2.3796909492273728</v>
      </c>
      <c r="EF248" s="53">
        <f>'east Allen-Studer'!DO247</f>
        <v>3.02123251369192</v>
      </c>
      <c r="EG248" s="53">
        <f t="shared" si="198"/>
        <v>1.522598870056497</v>
      </c>
      <c r="EH248" s="53">
        <f t="shared" si="199"/>
        <v>10.641768324675889</v>
      </c>
      <c r="EI248" s="53">
        <f>'east Allen-Studer'!DR247</f>
        <v>2.4</v>
      </c>
      <c r="EJ248" s="53">
        <f t="shared" si="170"/>
        <v>1.1898454746136864</v>
      </c>
      <c r="EK248" s="53">
        <f t="shared" si="171"/>
        <v>2.3796909492273728</v>
      </c>
      <c r="EL248" s="6"/>
      <c r="EM248" s="11">
        <f t="shared" si="172"/>
        <v>356.13221775977519</v>
      </c>
      <c r="EN248" s="11">
        <f t="shared" si="173"/>
        <v>177.40894229310555</v>
      </c>
      <c r="EO248" s="11">
        <f t="shared" si="174"/>
        <v>90.391092338375799</v>
      </c>
      <c r="EP248" s="6"/>
      <c r="EQ248" s="5">
        <f t="shared" si="200"/>
        <v>1.41218</v>
      </c>
      <c r="ER248" s="5">
        <f t="shared" si="181"/>
        <v>4.43058</v>
      </c>
      <c r="ES248" s="218">
        <f t="shared" si="169"/>
        <v>1827</v>
      </c>
      <c r="ET248" s="53">
        <f t="shared" si="182"/>
        <v>0.45318000436811107</v>
      </c>
      <c r="EU248" s="53">
        <f t="shared" si="183"/>
        <v>0.90971739030694854</v>
      </c>
      <c r="EV248" s="53">
        <f t="shared" si="184"/>
        <v>1.7854856692718666</v>
      </c>
      <c r="EW248" s="6"/>
    </row>
    <row r="249" spans="1:153" x14ac:dyDescent="0.15">
      <c r="A249" s="218">
        <f t="shared" si="168"/>
        <v>1828</v>
      </c>
      <c r="B249" s="4">
        <v>12.33</v>
      </c>
      <c r="C249" s="4">
        <f t="shared" si="175"/>
        <v>4.43058</v>
      </c>
      <c r="D249" s="4">
        <v>3.75</v>
      </c>
      <c r="E249" s="4">
        <f t="shared" si="176"/>
        <v>1.3474999999999999</v>
      </c>
      <c r="F249" s="4"/>
      <c r="G249" s="4"/>
      <c r="H249" s="4"/>
      <c r="I249" s="4">
        <v>11.99</v>
      </c>
      <c r="J249" s="4">
        <f t="shared" si="185"/>
        <v>4.3084066666666665</v>
      </c>
      <c r="K249" s="4">
        <v>3.93</v>
      </c>
      <c r="L249" s="4">
        <f t="shared" si="186"/>
        <v>1.41218</v>
      </c>
      <c r="M249" s="12"/>
      <c r="N249" s="12"/>
      <c r="O249" s="53"/>
      <c r="P249" s="12"/>
      <c r="Q249" s="12"/>
      <c r="R249" s="12"/>
      <c r="S249" s="4"/>
      <c r="T249" s="4"/>
      <c r="U249" s="4"/>
      <c r="V249" s="12">
        <v>17.2</v>
      </c>
      <c r="W249" s="32">
        <f t="shared" ref="W249:W280" si="208">(1/(V249))*10.78</f>
        <v>0.62674418604651161</v>
      </c>
      <c r="X249" s="32"/>
      <c r="Y249" s="32"/>
      <c r="Z249" s="32"/>
      <c r="AA249" s="32"/>
      <c r="AB249" s="32"/>
      <c r="AC249" s="32">
        <v>2.9304030000000001</v>
      </c>
      <c r="AD249" s="32">
        <v>1.6842109999999999</v>
      </c>
      <c r="AE249" s="32">
        <v>2.6666669999999999</v>
      </c>
      <c r="AF249" s="87"/>
      <c r="AG249" s="87"/>
      <c r="AH249" s="87"/>
      <c r="AI249" s="87"/>
      <c r="AJ249" s="87"/>
      <c r="AK249" s="87">
        <v>1.9047619047619047</v>
      </c>
      <c r="AL249" s="87">
        <v>3.8095238095238093</v>
      </c>
      <c r="AM249" s="87">
        <v>4</v>
      </c>
      <c r="AN249" s="4"/>
      <c r="AO249" s="4"/>
      <c r="AP249" s="12">
        <v>20.239999999999998</v>
      </c>
      <c r="AQ249" s="32">
        <f t="shared" ref="AQ249:AQ280" si="209">(1/(AP249))*10.78</f>
        <v>0.53260869565217395</v>
      </c>
      <c r="AR249" s="32">
        <v>2.1130480999999999</v>
      </c>
      <c r="AS249" s="32">
        <v>2.2650057000000001</v>
      </c>
      <c r="AT249" s="32">
        <v>2.1208909999999999</v>
      </c>
      <c r="AU249" s="32">
        <v>2.2246939999999999</v>
      </c>
      <c r="AV249" s="32"/>
      <c r="AW249" s="32"/>
      <c r="AX249" s="32"/>
      <c r="AY249" s="32">
        <v>2.0366599999999999</v>
      </c>
      <c r="AZ249" s="32"/>
      <c r="BA249" s="32">
        <v>2.5823109999999998</v>
      </c>
      <c r="BB249" s="12">
        <v>2.0099999999999998</v>
      </c>
      <c r="BC249" s="12">
        <f t="shared" si="187"/>
        <v>0.58000738801535412</v>
      </c>
      <c r="BD249" s="4"/>
      <c r="BE249" s="4"/>
      <c r="BF249" s="4"/>
      <c r="BG249" s="4"/>
      <c r="BH249" s="4"/>
      <c r="BI249" s="4"/>
      <c r="BJ249" s="4">
        <v>2.0202019999999998</v>
      </c>
      <c r="BK249" s="4">
        <v>1.3913040000000001</v>
      </c>
      <c r="BL249" s="4">
        <v>1.24031</v>
      </c>
      <c r="BM249" s="4"/>
      <c r="BN249" s="4"/>
      <c r="BO249" s="4"/>
      <c r="BP249" s="4"/>
      <c r="BQ249" s="4"/>
      <c r="BR249" s="4"/>
      <c r="BS249" s="4">
        <v>1.25</v>
      </c>
      <c r="BT249" s="4">
        <v>1.25</v>
      </c>
      <c r="BU249" s="4">
        <v>1.25</v>
      </c>
      <c r="BV249" s="4">
        <v>1.5094339622641508</v>
      </c>
      <c r="BW249" s="4">
        <v>1.3333333333333333</v>
      </c>
      <c r="BX249" s="4">
        <v>1.7777777777777779</v>
      </c>
      <c r="BY249" s="12">
        <v>30.46</v>
      </c>
      <c r="BZ249" s="12">
        <f t="shared" si="201"/>
        <v>0.35390676296782658</v>
      </c>
      <c r="CA249" s="12">
        <v>1.1599999999999999</v>
      </c>
      <c r="CB249" s="12">
        <f t="shared" si="188"/>
        <v>0.33473063188945812</v>
      </c>
      <c r="CC249" s="164"/>
      <c r="CD249" s="149"/>
      <c r="CE249" s="156"/>
      <c r="CF249" s="12">
        <v>28.26</v>
      </c>
      <c r="CG249" s="12">
        <f t="shared" si="202"/>
        <v>0.38145789101203115</v>
      </c>
      <c r="CH249" s="164"/>
      <c r="CI249" s="173"/>
      <c r="CJ249" s="12">
        <v>19.170000000000002</v>
      </c>
      <c r="CK249" s="12">
        <f t="shared" si="203"/>
        <v>0.56233698487219597</v>
      </c>
      <c r="CL249" s="88"/>
      <c r="CM249" s="173"/>
      <c r="CN249" s="12">
        <v>16.82</v>
      </c>
      <c r="CO249" s="4"/>
      <c r="CP249" s="4"/>
      <c r="CQ249" s="12">
        <v>2.73</v>
      </c>
      <c r="CR249" s="12">
        <f t="shared" ref="CR249:CR280" si="210">(1/CQ249)*10.78</f>
        <v>3.948717948717948</v>
      </c>
      <c r="CS249" s="117">
        <v>348</v>
      </c>
      <c r="CT249" s="116">
        <v>2.6534334672172664</v>
      </c>
      <c r="CU249" s="88"/>
      <c r="CV249" s="12">
        <v>4.8499999999999996</v>
      </c>
      <c r="CW249" s="12">
        <f>(1/CV249)*10.78</f>
        <v>2.2226804123711341</v>
      </c>
      <c r="CX249" s="12">
        <v>120.66</v>
      </c>
      <c r="CY249" s="12">
        <f t="shared" si="189"/>
        <v>8.9341952594065979E-2</v>
      </c>
      <c r="CZ249" s="53">
        <f t="shared" si="190"/>
        <v>11.601344318149069</v>
      </c>
      <c r="DA249" s="4"/>
      <c r="DB249" s="4"/>
      <c r="DC249" s="63"/>
      <c r="DD249" s="4"/>
      <c r="DE249" s="4"/>
      <c r="DF249" s="32"/>
      <c r="DG249" s="32"/>
      <c r="DH249" s="32"/>
      <c r="DI249" s="33">
        <v>348</v>
      </c>
      <c r="DJ249" s="28">
        <f t="shared" si="191"/>
        <v>2.6534334672172664</v>
      </c>
      <c r="DK249" s="33">
        <v>534</v>
      </c>
      <c r="DL249" s="28">
        <f t="shared" si="192"/>
        <v>1.7292038325685557</v>
      </c>
      <c r="DM249" s="5">
        <v>457</v>
      </c>
      <c r="DN249" s="28">
        <f t="shared" si="193"/>
        <v>2.0205576511851393</v>
      </c>
      <c r="DO249" s="5">
        <v>17.5</v>
      </c>
      <c r="DP249" s="28">
        <f t="shared" si="194"/>
        <v>1.3582799999999999</v>
      </c>
      <c r="DQ249" s="5">
        <v>422.5</v>
      </c>
      <c r="DR249" s="53">
        <f t="shared" si="195"/>
        <v>7.3055601017004621</v>
      </c>
      <c r="DS249" s="5">
        <v>118</v>
      </c>
      <c r="DT249" s="53">
        <f t="shared" si="196"/>
        <v>9.135593220338982E-2</v>
      </c>
      <c r="DU249" s="53">
        <f t="shared" si="197"/>
        <v>1.522598870056497</v>
      </c>
      <c r="DV249" s="6"/>
      <c r="DW249" s="53">
        <f t="shared" si="204"/>
        <v>0.53260869565217395</v>
      </c>
      <c r="DX249" s="53">
        <f t="shared" si="177"/>
        <v>0.7912981208695653</v>
      </c>
      <c r="DY249" s="53">
        <f t="shared" si="178"/>
        <v>0.55991844750878528</v>
      </c>
      <c r="DZ249" s="53">
        <f t="shared" si="179"/>
        <v>0.42094635410445169</v>
      </c>
      <c r="EA249" s="53">
        <f t="shared" si="205"/>
        <v>0.62674418604651161</v>
      </c>
      <c r="EB249" s="63">
        <f t="shared" si="206"/>
        <v>0.35390676296782658</v>
      </c>
      <c r="EC249" s="53">
        <f t="shared" si="207"/>
        <v>0.56233698487219597</v>
      </c>
      <c r="ED249" s="53">
        <f t="shared" ref="ED249:ED281" si="211">CR249</f>
        <v>3.948717948717948</v>
      </c>
      <c r="EE249" s="53">
        <f t="shared" si="156"/>
        <v>2.2226804123711341</v>
      </c>
      <c r="EF249" s="53">
        <f>'east Allen-Studer'!DO248</f>
        <v>3.1481993050982662</v>
      </c>
      <c r="EG249" s="53">
        <f t="shared" si="198"/>
        <v>1.522598870056497</v>
      </c>
      <c r="EH249" s="53">
        <f t="shared" si="199"/>
        <v>11.601344318149069</v>
      </c>
      <c r="EI249" s="53">
        <f>'east Allen-Studer'!DR248</f>
        <v>2.4</v>
      </c>
      <c r="EJ249" s="53">
        <f t="shared" si="170"/>
        <v>1.1113402061855671</v>
      </c>
      <c r="EK249" s="53">
        <f t="shared" si="171"/>
        <v>2.2226804123711341</v>
      </c>
      <c r="EL249" s="6"/>
      <c r="EM249" s="11">
        <f t="shared" si="172"/>
        <v>376.89243427595221</v>
      </c>
      <c r="EN249" s="11">
        <f t="shared" si="173"/>
        <v>181.26712884391998</v>
      </c>
      <c r="EO249" s="11">
        <f t="shared" si="174"/>
        <v>108.08460532364629</v>
      </c>
      <c r="EP249" s="6"/>
      <c r="EQ249" s="5">
        <f t="shared" si="200"/>
        <v>1.41218</v>
      </c>
      <c r="ER249" s="5">
        <f t="shared" si="181"/>
        <v>4.43058</v>
      </c>
      <c r="ES249" s="218">
        <f t="shared" si="169"/>
        <v>1828</v>
      </c>
      <c r="ET249" s="53">
        <f t="shared" si="182"/>
        <v>0.42821766987721593</v>
      </c>
      <c r="EU249" s="53">
        <f t="shared" si="183"/>
        <v>0.89035447865987083</v>
      </c>
      <c r="EV249" s="53">
        <f t="shared" si="184"/>
        <v>1.4932006229446937</v>
      </c>
      <c r="EW249" s="6"/>
    </row>
    <row r="250" spans="1:153" x14ac:dyDescent="0.15">
      <c r="A250" s="218">
        <f t="shared" si="168"/>
        <v>1829</v>
      </c>
      <c r="B250" s="4">
        <v>12.33</v>
      </c>
      <c r="C250" s="4">
        <f t="shared" si="175"/>
        <v>4.43058</v>
      </c>
      <c r="D250" s="4">
        <v>3.75</v>
      </c>
      <c r="E250" s="4">
        <f t="shared" si="176"/>
        <v>1.3474999999999999</v>
      </c>
      <c r="F250" s="4"/>
      <c r="G250" s="4"/>
      <c r="H250" s="4"/>
      <c r="I250" s="4">
        <v>11.99</v>
      </c>
      <c r="J250" s="4">
        <f t="shared" si="185"/>
        <v>4.3084066666666665</v>
      </c>
      <c r="K250" s="4">
        <v>3.93</v>
      </c>
      <c r="L250" s="4">
        <f t="shared" si="186"/>
        <v>1.41218</v>
      </c>
      <c r="M250" s="12"/>
      <c r="N250" s="12"/>
      <c r="O250" s="53"/>
      <c r="P250" s="12"/>
      <c r="Q250" s="12"/>
      <c r="R250" s="12"/>
      <c r="S250" s="4"/>
      <c r="T250" s="4"/>
      <c r="U250" s="4"/>
      <c r="V250" s="12">
        <v>13.8</v>
      </c>
      <c r="W250" s="32">
        <f t="shared" si="208"/>
        <v>0.78115942028985508</v>
      </c>
      <c r="X250" s="32"/>
      <c r="Y250" s="32"/>
      <c r="Z250" s="32"/>
      <c r="AA250" s="32"/>
      <c r="AB250" s="32"/>
      <c r="AC250" s="32">
        <v>2.704987</v>
      </c>
      <c r="AD250" s="32">
        <v>1.7391300000000001</v>
      </c>
      <c r="AE250" s="32">
        <v>2.1052629999999999</v>
      </c>
      <c r="AF250" s="87"/>
      <c r="AG250" s="87"/>
      <c r="AH250" s="87"/>
      <c r="AI250" s="87"/>
      <c r="AJ250" s="87"/>
      <c r="AK250" s="87">
        <v>2.3529411764705883</v>
      </c>
      <c r="AL250" s="87">
        <v>4</v>
      </c>
      <c r="AM250" s="87">
        <v>4.4444444444444446</v>
      </c>
      <c r="AN250" s="4"/>
      <c r="AO250" s="4"/>
      <c r="AP250" s="12">
        <v>23.95</v>
      </c>
      <c r="AQ250" s="32">
        <f t="shared" si="209"/>
        <v>0.45010438413361165</v>
      </c>
      <c r="AR250" s="32">
        <v>1.7857143</v>
      </c>
      <c r="AS250" s="32"/>
      <c r="AT250" s="32"/>
      <c r="AU250" s="32"/>
      <c r="AV250" s="32"/>
      <c r="AW250" s="32"/>
      <c r="AX250" s="32"/>
      <c r="AY250" s="32"/>
      <c r="AZ250" s="32"/>
      <c r="BA250" s="32"/>
      <c r="BB250" s="12">
        <v>2.0099999999999998</v>
      </c>
      <c r="BC250" s="12">
        <f t="shared" si="187"/>
        <v>0.58000738801535412</v>
      </c>
      <c r="BD250" s="4"/>
      <c r="BE250" s="4"/>
      <c r="BF250" s="4"/>
      <c r="BG250" s="4"/>
      <c r="BH250" s="4"/>
      <c r="BI250" s="4"/>
      <c r="BJ250" s="4">
        <v>2.0202019999999998</v>
      </c>
      <c r="BK250" s="4">
        <v>0.86956500000000003</v>
      </c>
      <c r="BL250" s="4">
        <v>1.454545</v>
      </c>
      <c r="BM250" s="4"/>
      <c r="BN250" s="4"/>
      <c r="BO250" s="4"/>
      <c r="BP250" s="4"/>
      <c r="BQ250" s="4"/>
      <c r="BR250" s="4"/>
      <c r="BS250" s="4">
        <v>1.4814814814814814</v>
      </c>
      <c r="BT250" s="4">
        <v>1.5384615384615385</v>
      </c>
      <c r="BU250" s="4">
        <v>1.7391304347826086</v>
      </c>
      <c r="BV250" s="4">
        <v>1.5094339622641508</v>
      </c>
      <c r="BW250" s="4">
        <v>1.7021276595744681</v>
      </c>
      <c r="BX250" s="4">
        <v>1.3333333333333333</v>
      </c>
      <c r="BY250" s="12">
        <v>41.9</v>
      </c>
      <c r="BZ250" s="12">
        <f t="shared" si="201"/>
        <v>0.25727923627684962</v>
      </c>
      <c r="CA250" s="12">
        <v>0.93</v>
      </c>
      <c r="CB250" s="12">
        <f t="shared" si="188"/>
        <v>0.2683616272906863</v>
      </c>
      <c r="CC250" s="164"/>
      <c r="CD250" s="149"/>
      <c r="CE250" s="156"/>
      <c r="CF250" s="12">
        <v>35.58</v>
      </c>
      <c r="CG250" s="12">
        <f t="shared" si="202"/>
        <v>0.30297920179876331</v>
      </c>
      <c r="CH250" s="164"/>
      <c r="CI250" s="173"/>
      <c r="CJ250" s="12">
        <v>22.52</v>
      </c>
      <c r="CK250" s="12">
        <f t="shared" si="203"/>
        <v>0.47868561278863231</v>
      </c>
      <c r="CL250" s="88"/>
      <c r="CM250" s="173"/>
      <c r="CN250" s="12">
        <v>24.48</v>
      </c>
      <c r="CO250" s="4"/>
      <c r="CP250" s="4"/>
      <c r="CQ250" s="12">
        <v>1.94</v>
      </c>
      <c r="CR250" s="12">
        <f t="shared" si="210"/>
        <v>5.5567010309278357</v>
      </c>
      <c r="CS250" s="117">
        <v>348</v>
      </c>
      <c r="CT250" s="116">
        <v>2.6534334672172664</v>
      </c>
      <c r="CU250" s="88"/>
      <c r="CV250" s="12"/>
      <c r="CW250" s="12"/>
      <c r="CX250" s="12">
        <v>120.66</v>
      </c>
      <c r="CY250" s="12">
        <f t="shared" si="189"/>
        <v>8.9341952594065979E-2</v>
      </c>
      <c r="CZ250" s="53">
        <f t="shared" si="190"/>
        <v>11.601344318149069</v>
      </c>
      <c r="DA250" s="4"/>
      <c r="DB250" s="4"/>
      <c r="DC250" s="63"/>
      <c r="DD250" s="4"/>
      <c r="DE250" s="4"/>
      <c r="DF250" s="32"/>
      <c r="DG250" s="32"/>
      <c r="DH250" s="32"/>
      <c r="DI250" s="33">
        <v>348</v>
      </c>
      <c r="DJ250" s="28">
        <f t="shared" si="191"/>
        <v>2.6534334672172664</v>
      </c>
      <c r="DK250" s="33">
        <v>534</v>
      </c>
      <c r="DL250" s="28">
        <f t="shared" si="192"/>
        <v>1.7292038325685557</v>
      </c>
      <c r="DM250" s="5">
        <v>457</v>
      </c>
      <c r="DN250" s="28">
        <f t="shared" si="193"/>
        <v>2.0205576511851393</v>
      </c>
      <c r="DO250" s="5">
        <v>17.5</v>
      </c>
      <c r="DP250" s="28">
        <f t="shared" si="194"/>
        <v>1.3582799999999999</v>
      </c>
      <c r="DQ250" s="5">
        <v>422.5</v>
      </c>
      <c r="DR250" s="53">
        <f t="shared" si="195"/>
        <v>7.3055601017004621</v>
      </c>
      <c r="DS250" s="5">
        <v>118</v>
      </c>
      <c r="DT250" s="53">
        <f t="shared" si="196"/>
        <v>9.135593220338982E-2</v>
      </c>
      <c r="DU250" s="53">
        <f t="shared" si="197"/>
        <v>1.522598870056497</v>
      </c>
      <c r="DV250" s="6"/>
      <c r="DW250" s="53">
        <f t="shared" si="204"/>
        <v>0.45010438413361165</v>
      </c>
      <c r="DX250" s="53">
        <f t="shared" si="177"/>
        <v>0.69014783494780785</v>
      </c>
      <c r="DY250" s="53">
        <f t="shared" si="178"/>
        <v>0.50252246967455849</v>
      </c>
      <c r="DZ250" s="53">
        <f t="shared" si="179"/>
        <v>0.30983996555904536</v>
      </c>
      <c r="EA250" s="53">
        <f t="shared" si="205"/>
        <v>0.78115942028985508</v>
      </c>
      <c r="EB250" s="63">
        <f t="shared" si="206"/>
        <v>0.25727923627684962</v>
      </c>
      <c r="EC250" s="53">
        <f t="shared" si="207"/>
        <v>0.47868561278863231</v>
      </c>
      <c r="ED250" s="53">
        <f t="shared" si="211"/>
        <v>5.5567010309278357</v>
      </c>
      <c r="EE250" s="53">
        <f t="shared" ref="EE250:EE272" si="212">CR250*(AVERAGE(CW$240:CW$249)/AVERAGE(CR$240:CR$249))</f>
        <v>2.6419728573263153</v>
      </c>
      <c r="EF250" s="53">
        <f>'east Allen-Studer'!DO249</f>
        <v>2.796155019835215</v>
      </c>
      <c r="EG250" s="53">
        <f t="shared" si="198"/>
        <v>1.522598870056497</v>
      </c>
      <c r="EH250" s="53">
        <f t="shared" si="199"/>
        <v>11.601344318149069</v>
      </c>
      <c r="EI250" s="53">
        <f>'east Allen-Studer'!DR249</f>
        <v>2.4</v>
      </c>
      <c r="EJ250" s="53">
        <f t="shared" si="170"/>
        <v>1.3209864286631576</v>
      </c>
      <c r="EK250" s="53">
        <f t="shared" si="171"/>
        <v>2.6419728573263153</v>
      </c>
      <c r="EL250" s="6"/>
      <c r="EM250" s="11">
        <f t="shared" si="172"/>
        <v>346.042730217886</v>
      </c>
      <c r="EN250" s="11">
        <f t="shared" si="173"/>
        <v>170.17835353001064</v>
      </c>
      <c r="EO250" s="11">
        <f t="shared" si="174"/>
        <v>91.559309307263916</v>
      </c>
      <c r="EP250" s="6"/>
      <c r="EQ250" s="5">
        <f t="shared" si="200"/>
        <v>1.41218</v>
      </c>
      <c r="ER250" s="5">
        <f t="shared" si="181"/>
        <v>4.43058</v>
      </c>
      <c r="ES250" s="218">
        <f t="shared" si="169"/>
        <v>1829</v>
      </c>
      <c r="ET250" s="53">
        <f t="shared" si="182"/>
        <v>0.46639326853761509</v>
      </c>
      <c r="EU250" s="53">
        <f t="shared" si="183"/>
        <v>0.94836973476499653</v>
      </c>
      <c r="EV250" s="53">
        <f t="shared" si="184"/>
        <v>1.762704428649462</v>
      </c>
      <c r="EW250" s="6"/>
    </row>
    <row r="251" spans="1:153" x14ac:dyDescent="0.15">
      <c r="A251" s="218">
        <f t="shared" si="168"/>
        <v>1830</v>
      </c>
      <c r="B251" s="4"/>
      <c r="C251" s="4"/>
      <c r="D251" s="4"/>
      <c r="E251" s="4"/>
      <c r="F251" s="4"/>
      <c r="G251" s="4"/>
      <c r="H251" s="4"/>
      <c r="I251" s="4">
        <v>12.49</v>
      </c>
      <c r="J251" s="4">
        <f t="shared" si="185"/>
        <v>4.4880733333333334</v>
      </c>
      <c r="K251" s="4">
        <v>4.2</v>
      </c>
      <c r="L251" s="4">
        <f t="shared" si="186"/>
        <v>1.5091999999999999</v>
      </c>
      <c r="M251" s="12"/>
      <c r="N251" s="12"/>
      <c r="O251" s="53"/>
      <c r="P251" s="12"/>
      <c r="Q251" s="12"/>
      <c r="R251" s="12"/>
      <c r="S251" s="4"/>
      <c r="T251" s="4"/>
      <c r="U251" s="4"/>
      <c r="V251" s="12">
        <v>12.74</v>
      </c>
      <c r="W251" s="32">
        <f t="shared" si="208"/>
        <v>0.84615384615384615</v>
      </c>
      <c r="X251" s="32"/>
      <c r="Y251" s="32"/>
      <c r="Z251" s="32"/>
      <c r="AA251" s="32"/>
      <c r="AB251" s="32"/>
      <c r="AC251" s="32">
        <v>2.9304030000000001</v>
      </c>
      <c r="AD251" s="32">
        <v>1.230769</v>
      </c>
      <c r="AE251" s="32">
        <v>2.1052629999999999</v>
      </c>
      <c r="AF251" s="87"/>
      <c r="AG251" s="87"/>
      <c r="AH251" s="87"/>
      <c r="AI251" s="87"/>
      <c r="AJ251" s="87"/>
      <c r="AK251" s="87">
        <v>1.7391304347826086</v>
      </c>
      <c r="AL251" s="87">
        <v>4.2105263157894735</v>
      </c>
      <c r="AM251" s="87">
        <v>4</v>
      </c>
      <c r="AN251" s="4"/>
      <c r="AO251" s="4"/>
      <c r="AP251" s="12">
        <v>22.94</v>
      </c>
      <c r="AQ251" s="32">
        <f t="shared" si="209"/>
        <v>0.46992153443766344</v>
      </c>
      <c r="AR251" s="32">
        <v>1.8639329</v>
      </c>
      <c r="AS251" s="32"/>
      <c r="AT251" s="32"/>
      <c r="AU251" s="32"/>
      <c r="AV251" s="32"/>
      <c r="AW251" s="32"/>
      <c r="AX251" s="32"/>
      <c r="AY251" s="32"/>
      <c r="AZ251" s="32"/>
      <c r="BA251" s="32"/>
      <c r="BB251" s="12">
        <v>1.81</v>
      </c>
      <c r="BC251" s="12">
        <f t="shared" si="187"/>
        <v>0.52229521010337876</v>
      </c>
      <c r="BD251" s="4"/>
      <c r="BE251" s="4"/>
      <c r="BF251" s="4"/>
      <c r="BG251" s="4"/>
      <c r="BH251" s="4"/>
      <c r="BI251" s="4"/>
      <c r="BJ251" s="4">
        <v>1.818182</v>
      </c>
      <c r="BK251" s="4">
        <v>1.37931</v>
      </c>
      <c r="BL251" s="4">
        <v>1.454545</v>
      </c>
      <c r="BM251" s="4"/>
      <c r="BN251" s="4"/>
      <c r="BO251" s="4"/>
      <c r="BP251" s="4"/>
      <c r="BQ251" s="4"/>
      <c r="BR251" s="4"/>
      <c r="BS251" s="4">
        <v>1.4285714285714284</v>
      </c>
      <c r="BT251" s="4">
        <v>1.3333333333333333</v>
      </c>
      <c r="BU251" s="4">
        <v>1.8181818181818183</v>
      </c>
      <c r="BV251" s="4">
        <v>1.6666666666666665</v>
      </c>
      <c r="BW251" s="4">
        <v>1.6</v>
      </c>
      <c r="BX251" s="4">
        <v>1.3333333333333333</v>
      </c>
      <c r="BY251" s="12">
        <v>33.47</v>
      </c>
      <c r="BZ251" s="12">
        <f t="shared" si="201"/>
        <v>0.32207947415596055</v>
      </c>
      <c r="CA251" s="12">
        <v>1.1599999999999999</v>
      </c>
      <c r="CB251" s="12">
        <f t="shared" si="188"/>
        <v>0.33473063188945812</v>
      </c>
      <c r="CC251" s="164"/>
      <c r="CD251" s="149"/>
      <c r="CE251" s="156"/>
      <c r="CF251" s="12">
        <v>23.45</v>
      </c>
      <c r="CG251" s="12">
        <f t="shared" si="202"/>
        <v>0.45970149253731341</v>
      </c>
      <c r="CH251" s="164"/>
      <c r="CI251" s="173"/>
      <c r="CJ251" s="12">
        <v>19.52</v>
      </c>
      <c r="CK251" s="12">
        <f t="shared" si="203"/>
        <v>0.55225409836065575</v>
      </c>
      <c r="CL251" s="88"/>
      <c r="CM251" s="173"/>
      <c r="CN251" s="12">
        <v>21.38</v>
      </c>
      <c r="CO251" s="4"/>
      <c r="CP251" s="4"/>
      <c r="CQ251" s="12">
        <v>1.63</v>
      </c>
      <c r="CR251" s="12">
        <f t="shared" si="210"/>
        <v>6.6134969325153374</v>
      </c>
      <c r="CS251" s="117">
        <v>349.5</v>
      </c>
      <c r="CT251" s="116">
        <v>2.6420453407485227</v>
      </c>
      <c r="CU251" s="88"/>
      <c r="CV251" s="12"/>
      <c r="CW251" s="12"/>
      <c r="CX251" s="12">
        <v>145.15</v>
      </c>
      <c r="CY251" s="12">
        <f t="shared" si="189"/>
        <v>7.4267998622115056E-2</v>
      </c>
      <c r="CZ251" s="53">
        <f t="shared" si="190"/>
        <v>9.6439421662271219</v>
      </c>
      <c r="DA251" s="4"/>
      <c r="DB251" s="4"/>
      <c r="DC251" s="63"/>
      <c r="DD251" s="4"/>
      <c r="DE251" s="4"/>
      <c r="DF251" s="32"/>
      <c r="DG251" s="32"/>
      <c r="DH251" s="32"/>
      <c r="DI251" s="33">
        <v>349.5</v>
      </c>
      <c r="DJ251" s="28">
        <f t="shared" si="191"/>
        <v>2.6420453407485227</v>
      </c>
      <c r="DK251" s="33">
        <v>590.5</v>
      </c>
      <c r="DL251" s="28">
        <f t="shared" si="192"/>
        <v>1.5637507986310053</v>
      </c>
      <c r="DM251" s="5">
        <v>454</v>
      </c>
      <c r="DN251" s="28">
        <f t="shared" si="193"/>
        <v>2.0339093537260102</v>
      </c>
      <c r="DO251" s="5">
        <v>17.329999999999998</v>
      </c>
      <c r="DP251" s="28">
        <f t="shared" si="194"/>
        <v>1.3716041546451243</v>
      </c>
      <c r="DQ251" s="5">
        <v>415.5</v>
      </c>
      <c r="DR251" s="53">
        <f t="shared" si="195"/>
        <v>7.4286381298879558</v>
      </c>
      <c r="DS251" s="5">
        <v>125</v>
      </c>
      <c r="DT251" s="53">
        <f t="shared" si="196"/>
        <v>8.6239999999999997E-2</v>
      </c>
      <c r="DU251" s="53">
        <f t="shared" si="197"/>
        <v>1.4373333333333334</v>
      </c>
      <c r="DV251" s="6"/>
      <c r="DW251" s="53">
        <f t="shared" si="204"/>
        <v>0.46992153443766344</v>
      </c>
      <c r="DX251" s="53">
        <f t="shared" si="177"/>
        <v>0.71542104788724203</v>
      </c>
      <c r="DY251" s="53">
        <f t="shared" si="178"/>
        <v>0.54224261502618076</v>
      </c>
      <c r="DZ251" s="53">
        <f t="shared" si="179"/>
        <v>0.38453179460243803</v>
      </c>
      <c r="EA251" s="53">
        <f t="shared" si="205"/>
        <v>0.84615384615384615</v>
      </c>
      <c r="EB251" s="63">
        <f t="shared" si="206"/>
        <v>0.32207947415596055</v>
      </c>
      <c r="EC251" s="53">
        <f t="shared" si="207"/>
        <v>0.55225409836065575</v>
      </c>
      <c r="ED251" s="53">
        <f t="shared" si="211"/>
        <v>6.6134969325153374</v>
      </c>
      <c r="EE251" s="53">
        <f t="shared" si="212"/>
        <v>3.1444339528914425</v>
      </c>
      <c r="EF251" s="53">
        <f>'east Allen-Studer'!DO250</f>
        <v>2.4152546456161765</v>
      </c>
      <c r="EG251" s="53">
        <f t="shared" si="198"/>
        <v>1.4373333333333334</v>
      </c>
      <c r="EH251" s="53">
        <f t="shared" si="199"/>
        <v>9.6439421662271219</v>
      </c>
      <c r="EI251" s="53">
        <f>'east Allen-Studer'!DR250</f>
        <v>2.4</v>
      </c>
      <c r="EJ251" s="53">
        <f t="shared" si="170"/>
        <v>1.5722169764457212</v>
      </c>
      <c r="EK251" s="53">
        <f t="shared" si="171"/>
        <v>3.1444339528914425</v>
      </c>
      <c r="EL251" s="6"/>
      <c r="EM251" s="11">
        <f t="shared" si="172"/>
        <v>367.10661054189035</v>
      </c>
      <c r="EN251" s="11">
        <f t="shared" si="173"/>
        <v>182.20736843599508</v>
      </c>
      <c r="EO251" s="11">
        <f t="shared" si="174"/>
        <v>107.73183327435683</v>
      </c>
      <c r="EP251" s="6"/>
      <c r="EQ251" s="5">
        <f t="shared" si="200"/>
        <v>1.5091999999999999</v>
      </c>
      <c r="ER251" s="5">
        <f t="shared" ref="ER251:ER284" si="213">J251</f>
        <v>4.4880733333333334</v>
      </c>
      <c r="ES251" s="218">
        <f t="shared" si="169"/>
        <v>1830</v>
      </c>
      <c r="ET251" s="53">
        <f t="shared" si="182"/>
        <v>0.46983626839462317</v>
      </c>
      <c r="EU251" s="53">
        <f t="shared" si="183"/>
        <v>0.94661374828311573</v>
      </c>
      <c r="EV251" s="53">
        <f t="shared" si="184"/>
        <v>1.6010123912098599</v>
      </c>
      <c r="EW251" s="6"/>
    </row>
    <row r="252" spans="1:153" x14ac:dyDescent="0.15">
      <c r="A252" s="218">
        <f t="shared" si="168"/>
        <v>1831</v>
      </c>
      <c r="B252" s="4"/>
      <c r="C252" s="4"/>
      <c r="D252" s="4"/>
      <c r="E252" s="4"/>
      <c r="F252" s="4"/>
      <c r="G252" s="4"/>
      <c r="H252" s="4"/>
      <c r="I252" s="4">
        <v>12.49</v>
      </c>
      <c r="J252" s="4">
        <f t="shared" si="185"/>
        <v>4.4880733333333334</v>
      </c>
      <c r="K252" s="4">
        <v>4.2</v>
      </c>
      <c r="L252" s="4">
        <f t="shared" si="186"/>
        <v>1.5091999999999999</v>
      </c>
      <c r="M252" s="12"/>
      <c r="N252" s="12"/>
      <c r="O252" s="53"/>
      <c r="P252" s="12"/>
      <c r="Q252" s="12"/>
      <c r="R252" s="12"/>
      <c r="S252" s="4"/>
      <c r="T252" s="4"/>
      <c r="U252" s="4"/>
      <c r="V252" s="12">
        <v>12.74</v>
      </c>
      <c r="W252" s="32">
        <f t="shared" si="208"/>
        <v>0.84615384615384615</v>
      </c>
      <c r="X252" s="32"/>
      <c r="Y252" s="32"/>
      <c r="Z252" s="32"/>
      <c r="AA252" s="32"/>
      <c r="AB252" s="32"/>
      <c r="AC252" s="32">
        <v>2.9304030000000001</v>
      </c>
      <c r="AD252" s="32">
        <v>1.230769</v>
      </c>
      <c r="AE252" s="32">
        <v>2.6666669999999999</v>
      </c>
      <c r="AF252" s="87"/>
      <c r="AG252" s="87"/>
      <c r="AH252" s="87"/>
      <c r="AI252" s="87"/>
      <c r="AJ252" s="87"/>
      <c r="AK252" s="87">
        <v>2.5</v>
      </c>
      <c r="AL252" s="87">
        <v>4.2105263157894735</v>
      </c>
      <c r="AM252" s="87">
        <v>4</v>
      </c>
      <c r="AN252" s="4"/>
      <c r="AO252" s="4"/>
      <c r="AP252" s="12">
        <v>24.94</v>
      </c>
      <c r="AQ252" s="32">
        <f t="shared" si="209"/>
        <v>0.43223736968724935</v>
      </c>
      <c r="AR252" s="32">
        <v>1.7145306</v>
      </c>
      <c r="AS252" s="32"/>
      <c r="AT252" s="32"/>
      <c r="AU252" s="32"/>
      <c r="AV252" s="32"/>
      <c r="AW252" s="32"/>
      <c r="AX252" s="32"/>
      <c r="AY252" s="32"/>
      <c r="AZ252" s="32"/>
      <c r="BA252" s="32"/>
      <c r="BB252" s="12">
        <v>1.81</v>
      </c>
      <c r="BC252" s="12">
        <f t="shared" si="187"/>
        <v>0.52229521010337876</v>
      </c>
      <c r="BD252" s="4"/>
      <c r="BE252" s="4"/>
      <c r="BF252" s="4"/>
      <c r="BG252" s="4"/>
      <c r="BH252" s="4"/>
      <c r="BI252" s="4"/>
      <c r="BJ252" s="4">
        <v>1.818182</v>
      </c>
      <c r="BK252" s="4">
        <v>1.025641</v>
      </c>
      <c r="BL252" s="4">
        <v>1.24031</v>
      </c>
      <c r="BM252" s="4"/>
      <c r="BN252" s="4"/>
      <c r="BO252" s="4"/>
      <c r="BP252" s="4"/>
      <c r="BQ252" s="4"/>
      <c r="BR252" s="4"/>
      <c r="BS252" s="4">
        <v>1.4285714285714284</v>
      </c>
      <c r="BT252" s="4">
        <v>1.5384615384615385</v>
      </c>
      <c r="BU252" s="4">
        <v>1.25</v>
      </c>
      <c r="BV252" s="4">
        <v>1.4285714285714284</v>
      </c>
      <c r="BW252" s="4">
        <v>1.6666666666666665</v>
      </c>
      <c r="BX252" s="4">
        <v>1.4285714285714284</v>
      </c>
      <c r="BY252" s="12">
        <v>40.200000000000003</v>
      </c>
      <c r="BZ252" s="12">
        <f t="shared" si="201"/>
        <v>0.26815920398009946</v>
      </c>
      <c r="CA252" s="12">
        <v>1.1599999999999999</v>
      </c>
      <c r="CB252" s="12">
        <f t="shared" si="188"/>
        <v>0.33473063188945812</v>
      </c>
      <c r="CC252" s="164"/>
      <c r="CD252" s="149"/>
      <c r="CE252" s="156"/>
      <c r="CF252" s="12">
        <v>33.369999999999997</v>
      </c>
      <c r="CG252" s="12">
        <f t="shared" si="202"/>
        <v>0.32304465088402756</v>
      </c>
      <c r="CH252" s="164"/>
      <c r="CI252" s="173"/>
      <c r="CJ252" s="12">
        <v>20.38</v>
      </c>
      <c r="CK252" s="12">
        <f t="shared" si="203"/>
        <v>0.52894995093228647</v>
      </c>
      <c r="CL252" s="88"/>
      <c r="CM252" s="173"/>
      <c r="CN252" s="12">
        <v>24.19</v>
      </c>
      <c r="CO252" s="4"/>
      <c r="CP252" s="4"/>
      <c r="CQ252" s="12">
        <v>2.54</v>
      </c>
      <c r="CR252" s="12">
        <f t="shared" si="210"/>
        <v>4.2440944881889759</v>
      </c>
      <c r="CS252" s="117">
        <v>349.5</v>
      </c>
      <c r="CT252" s="116">
        <v>2.6420453407485227</v>
      </c>
      <c r="CU252" s="88"/>
      <c r="CV252" s="12"/>
      <c r="CW252" s="12"/>
      <c r="CX252" s="12">
        <v>145.15</v>
      </c>
      <c r="CY252" s="12">
        <f t="shared" si="189"/>
        <v>7.4267998622115056E-2</v>
      </c>
      <c r="CZ252" s="53">
        <f t="shared" si="190"/>
        <v>9.6439421662271219</v>
      </c>
      <c r="DA252" s="4"/>
      <c r="DB252" s="4"/>
      <c r="DC252" s="63"/>
      <c r="DD252" s="4"/>
      <c r="DE252" s="4"/>
      <c r="DF252" s="32"/>
      <c r="DG252" s="32"/>
      <c r="DH252" s="32"/>
      <c r="DI252" s="33">
        <v>349.5</v>
      </c>
      <c r="DJ252" s="28">
        <f t="shared" si="191"/>
        <v>2.6420453407485227</v>
      </c>
      <c r="DK252" s="33">
        <v>590.5</v>
      </c>
      <c r="DL252" s="28">
        <f t="shared" si="192"/>
        <v>1.5637507986310053</v>
      </c>
      <c r="DM252" s="5">
        <v>454</v>
      </c>
      <c r="DN252" s="28">
        <f t="shared" si="193"/>
        <v>2.0339093537260102</v>
      </c>
      <c r="DO252" s="5">
        <v>17.329999999999998</v>
      </c>
      <c r="DP252" s="28">
        <f t="shared" si="194"/>
        <v>1.3716041546451243</v>
      </c>
      <c r="DQ252" s="5">
        <v>415.5</v>
      </c>
      <c r="DR252" s="53">
        <f t="shared" si="195"/>
        <v>7.4286381298879558</v>
      </c>
      <c r="DS252" s="5">
        <v>125</v>
      </c>
      <c r="DT252" s="53">
        <f t="shared" si="196"/>
        <v>8.6239999999999997E-2</v>
      </c>
      <c r="DU252" s="53">
        <f t="shared" si="197"/>
        <v>1.4373333333333334</v>
      </c>
      <c r="DV252" s="6"/>
      <c r="DW252" s="53">
        <f t="shared" si="204"/>
        <v>0.43223736968724935</v>
      </c>
      <c r="DX252" s="53">
        <f t="shared" si="177"/>
        <v>0.66922026190323436</v>
      </c>
      <c r="DY252" s="53">
        <f t="shared" si="178"/>
        <v>0.51021440590388067</v>
      </c>
      <c r="DZ252" s="53">
        <f t="shared" si="179"/>
        <v>0.32253200330288556</v>
      </c>
      <c r="EA252" s="53">
        <f t="shared" si="205"/>
        <v>0.84615384615384615</v>
      </c>
      <c r="EB252" s="63">
        <f t="shared" si="206"/>
        <v>0.26815920398009946</v>
      </c>
      <c r="EC252" s="53">
        <f t="shared" si="207"/>
        <v>0.52894995093228647</v>
      </c>
      <c r="ED252" s="53">
        <f t="shared" si="211"/>
        <v>4.2440944881889759</v>
      </c>
      <c r="EE252" s="53">
        <f t="shared" si="212"/>
        <v>2.0178847807925395</v>
      </c>
      <c r="EF252" s="53">
        <f>'east Allen-Studer'!DO251</f>
        <v>2.1151513204739039</v>
      </c>
      <c r="EG252" s="53">
        <f t="shared" si="198"/>
        <v>1.4373333333333334</v>
      </c>
      <c r="EH252" s="53">
        <f t="shared" si="199"/>
        <v>9.6439421662271219</v>
      </c>
      <c r="EI252" s="53">
        <f>'east Allen-Studer'!DR251</f>
        <v>2.4</v>
      </c>
      <c r="EJ252" s="53">
        <f t="shared" si="170"/>
        <v>1.0089423903962698</v>
      </c>
      <c r="EK252" s="53">
        <f t="shared" si="171"/>
        <v>2.0178847807925395</v>
      </c>
      <c r="EL252" s="6"/>
      <c r="EM252" s="11">
        <f t="shared" si="172"/>
        <v>326.84966324077328</v>
      </c>
      <c r="EN252" s="11">
        <f t="shared" si="173"/>
        <v>158.80506074212011</v>
      </c>
      <c r="EO252" s="11">
        <f t="shared" si="174"/>
        <v>88.736722430757993</v>
      </c>
      <c r="EP252" s="6"/>
      <c r="EQ252" s="5">
        <f t="shared" si="200"/>
        <v>1.5091999999999999</v>
      </c>
      <c r="ER252" s="5">
        <f t="shared" si="213"/>
        <v>4.4880733333333334</v>
      </c>
      <c r="ES252" s="218">
        <f t="shared" si="169"/>
        <v>1831</v>
      </c>
      <c r="ET252" s="53">
        <f t="shared" si="182"/>
        <v>0.52770438338479442</v>
      </c>
      <c r="EU252" s="53">
        <f t="shared" si="183"/>
        <v>1.0861114828077569</v>
      </c>
      <c r="EV252" s="53">
        <f t="shared" si="184"/>
        <v>1.943727413806472</v>
      </c>
      <c r="EW252" s="6"/>
    </row>
    <row r="253" spans="1:153" x14ac:dyDescent="0.15">
      <c r="A253" s="218">
        <f t="shared" si="168"/>
        <v>1832</v>
      </c>
      <c r="B253" s="4"/>
      <c r="C253" s="4"/>
      <c r="D253" s="4"/>
      <c r="E253" s="4"/>
      <c r="F253" s="4"/>
      <c r="G253" s="4"/>
      <c r="H253" s="4"/>
      <c r="I253" s="4">
        <v>12.49</v>
      </c>
      <c r="J253" s="4">
        <f t="shared" si="185"/>
        <v>4.4880733333333334</v>
      </c>
      <c r="K253" s="4">
        <v>4.2</v>
      </c>
      <c r="L253" s="4">
        <f t="shared" si="186"/>
        <v>1.5091999999999999</v>
      </c>
      <c r="M253" s="12"/>
      <c r="N253" s="12"/>
      <c r="O253" s="53"/>
      <c r="P253" s="12"/>
      <c r="Q253" s="12"/>
      <c r="R253" s="12"/>
      <c r="S253" s="4"/>
      <c r="T253" s="4"/>
      <c r="U253" s="4"/>
      <c r="V253" s="12">
        <v>12.74</v>
      </c>
      <c r="W253" s="32">
        <f t="shared" si="208"/>
        <v>0.84615384615384615</v>
      </c>
      <c r="X253" s="32"/>
      <c r="Y253" s="32"/>
      <c r="Z253" s="32"/>
      <c r="AA253" s="32"/>
      <c r="AB253" s="32"/>
      <c r="AC253" s="32">
        <v>2.9304030000000001</v>
      </c>
      <c r="AD253" s="32">
        <v>1.5238100000000001</v>
      </c>
      <c r="AE253" s="32">
        <v>2.8571430000000002</v>
      </c>
      <c r="AF253" s="87"/>
      <c r="AG253" s="87"/>
      <c r="AH253" s="87"/>
      <c r="AI253" s="87"/>
      <c r="AJ253" s="87"/>
      <c r="AK253" s="87">
        <v>3.333333333333333</v>
      </c>
      <c r="AL253" s="87">
        <v>4.4444444444444446</v>
      </c>
      <c r="AM253" s="87">
        <v>3.6363636363636367</v>
      </c>
      <c r="AN253" s="4"/>
      <c r="AO253" s="4"/>
      <c r="AP253" s="12">
        <v>20.53</v>
      </c>
      <c r="AQ253" s="32">
        <f t="shared" si="209"/>
        <v>0.52508524111056987</v>
      </c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12">
        <v>1.81</v>
      </c>
      <c r="BC253" s="12">
        <f t="shared" si="187"/>
        <v>0.52229521010337876</v>
      </c>
      <c r="BD253" s="4"/>
      <c r="BE253" s="4"/>
      <c r="BF253" s="4"/>
      <c r="BG253" s="4"/>
      <c r="BH253" s="4"/>
      <c r="BI253" s="4"/>
      <c r="BJ253" s="4">
        <v>1.818182</v>
      </c>
      <c r="BK253" s="4">
        <v>1</v>
      </c>
      <c r="BL253" s="4">
        <v>1.212121</v>
      </c>
      <c r="BM253" s="4"/>
      <c r="BN253" s="4"/>
      <c r="BO253" s="4"/>
      <c r="BP253" s="4"/>
      <c r="BQ253" s="4"/>
      <c r="BR253" s="4"/>
      <c r="BS253" s="4">
        <v>1.8604651162790697</v>
      </c>
      <c r="BT253" s="4">
        <v>3.0769230769230771</v>
      </c>
      <c r="BU253" s="4">
        <v>2.4242424242424243</v>
      </c>
      <c r="BV253" s="4">
        <v>1.797752808988764</v>
      </c>
      <c r="BW253" s="4">
        <v>2.3529411764705883</v>
      </c>
      <c r="BX253" s="4">
        <v>1.6666666666666665</v>
      </c>
      <c r="BY253" s="12">
        <v>32.1</v>
      </c>
      <c r="BZ253" s="12">
        <f t="shared" si="201"/>
        <v>0.33582554517133956</v>
      </c>
      <c r="CA253" s="12">
        <v>1.1599999999999999</v>
      </c>
      <c r="CB253" s="12">
        <f t="shared" si="188"/>
        <v>0.33473063188945812</v>
      </c>
      <c r="CC253" s="164"/>
      <c r="CD253" s="149"/>
      <c r="CE253" s="156"/>
      <c r="CF253" s="12">
        <v>25.37</v>
      </c>
      <c r="CG253" s="12">
        <f t="shared" si="202"/>
        <v>0.42491131257390613</v>
      </c>
      <c r="CH253" s="164"/>
      <c r="CI253" s="173"/>
      <c r="CJ253" s="12"/>
      <c r="CK253" s="12"/>
      <c r="CL253" s="88"/>
      <c r="CM253" s="173"/>
      <c r="CN253" s="12"/>
      <c r="CO253" s="4"/>
      <c r="CP253" s="4"/>
      <c r="CQ253" s="12">
        <v>2.1</v>
      </c>
      <c r="CR253" s="12">
        <f t="shared" si="210"/>
        <v>5.1333333333333329</v>
      </c>
      <c r="CS253" s="117">
        <v>349.5</v>
      </c>
      <c r="CT253" s="116">
        <v>2.6420453407485227</v>
      </c>
      <c r="CU253" s="88"/>
      <c r="CV253" s="12"/>
      <c r="CW253" s="12"/>
      <c r="CX253" s="12">
        <v>145.15</v>
      </c>
      <c r="CY253" s="12">
        <f t="shared" si="189"/>
        <v>7.4267998622115056E-2</v>
      </c>
      <c r="CZ253" s="53">
        <f t="shared" si="190"/>
        <v>9.6439421662271219</v>
      </c>
      <c r="DA253" s="4"/>
      <c r="DB253" s="4"/>
      <c r="DC253" s="63"/>
      <c r="DD253" s="4"/>
      <c r="DE253" s="4"/>
      <c r="DF253" s="32"/>
      <c r="DG253" s="32"/>
      <c r="DH253" s="32"/>
      <c r="DI253" s="33">
        <v>349.5</v>
      </c>
      <c r="DJ253" s="28">
        <f t="shared" si="191"/>
        <v>2.6420453407485227</v>
      </c>
      <c r="DK253" s="33">
        <v>590.5</v>
      </c>
      <c r="DL253" s="28">
        <f t="shared" si="192"/>
        <v>1.5637507986310053</v>
      </c>
      <c r="DM253" s="5">
        <v>454</v>
      </c>
      <c r="DN253" s="28">
        <f t="shared" si="193"/>
        <v>2.0339093537260102</v>
      </c>
      <c r="DO253" s="5">
        <v>17.329999999999998</v>
      </c>
      <c r="DP253" s="28">
        <f t="shared" si="194"/>
        <v>1.3716041546451243</v>
      </c>
      <c r="DQ253" s="5">
        <v>415.5</v>
      </c>
      <c r="DR253" s="53">
        <f t="shared" si="195"/>
        <v>7.4286381298879558</v>
      </c>
      <c r="DS253" s="5">
        <v>125</v>
      </c>
      <c r="DT253" s="53">
        <f t="shared" si="196"/>
        <v>8.6239999999999997E-2</v>
      </c>
      <c r="DU253" s="53">
        <f t="shared" si="197"/>
        <v>1.4373333333333334</v>
      </c>
      <c r="DV253" s="6"/>
      <c r="DW253" s="53">
        <f t="shared" si="204"/>
        <v>0.52508524111056987</v>
      </c>
      <c r="DX253" s="53">
        <f t="shared" si="177"/>
        <v>0.78305175226822543</v>
      </c>
      <c r="DY253" s="53">
        <f t="shared" si="178"/>
        <v>0.55040767124074774</v>
      </c>
      <c r="DZ253" s="53">
        <f t="shared" si="179"/>
        <v>0.40033760439090343</v>
      </c>
      <c r="EA253" s="53">
        <f t="shared" si="205"/>
        <v>0.84615384615384615</v>
      </c>
      <c r="EB253" s="63">
        <f t="shared" si="206"/>
        <v>0.33582554517133956</v>
      </c>
      <c r="EC253" s="53">
        <v>0.7</v>
      </c>
      <c r="ED253" s="53">
        <f t="shared" si="211"/>
        <v>5.1333333333333329</v>
      </c>
      <c r="EE253" s="53">
        <f t="shared" si="212"/>
        <v>2.4406796872443097</v>
      </c>
      <c r="EF253" s="53">
        <f>'east Allen-Studer'!DO252</f>
        <v>2.0660959692487246</v>
      </c>
      <c r="EG253" s="53">
        <f t="shared" si="198"/>
        <v>1.4373333333333334</v>
      </c>
      <c r="EH253" s="53">
        <f t="shared" si="199"/>
        <v>9.6439421662271219</v>
      </c>
      <c r="EI253" s="53">
        <f>'east Allen-Studer'!DR252</f>
        <v>2.4</v>
      </c>
      <c r="EJ253" s="53">
        <f t="shared" si="170"/>
        <v>1.2203398436221549</v>
      </c>
      <c r="EK253" s="53">
        <f t="shared" si="171"/>
        <v>2.4406796872443097</v>
      </c>
      <c r="EL253" s="6"/>
      <c r="EM253" s="11">
        <f t="shared" si="172"/>
        <v>375.85972071106414</v>
      </c>
      <c r="EN253" s="11">
        <f t="shared" si="173"/>
        <v>184.5546295506843</v>
      </c>
      <c r="EO253" s="11">
        <f t="shared" si="174"/>
        <v>106.88842869862205</v>
      </c>
      <c r="EP253" s="6"/>
      <c r="EQ253" s="5">
        <f t="shared" si="200"/>
        <v>1.5091999999999999</v>
      </c>
      <c r="ER253" s="5">
        <f t="shared" si="213"/>
        <v>4.4880733333333334</v>
      </c>
      <c r="ES253" s="218">
        <f t="shared" si="169"/>
        <v>1832</v>
      </c>
      <c r="ET253" s="53">
        <f t="shared" si="182"/>
        <v>0.45889461013193028</v>
      </c>
      <c r="EU253" s="53">
        <f t="shared" si="183"/>
        <v>0.93457422563670633</v>
      </c>
      <c r="EV253" s="53">
        <f t="shared" si="184"/>
        <v>1.6136452008880875</v>
      </c>
      <c r="EW253" s="6"/>
    </row>
    <row r="254" spans="1:153" x14ac:dyDescent="0.15">
      <c r="A254" s="218">
        <f t="shared" si="168"/>
        <v>1833</v>
      </c>
      <c r="B254" s="4"/>
      <c r="C254" s="4"/>
      <c r="D254" s="4"/>
      <c r="E254" s="4"/>
      <c r="F254" s="4"/>
      <c r="G254" s="4"/>
      <c r="H254" s="4"/>
      <c r="I254" s="4">
        <v>12.49</v>
      </c>
      <c r="J254" s="4">
        <f t="shared" si="185"/>
        <v>4.4880733333333334</v>
      </c>
      <c r="K254" s="4">
        <v>4.2</v>
      </c>
      <c r="L254" s="4">
        <f t="shared" si="186"/>
        <v>1.5091999999999999</v>
      </c>
      <c r="M254" s="12"/>
      <c r="N254" s="12"/>
      <c r="O254" s="53"/>
      <c r="P254" s="12"/>
      <c r="Q254" s="12"/>
      <c r="R254" s="12"/>
      <c r="S254" s="4"/>
      <c r="T254" s="4"/>
      <c r="U254" s="4"/>
      <c r="V254" s="12">
        <v>12.74</v>
      </c>
      <c r="W254" s="32">
        <f t="shared" si="208"/>
        <v>0.84615384615384615</v>
      </c>
      <c r="X254" s="32"/>
      <c r="Y254" s="32"/>
      <c r="Z254" s="32"/>
      <c r="AA254" s="32"/>
      <c r="AB254" s="32"/>
      <c r="AC254" s="32">
        <v>2.9304030000000001</v>
      </c>
      <c r="AD254" s="32">
        <v>3.0769229999999999</v>
      </c>
      <c r="AE254" s="32">
        <v>4</v>
      </c>
      <c r="AF254" s="87"/>
      <c r="AG254" s="87"/>
      <c r="AH254" s="87"/>
      <c r="AI254" s="87"/>
      <c r="AJ254" s="87"/>
      <c r="AK254" s="87">
        <v>3.0769230769230771</v>
      </c>
      <c r="AL254" s="87">
        <v>4</v>
      </c>
      <c r="AM254" s="87">
        <v>3.0769230769230771</v>
      </c>
      <c r="AN254" s="4"/>
      <c r="AO254" s="4"/>
      <c r="AP254" s="12">
        <v>15.4</v>
      </c>
      <c r="AQ254" s="32">
        <f t="shared" si="209"/>
        <v>0.69999999999999984</v>
      </c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12">
        <v>2.42</v>
      </c>
      <c r="BC254" s="12">
        <f t="shared" si="187"/>
        <v>0.69831735273490414</v>
      </c>
      <c r="BD254" s="4"/>
      <c r="BE254" s="4"/>
      <c r="BF254" s="4"/>
      <c r="BG254" s="4"/>
      <c r="BH254" s="4"/>
      <c r="BI254" s="4"/>
      <c r="BJ254" s="4">
        <v>2.424242</v>
      </c>
      <c r="BK254" s="4">
        <v>2.7586210000000002</v>
      </c>
      <c r="BL254" s="4">
        <v>1.7777780000000001</v>
      </c>
      <c r="BM254" s="4"/>
      <c r="BN254" s="4"/>
      <c r="BO254" s="4"/>
      <c r="BP254" s="4"/>
      <c r="BQ254" s="4"/>
      <c r="BR254" s="4"/>
      <c r="BS254" s="4">
        <v>1.7391304347826086</v>
      </c>
      <c r="BT254" s="4">
        <v>1.7021276595744681</v>
      </c>
      <c r="BU254" s="4">
        <v>2.4242424242424243</v>
      </c>
      <c r="BV254" s="4">
        <v>1.797752808988764</v>
      </c>
      <c r="BW254" s="4">
        <v>2.5</v>
      </c>
      <c r="BX254" s="4">
        <v>2.3529411764705883</v>
      </c>
      <c r="BY254" s="12">
        <v>24.07</v>
      </c>
      <c r="BZ254" s="12">
        <f t="shared" si="201"/>
        <v>0.44786040714582465</v>
      </c>
      <c r="CA254" s="12">
        <v>1.55</v>
      </c>
      <c r="CB254" s="12">
        <f t="shared" si="188"/>
        <v>0.44726937881781048</v>
      </c>
      <c r="CC254" s="164"/>
      <c r="CD254" s="149"/>
      <c r="CE254" s="156"/>
      <c r="CF254" s="12">
        <v>19.03</v>
      </c>
      <c r="CG254" s="12">
        <f t="shared" si="202"/>
        <v>0.5664739884393063</v>
      </c>
      <c r="CH254" s="164"/>
      <c r="CI254" s="173"/>
      <c r="CJ254" s="12"/>
      <c r="CK254" s="12"/>
      <c r="CL254" s="88"/>
      <c r="CM254" s="173"/>
      <c r="CN254" s="12"/>
      <c r="CO254" s="4"/>
      <c r="CP254" s="4"/>
      <c r="CQ254" s="12">
        <v>1.77</v>
      </c>
      <c r="CR254" s="12">
        <f t="shared" si="210"/>
        <v>6.0903954802259888</v>
      </c>
      <c r="CS254" s="117">
        <v>349.5</v>
      </c>
      <c r="CT254" s="116">
        <v>2.6420453407485227</v>
      </c>
      <c r="CU254" s="88"/>
      <c r="CV254" s="12"/>
      <c r="CW254" s="12"/>
      <c r="CX254" s="12">
        <v>145.15</v>
      </c>
      <c r="CY254" s="12">
        <f t="shared" si="189"/>
        <v>7.4267998622115056E-2</v>
      </c>
      <c r="CZ254" s="53">
        <f t="shared" si="190"/>
        <v>9.6439421662271219</v>
      </c>
      <c r="DA254" s="4"/>
      <c r="DB254" s="4"/>
      <c r="DC254" s="63"/>
      <c r="DD254" s="4"/>
      <c r="DE254" s="4"/>
      <c r="DF254" s="32"/>
      <c r="DG254" s="32"/>
      <c r="DH254" s="32"/>
      <c r="DI254" s="33">
        <v>349.5</v>
      </c>
      <c r="DJ254" s="28">
        <f t="shared" si="191"/>
        <v>2.6420453407485227</v>
      </c>
      <c r="DK254" s="33">
        <v>590.5</v>
      </c>
      <c r="DL254" s="28">
        <f t="shared" si="192"/>
        <v>1.5637507986310053</v>
      </c>
      <c r="DM254" s="5">
        <v>454</v>
      </c>
      <c r="DN254" s="28">
        <f t="shared" si="193"/>
        <v>2.0339093537260102</v>
      </c>
      <c r="DO254" s="5">
        <v>17.329999999999998</v>
      </c>
      <c r="DP254" s="28">
        <f t="shared" si="194"/>
        <v>1.3716041546451243</v>
      </c>
      <c r="DQ254" s="5">
        <v>415.5</v>
      </c>
      <c r="DR254" s="53">
        <f t="shared" si="195"/>
        <v>7.4286381298879558</v>
      </c>
      <c r="DS254" s="5">
        <v>125</v>
      </c>
      <c r="DT254" s="53">
        <f t="shared" si="196"/>
        <v>8.6239999999999997E-2</v>
      </c>
      <c r="DU254" s="53">
        <f t="shared" si="197"/>
        <v>1.4373333333333334</v>
      </c>
      <c r="DV254" s="6"/>
      <c r="DW254" s="53">
        <f t="shared" si="204"/>
        <v>0.69999999999999984</v>
      </c>
      <c r="DX254" s="53">
        <f t="shared" si="177"/>
        <v>0.9974972466666665</v>
      </c>
      <c r="DY254" s="53">
        <f t="shared" si="178"/>
        <v>0.61695548297469593</v>
      </c>
      <c r="DZ254" s="53">
        <f t="shared" si="179"/>
        <v>0.52915999415336934</v>
      </c>
      <c r="EA254" s="53">
        <f t="shared" si="205"/>
        <v>0.84615384615384615</v>
      </c>
      <c r="EB254" s="63">
        <f t="shared" si="206"/>
        <v>0.44786040714582465</v>
      </c>
      <c r="EC254" s="53">
        <v>0.7</v>
      </c>
      <c r="ED254" s="53">
        <f t="shared" si="211"/>
        <v>6.0903954802259888</v>
      </c>
      <c r="EE254" s="53">
        <f t="shared" si="212"/>
        <v>2.8957216628322322</v>
      </c>
      <c r="EF254" s="53">
        <f>'east Allen-Studer'!DO253</f>
        <v>2.4441107345721647</v>
      </c>
      <c r="EG254" s="53">
        <f t="shared" si="198"/>
        <v>1.4373333333333334</v>
      </c>
      <c r="EH254" s="53">
        <f t="shared" si="199"/>
        <v>9.6439421662271219</v>
      </c>
      <c r="EI254" s="53">
        <f>'east Allen-Studer'!DR253</f>
        <v>2.4</v>
      </c>
      <c r="EJ254" s="53">
        <f t="shared" si="170"/>
        <v>1.4478608314161161</v>
      </c>
      <c r="EK254" s="53">
        <f t="shared" si="171"/>
        <v>2.8957216628322322</v>
      </c>
      <c r="EL254" s="6"/>
      <c r="EM254" s="11">
        <f t="shared" si="172"/>
        <v>446.26897163351248</v>
      </c>
      <c r="EN254" s="11">
        <f t="shared" si="173"/>
        <v>205.14397611014124</v>
      </c>
      <c r="EO254" s="11">
        <f t="shared" si="174"/>
        <v>133.48279137471633</v>
      </c>
      <c r="EP254" s="6"/>
      <c r="EQ254" s="5">
        <f t="shared" si="200"/>
        <v>1.5091999999999999</v>
      </c>
      <c r="ER254" s="5">
        <f t="shared" si="213"/>
        <v>4.4880733333333334</v>
      </c>
      <c r="ES254" s="218">
        <f t="shared" si="169"/>
        <v>1833</v>
      </c>
      <c r="ET254" s="53">
        <f t="shared" si="182"/>
        <v>0.38649337274930462</v>
      </c>
      <c r="EU254" s="53">
        <f t="shared" si="183"/>
        <v>0.84077535821668936</v>
      </c>
      <c r="EV254" s="53">
        <f t="shared" si="184"/>
        <v>1.2921515816657572</v>
      </c>
      <c r="EW254" s="6"/>
    </row>
    <row r="255" spans="1:153" x14ac:dyDescent="0.15">
      <c r="A255" s="218">
        <f t="shared" si="168"/>
        <v>1834</v>
      </c>
      <c r="B255" s="4"/>
      <c r="C255" s="4"/>
      <c r="D255" s="4"/>
      <c r="E255" s="4"/>
      <c r="F255" s="4"/>
      <c r="G255" s="4"/>
      <c r="H255" s="4"/>
      <c r="I255" s="4">
        <v>12.49</v>
      </c>
      <c r="J255" s="4">
        <f t="shared" si="185"/>
        <v>4.4880733333333334</v>
      </c>
      <c r="K255" s="4">
        <v>4.2</v>
      </c>
      <c r="L255" s="4">
        <f t="shared" si="186"/>
        <v>1.5091999999999999</v>
      </c>
      <c r="M255" s="12"/>
      <c r="N255" s="12"/>
      <c r="O255" s="53"/>
      <c r="P255" s="12"/>
      <c r="Q255" s="12"/>
      <c r="R255" s="12"/>
      <c r="S255" s="4"/>
      <c r="T255" s="4"/>
      <c r="U255" s="4"/>
      <c r="V255" s="12">
        <v>13.81</v>
      </c>
      <c r="W255" s="32">
        <f t="shared" si="208"/>
        <v>0.78059377262852991</v>
      </c>
      <c r="X255" s="32"/>
      <c r="Y255" s="32"/>
      <c r="Z255" s="32"/>
      <c r="AA255" s="32"/>
      <c r="AB255" s="32"/>
      <c r="AC255" s="32">
        <v>2.7027030000000001</v>
      </c>
      <c r="AD255" s="32">
        <v>2.2222219999999999</v>
      </c>
      <c r="AE255" s="32">
        <v>4</v>
      </c>
      <c r="AF255" s="87"/>
      <c r="AG255" s="87"/>
      <c r="AH255" s="87"/>
      <c r="AI255" s="87"/>
      <c r="AJ255" s="87"/>
      <c r="AK255" s="87">
        <v>1.8181818181818183</v>
      </c>
      <c r="AL255" s="87">
        <v>3.333333333333333</v>
      </c>
      <c r="AM255" s="87">
        <v>3.6363636363636367</v>
      </c>
      <c r="AN255" s="4"/>
      <c r="AO255" s="4"/>
      <c r="AP255" s="12">
        <v>18.48</v>
      </c>
      <c r="AQ255" s="32">
        <f t="shared" si="209"/>
        <v>0.58333333333333326</v>
      </c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12">
        <v>2.0099999999999998</v>
      </c>
      <c r="BC255" s="12">
        <f t="shared" si="187"/>
        <v>0.58000738801535412</v>
      </c>
      <c r="BD255" s="4"/>
      <c r="BE255" s="4"/>
      <c r="BF255" s="4"/>
      <c r="BG255" s="4"/>
      <c r="BH255" s="4"/>
      <c r="BI255" s="4"/>
      <c r="BJ255" s="4">
        <v>2.0202019999999998</v>
      </c>
      <c r="BK255" s="4">
        <v>1.6</v>
      </c>
      <c r="BL255" s="4">
        <v>3.2</v>
      </c>
      <c r="BM255" s="4"/>
      <c r="BN255" s="4"/>
      <c r="BO255" s="4"/>
      <c r="BP255" s="4"/>
      <c r="BQ255" s="4"/>
      <c r="BR255" s="4"/>
      <c r="BS255" s="4">
        <v>1.4285714285714284</v>
      </c>
      <c r="BT255" s="4">
        <v>1.3793103448275863</v>
      </c>
      <c r="BU255" s="4">
        <v>1.25</v>
      </c>
      <c r="BV255" s="4">
        <v>1.8604651162790697</v>
      </c>
      <c r="BW255" s="4">
        <v>1.7777777777777779</v>
      </c>
      <c r="BX255" s="4">
        <v>1.3333333333333333</v>
      </c>
      <c r="BY255" s="12">
        <v>40.119999999999997</v>
      </c>
      <c r="BZ255" s="12">
        <f t="shared" si="201"/>
        <v>0.26869391824526423</v>
      </c>
      <c r="CA255" s="12">
        <v>0.93</v>
      </c>
      <c r="CB255" s="12">
        <f t="shared" si="188"/>
        <v>0.2683616272906863</v>
      </c>
      <c r="CC255" s="164"/>
      <c r="CD255" s="149"/>
      <c r="CE255" s="156"/>
      <c r="CF255" s="12">
        <v>31.71</v>
      </c>
      <c r="CG255" s="12">
        <f t="shared" si="202"/>
        <v>0.33995584988962468</v>
      </c>
      <c r="CH255" s="164"/>
      <c r="CI255" s="173"/>
      <c r="CJ255" s="12"/>
      <c r="CK255" s="12"/>
      <c r="CL255" s="88"/>
      <c r="CM255" s="173"/>
      <c r="CN255" s="12"/>
      <c r="CO255" s="4"/>
      <c r="CP255" s="4"/>
      <c r="CQ255" s="12">
        <v>2</v>
      </c>
      <c r="CR255" s="12">
        <f t="shared" si="210"/>
        <v>5.39</v>
      </c>
      <c r="CS255" s="117">
        <v>349.5</v>
      </c>
      <c r="CT255" s="116">
        <v>2.6420453407485227</v>
      </c>
      <c r="CU255" s="88"/>
      <c r="CV255" s="12"/>
      <c r="CW255" s="12"/>
      <c r="CX255" s="12">
        <v>145.15</v>
      </c>
      <c r="CY255" s="12">
        <f t="shared" si="189"/>
        <v>7.4267998622115056E-2</v>
      </c>
      <c r="CZ255" s="53">
        <f t="shared" si="190"/>
        <v>9.6439421662271219</v>
      </c>
      <c r="DA255" s="4"/>
      <c r="DB255" s="4"/>
      <c r="DC255" s="63"/>
      <c r="DD255" s="4"/>
      <c r="DE255" s="4"/>
      <c r="DF255" s="32"/>
      <c r="DG255" s="32"/>
      <c r="DH255" s="32"/>
      <c r="DI255" s="33">
        <v>349.5</v>
      </c>
      <c r="DJ255" s="28">
        <f t="shared" si="191"/>
        <v>2.6420453407485227</v>
      </c>
      <c r="DK255" s="33">
        <v>590.5</v>
      </c>
      <c r="DL255" s="28">
        <f t="shared" si="192"/>
        <v>1.5637507986310053</v>
      </c>
      <c r="DM255" s="5">
        <v>454</v>
      </c>
      <c r="DN255" s="28">
        <f t="shared" si="193"/>
        <v>2.0339093537260102</v>
      </c>
      <c r="DO255" s="5">
        <v>17.329999999999998</v>
      </c>
      <c r="DP255" s="28">
        <f t="shared" si="194"/>
        <v>1.3716041546451243</v>
      </c>
      <c r="DQ255" s="5">
        <v>415.5</v>
      </c>
      <c r="DR255" s="53">
        <f t="shared" si="195"/>
        <v>7.4286381298879558</v>
      </c>
      <c r="DS255" s="5">
        <v>125</v>
      </c>
      <c r="DT255" s="53">
        <f t="shared" si="196"/>
        <v>8.6239999999999997E-2</v>
      </c>
      <c r="DU255" s="53">
        <f t="shared" si="197"/>
        <v>1.4373333333333334</v>
      </c>
      <c r="DV255" s="6"/>
      <c r="DW255" s="53">
        <f t="shared" si="204"/>
        <v>0.58333333333333326</v>
      </c>
      <c r="DX255" s="53">
        <f t="shared" si="177"/>
        <v>0.85446391333333338</v>
      </c>
      <c r="DY255" s="53">
        <f t="shared" si="178"/>
        <v>0.51053202189967428</v>
      </c>
      <c r="DZ255" s="53">
        <f t="shared" si="179"/>
        <v>0.32314684022297113</v>
      </c>
      <c r="EA255" s="53">
        <f t="shared" si="205"/>
        <v>0.78059377262852991</v>
      </c>
      <c r="EB255" s="63">
        <f t="shared" si="206"/>
        <v>0.26869391824526423</v>
      </c>
      <c r="EC255" s="53">
        <v>0.7</v>
      </c>
      <c r="ED255" s="53">
        <f t="shared" si="211"/>
        <v>5.39</v>
      </c>
      <c r="EE255" s="53">
        <f t="shared" si="212"/>
        <v>2.5627136716065255</v>
      </c>
      <c r="EF255" s="53">
        <f>'east Allen-Studer'!DO254</f>
        <v>2.3027158986878242</v>
      </c>
      <c r="EG255" s="53">
        <f t="shared" si="198"/>
        <v>1.4373333333333334</v>
      </c>
      <c r="EH255" s="53">
        <f t="shared" si="199"/>
        <v>9.6439421662271219</v>
      </c>
      <c r="EI255" s="53">
        <f>'east Allen-Studer'!DR254</f>
        <v>2.4</v>
      </c>
      <c r="EJ255" s="53">
        <f t="shared" si="170"/>
        <v>1.2813568358032628</v>
      </c>
      <c r="EK255" s="53">
        <f t="shared" si="171"/>
        <v>2.5627136716065255</v>
      </c>
      <c r="EL255" s="6"/>
      <c r="EM255" s="11">
        <f t="shared" si="172"/>
        <v>376.93590251137118</v>
      </c>
      <c r="EN255" s="11">
        <f t="shared" si="173"/>
        <v>178.19963694215747</v>
      </c>
      <c r="EO255" s="11">
        <f t="shared" si="174"/>
        <v>94.369685037654804</v>
      </c>
      <c r="EP255" s="6"/>
      <c r="EQ255" s="5">
        <f t="shared" si="200"/>
        <v>1.5091999999999999</v>
      </c>
      <c r="ER255" s="5">
        <f t="shared" si="213"/>
        <v>4.4880733333333334</v>
      </c>
      <c r="ES255" s="218">
        <f t="shared" si="169"/>
        <v>1834</v>
      </c>
      <c r="ET255" s="53">
        <f t="shared" si="182"/>
        <v>0.4575844297421276</v>
      </c>
      <c r="EU255" s="53">
        <f t="shared" si="183"/>
        <v>0.96790320653675599</v>
      </c>
      <c r="EV255" s="53">
        <f t="shared" si="184"/>
        <v>1.8277055807824101</v>
      </c>
      <c r="EW255" s="6"/>
    </row>
    <row r="256" spans="1:153" x14ac:dyDescent="0.15">
      <c r="A256" s="218">
        <f t="shared" si="168"/>
        <v>1835</v>
      </c>
      <c r="B256" s="4"/>
      <c r="C256" s="4"/>
      <c r="D256" s="4"/>
      <c r="E256" s="4"/>
      <c r="F256" s="4"/>
      <c r="G256" s="4"/>
      <c r="H256" s="4"/>
      <c r="I256" s="4">
        <v>12.49</v>
      </c>
      <c r="J256" s="4">
        <f t="shared" si="185"/>
        <v>4.4880733333333334</v>
      </c>
      <c r="K256" s="4">
        <v>4.2</v>
      </c>
      <c r="L256" s="4">
        <f t="shared" si="186"/>
        <v>1.5091999999999999</v>
      </c>
      <c r="M256" s="12"/>
      <c r="N256" s="12"/>
      <c r="O256" s="53"/>
      <c r="P256" s="12"/>
      <c r="Q256" s="12"/>
      <c r="R256" s="12"/>
      <c r="S256" s="4"/>
      <c r="T256" s="4"/>
      <c r="U256" s="4"/>
      <c r="V256" s="12">
        <v>15.92</v>
      </c>
      <c r="W256" s="32">
        <f t="shared" si="208"/>
        <v>0.67713567839195965</v>
      </c>
      <c r="X256" s="32"/>
      <c r="Y256" s="32"/>
      <c r="Z256" s="32"/>
      <c r="AA256" s="32"/>
      <c r="AB256" s="32"/>
      <c r="AC256" s="32">
        <v>2.344322</v>
      </c>
      <c r="AD256" s="32">
        <v>3.2</v>
      </c>
      <c r="AE256" s="32">
        <v>2.9629629999999998</v>
      </c>
      <c r="AF256" s="87"/>
      <c r="AG256" s="87"/>
      <c r="AH256" s="87"/>
      <c r="AI256" s="87"/>
      <c r="AJ256" s="87"/>
      <c r="AK256" s="87">
        <v>1.8181818181818183</v>
      </c>
      <c r="AL256" s="87">
        <v>3.8095238095238093</v>
      </c>
      <c r="AM256" s="87">
        <v>2.6666666666666665</v>
      </c>
      <c r="AN256" s="4"/>
      <c r="AO256" s="4"/>
      <c r="AP256" s="12">
        <v>19.5</v>
      </c>
      <c r="AQ256" s="32">
        <f t="shared" si="209"/>
        <v>0.55282051282051281</v>
      </c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12">
        <v>1.9</v>
      </c>
      <c r="BC256" s="12">
        <f t="shared" si="187"/>
        <v>0.54826569016376769</v>
      </c>
      <c r="BD256" s="4"/>
      <c r="BE256" s="4"/>
      <c r="BF256" s="4"/>
      <c r="BG256" s="4"/>
      <c r="BH256" s="4"/>
      <c r="BI256" s="4"/>
      <c r="BJ256" s="4">
        <v>1.9138759999999999</v>
      </c>
      <c r="BK256" s="4">
        <v>1.481481</v>
      </c>
      <c r="BL256" s="4">
        <v>2.2222219999999999</v>
      </c>
      <c r="BM256" s="4"/>
      <c r="BN256" s="4"/>
      <c r="BO256" s="4"/>
      <c r="BP256" s="4"/>
      <c r="BQ256" s="4"/>
      <c r="BR256" s="4"/>
      <c r="BS256" s="4">
        <v>1.25</v>
      </c>
      <c r="BT256" s="4">
        <v>1.6</v>
      </c>
      <c r="BU256" s="4">
        <v>1.8604651162790697</v>
      </c>
      <c r="BV256" s="4">
        <v>1.6</v>
      </c>
      <c r="BW256" s="4">
        <v>1.6</v>
      </c>
      <c r="BX256" s="4">
        <v>1.4285714285714284</v>
      </c>
      <c r="BY256" s="12">
        <v>28.09</v>
      </c>
      <c r="BZ256" s="12">
        <f t="shared" si="201"/>
        <v>0.38376646493414024</v>
      </c>
      <c r="CA256" s="12">
        <v>1.33</v>
      </c>
      <c r="CB256" s="12">
        <f t="shared" si="188"/>
        <v>0.38378598311463741</v>
      </c>
      <c r="CC256" s="164"/>
      <c r="CD256" s="149"/>
      <c r="CE256" s="156"/>
      <c r="CF256" s="12">
        <v>22.2</v>
      </c>
      <c r="CG256" s="12">
        <f t="shared" si="202"/>
        <v>0.48558558558558562</v>
      </c>
      <c r="CH256" s="164"/>
      <c r="CI256" s="173"/>
      <c r="CJ256" s="12">
        <v>9.68</v>
      </c>
      <c r="CK256" s="12">
        <f>(1/CJ256)*10.78</f>
        <v>1.1136363636363635</v>
      </c>
      <c r="CL256" s="88"/>
      <c r="CM256" s="173"/>
      <c r="CN256" s="12"/>
      <c r="CO256" s="4"/>
      <c r="CP256" s="4"/>
      <c r="CQ256" s="12">
        <v>2.66</v>
      </c>
      <c r="CR256" s="12">
        <f t="shared" si="210"/>
        <v>4.0526315789473681</v>
      </c>
      <c r="CS256" s="117">
        <v>349.5</v>
      </c>
      <c r="CT256" s="116">
        <v>2.6420453407485227</v>
      </c>
      <c r="CU256" s="88"/>
      <c r="CV256" s="12"/>
      <c r="CW256" s="12"/>
      <c r="CX256" s="12">
        <v>120.66</v>
      </c>
      <c r="CY256" s="12">
        <f t="shared" si="189"/>
        <v>8.9341952594065979E-2</v>
      </c>
      <c r="CZ256" s="53">
        <f t="shared" si="190"/>
        <v>11.601344318149069</v>
      </c>
      <c r="DA256" s="4"/>
      <c r="DB256" s="4"/>
      <c r="DC256" s="63"/>
      <c r="DD256" s="4"/>
      <c r="DE256" s="4"/>
      <c r="DF256" s="32"/>
      <c r="DG256" s="32"/>
      <c r="DH256" s="32"/>
      <c r="DI256" s="33">
        <v>349.5</v>
      </c>
      <c r="DJ256" s="28">
        <f t="shared" si="191"/>
        <v>2.6420453407485227</v>
      </c>
      <c r="DK256" s="33">
        <v>590.5</v>
      </c>
      <c r="DL256" s="28">
        <f t="shared" si="192"/>
        <v>1.5637507986310053</v>
      </c>
      <c r="DM256" s="5">
        <v>454</v>
      </c>
      <c r="DN256" s="28">
        <f t="shared" si="193"/>
        <v>2.0339093537260102</v>
      </c>
      <c r="DO256" s="5">
        <v>17.329999999999998</v>
      </c>
      <c r="DP256" s="28">
        <f t="shared" si="194"/>
        <v>1.3716041546451243</v>
      </c>
      <c r="DQ256" s="5">
        <v>415.5</v>
      </c>
      <c r="DR256" s="53">
        <f t="shared" si="195"/>
        <v>7.4286381298879558</v>
      </c>
      <c r="DS256" s="5">
        <v>125</v>
      </c>
      <c r="DT256" s="53">
        <f t="shared" si="196"/>
        <v>8.6239999999999997E-2</v>
      </c>
      <c r="DU256" s="53">
        <f t="shared" si="197"/>
        <v>1.4373333333333334</v>
      </c>
      <c r="DV256" s="6"/>
      <c r="DW256" s="53">
        <f t="shared" si="204"/>
        <v>0.55282051282051281</v>
      </c>
      <c r="DX256" s="53">
        <f t="shared" si="177"/>
        <v>0.81705519538461546</v>
      </c>
      <c r="DY256" s="53">
        <f t="shared" si="178"/>
        <v>0.57888419405249314</v>
      </c>
      <c r="DZ256" s="53">
        <f t="shared" si="179"/>
        <v>0.4554620874528017</v>
      </c>
      <c r="EA256" s="53">
        <f t="shared" si="205"/>
        <v>0.67713567839195965</v>
      </c>
      <c r="EB256" s="63">
        <f t="shared" si="206"/>
        <v>0.38376646493414024</v>
      </c>
      <c r="EC256" s="53">
        <f>CK256</f>
        <v>1.1136363636363635</v>
      </c>
      <c r="ED256" s="53">
        <f t="shared" si="211"/>
        <v>4.0526315789473681</v>
      </c>
      <c r="EE256" s="53">
        <f t="shared" si="212"/>
        <v>1.9268523846665604</v>
      </c>
      <c r="EF256" s="53">
        <f>'east Allen-Studer'!DO255</f>
        <v>2.4614243879457569</v>
      </c>
      <c r="EG256" s="53">
        <f t="shared" si="198"/>
        <v>1.4373333333333334</v>
      </c>
      <c r="EH256" s="53">
        <f t="shared" si="199"/>
        <v>11.601344318149069</v>
      </c>
      <c r="EI256" s="53">
        <f>'east Allen-Studer'!DR255</f>
        <v>2.4</v>
      </c>
      <c r="EJ256" s="53">
        <f t="shared" si="170"/>
        <v>0.9634261923332802</v>
      </c>
      <c r="EK256" s="53">
        <f t="shared" si="171"/>
        <v>1.9268523846665604</v>
      </c>
      <c r="EL256" s="6"/>
      <c r="EM256" s="11">
        <f t="shared" si="172"/>
        <v>405.34059223262523</v>
      </c>
      <c r="EN256" s="11">
        <f t="shared" si="173"/>
        <v>219.58267053882645</v>
      </c>
      <c r="EO256" s="11">
        <f t="shared" si="174"/>
        <v>118.40123246059601</v>
      </c>
      <c r="EP256" s="6"/>
      <c r="EQ256" s="5">
        <f t="shared" si="200"/>
        <v>1.5091999999999999</v>
      </c>
      <c r="ER256" s="5">
        <f t="shared" si="213"/>
        <v>4.4880733333333334</v>
      </c>
      <c r="ES256" s="218">
        <f t="shared" si="169"/>
        <v>1835</v>
      </c>
      <c r="ET256" s="53">
        <f t="shared" si="182"/>
        <v>0.42551869540125803</v>
      </c>
      <c r="EU256" s="53">
        <f t="shared" si="183"/>
        <v>0.78549003697221265</v>
      </c>
      <c r="EV256" s="53">
        <f t="shared" si="184"/>
        <v>1.4567415931029384</v>
      </c>
      <c r="EW256" s="6"/>
    </row>
    <row r="257" spans="1:153" x14ac:dyDescent="0.15">
      <c r="A257" s="218">
        <f t="shared" si="168"/>
        <v>1836</v>
      </c>
      <c r="B257" s="4"/>
      <c r="C257" s="4"/>
      <c r="D257" s="4"/>
      <c r="E257" s="4"/>
      <c r="F257" s="4"/>
      <c r="G257" s="4"/>
      <c r="H257" s="4"/>
      <c r="I257" s="4">
        <v>12.49</v>
      </c>
      <c r="J257" s="4">
        <f t="shared" si="185"/>
        <v>4.4880733333333334</v>
      </c>
      <c r="K257" s="4">
        <v>4.2</v>
      </c>
      <c r="L257" s="4">
        <f t="shared" si="186"/>
        <v>1.5091999999999999</v>
      </c>
      <c r="M257" s="12"/>
      <c r="N257" s="12"/>
      <c r="O257" s="53"/>
      <c r="P257" s="12"/>
      <c r="Q257" s="12"/>
      <c r="R257" s="12"/>
      <c r="S257" s="4"/>
      <c r="T257" s="4"/>
      <c r="U257" s="4"/>
      <c r="V257" s="12">
        <v>14.86</v>
      </c>
      <c r="W257" s="32">
        <f t="shared" si="208"/>
        <v>0.72543741588156119</v>
      </c>
      <c r="X257" s="32"/>
      <c r="Y257" s="32"/>
      <c r="Z257" s="32"/>
      <c r="AA257" s="32"/>
      <c r="AB257" s="32">
        <v>2.1164019999999999</v>
      </c>
      <c r="AC257" s="32">
        <v>2.511774</v>
      </c>
      <c r="AD257" s="32">
        <v>2.6666669999999999</v>
      </c>
      <c r="AE257" s="32">
        <v>3.3333330000000001</v>
      </c>
      <c r="AF257" s="87"/>
      <c r="AG257" s="87"/>
      <c r="AH257" s="87"/>
      <c r="AI257" s="87"/>
      <c r="AJ257" s="87"/>
      <c r="AK257" s="87">
        <v>2.5</v>
      </c>
      <c r="AL257" s="87">
        <v>3.4782608695652173</v>
      </c>
      <c r="AM257" s="87">
        <v>2.8571428571428568</v>
      </c>
      <c r="AN257" s="4"/>
      <c r="AO257" s="4"/>
      <c r="AP257" s="12">
        <v>21.55</v>
      </c>
      <c r="AQ257" s="32">
        <f t="shared" si="209"/>
        <v>0.50023201856148491</v>
      </c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12">
        <v>1.73</v>
      </c>
      <c r="BC257" s="12">
        <f t="shared" si="187"/>
        <v>0.49921033893858852</v>
      </c>
      <c r="BD257" s="4"/>
      <c r="BE257" s="4"/>
      <c r="BF257" s="4"/>
      <c r="BG257" s="4"/>
      <c r="BH257" s="4"/>
      <c r="BI257" s="4">
        <v>2.134757</v>
      </c>
      <c r="BJ257" s="4">
        <v>1.7316020000000001</v>
      </c>
      <c r="BK257" s="4">
        <v>1.176471</v>
      </c>
      <c r="BL257" s="4">
        <v>1.860465</v>
      </c>
      <c r="BM257" s="4"/>
      <c r="BN257" s="4"/>
      <c r="BO257" s="4"/>
      <c r="BP257" s="4"/>
      <c r="BQ257" s="4"/>
      <c r="BR257" s="4"/>
      <c r="BS257" s="4">
        <v>1.25</v>
      </c>
      <c r="BT257" s="4">
        <v>1.25</v>
      </c>
      <c r="BU257" s="4">
        <v>1.6</v>
      </c>
      <c r="BV257" s="4">
        <v>1.4814814814814814</v>
      </c>
      <c r="BW257" s="4">
        <v>1.3333333333333333</v>
      </c>
      <c r="BX257" s="4">
        <v>1.1111111111111112</v>
      </c>
      <c r="BY257" s="12">
        <v>28.09</v>
      </c>
      <c r="BZ257" s="12">
        <f t="shared" si="201"/>
        <v>0.38376646493414024</v>
      </c>
      <c r="CA257" s="12">
        <v>1.33</v>
      </c>
      <c r="CB257" s="12">
        <f t="shared" si="188"/>
        <v>0.38378598311463741</v>
      </c>
      <c r="CC257" s="164"/>
      <c r="CD257" s="149"/>
      <c r="CE257" s="156"/>
      <c r="CF257" s="12">
        <v>22.2</v>
      </c>
      <c r="CG257" s="12">
        <f t="shared" si="202"/>
        <v>0.48558558558558562</v>
      </c>
      <c r="CH257" s="164"/>
      <c r="CI257" s="173"/>
      <c r="CJ257" s="12"/>
      <c r="CK257" s="12"/>
      <c r="CL257" s="88"/>
      <c r="CM257" s="173"/>
      <c r="CN257" s="12"/>
      <c r="CO257" s="4"/>
      <c r="CP257" s="4"/>
      <c r="CQ257" s="12">
        <v>2.44</v>
      </c>
      <c r="CR257" s="12">
        <f t="shared" si="210"/>
        <v>4.418032786885246</v>
      </c>
      <c r="CS257" s="117">
        <v>349.5</v>
      </c>
      <c r="CT257" s="116">
        <v>2.6420453407485227</v>
      </c>
      <c r="CU257" s="88"/>
      <c r="CV257" s="12"/>
      <c r="CW257" s="12"/>
      <c r="CX257" s="12">
        <v>145.15</v>
      </c>
      <c r="CY257" s="12">
        <f t="shared" si="189"/>
        <v>7.4267998622115056E-2</v>
      </c>
      <c r="CZ257" s="53">
        <f t="shared" si="190"/>
        <v>9.6439421662271219</v>
      </c>
      <c r="DA257" s="4"/>
      <c r="DB257" s="4"/>
      <c r="DC257" s="63"/>
      <c r="DD257" s="4"/>
      <c r="DE257" s="4"/>
      <c r="DF257" s="32"/>
      <c r="DG257" s="32"/>
      <c r="DH257" s="32"/>
      <c r="DI257" s="33">
        <v>349.5</v>
      </c>
      <c r="DJ257" s="28">
        <f t="shared" si="191"/>
        <v>2.6420453407485227</v>
      </c>
      <c r="DK257" s="33">
        <v>590.5</v>
      </c>
      <c r="DL257" s="28">
        <f t="shared" si="192"/>
        <v>1.5637507986310053</v>
      </c>
      <c r="DM257" s="5">
        <v>454</v>
      </c>
      <c r="DN257" s="28">
        <f t="shared" si="193"/>
        <v>2.0339093537260102</v>
      </c>
      <c r="DO257" s="5">
        <v>17.329999999999998</v>
      </c>
      <c r="DP257" s="28">
        <f t="shared" si="194"/>
        <v>1.3716041546451243</v>
      </c>
      <c r="DQ257" s="5">
        <v>415.5</v>
      </c>
      <c r="DR257" s="53">
        <f t="shared" si="195"/>
        <v>7.4286381298879558</v>
      </c>
      <c r="DS257" s="5">
        <v>125</v>
      </c>
      <c r="DT257" s="53">
        <f t="shared" si="196"/>
        <v>8.6239999999999997E-2</v>
      </c>
      <c r="DU257" s="53">
        <f t="shared" si="197"/>
        <v>1.4373333333333334</v>
      </c>
      <c r="DV257" s="6"/>
      <c r="DW257" s="53">
        <f t="shared" si="204"/>
        <v>0.50023201856148491</v>
      </c>
      <c r="DX257" s="53">
        <f t="shared" si="177"/>
        <v>0.75258170142304714</v>
      </c>
      <c r="DY257" s="53">
        <f t="shared" si="178"/>
        <v>0.57888419405249314</v>
      </c>
      <c r="DZ257" s="53">
        <f t="shared" si="179"/>
        <v>0.4554620874528017</v>
      </c>
      <c r="EA257" s="53">
        <f t="shared" si="205"/>
        <v>0.72543741588156119</v>
      </c>
      <c r="EB257" s="63">
        <f t="shared" si="206"/>
        <v>0.38376646493414024</v>
      </c>
      <c r="EC257" s="53">
        <v>0.7</v>
      </c>
      <c r="ED257" s="53">
        <f t="shared" si="211"/>
        <v>4.418032786885246</v>
      </c>
      <c r="EE257" s="53">
        <f t="shared" si="212"/>
        <v>2.1005849767266604</v>
      </c>
      <c r="EF257" s="53">
        <f>'east Allen-Studer'!DO256</f>
        <v>3.02123251369192</v>
      </c>
      <c r="EG257" s="53">
        <f t="shared" si="198"/>
        <v>1.4373333333333334</v>
      </c>
      <c r="EH257" s="53">
        <f t="shared" si="199"/>
        <v>9.6439421662271219</v>
      </c>
      <c r="EI257" s="53">
        <f>'east Allen-Studer'!DR256</f>
        <v>2.4</v>
      </c>
      <c r="EJ257" s="53">
        <f t="shared" si="170"/>
        <v>1.0502924883633302</v>
      </c>
      <c r="EK257" s="53">
        <f t="shared" si="171"/>
        <v>2.1005849767266604</v>
      </c>
      <c r="EL257" s="6"/>
      <c r="EM257" s="11">
        <f t="shared" si="172"/>
        <v>374.41664891461244</v>
      </c>
      <c r="EN257" s="11">
        <f t="shared" si="173"/>
        <v>188.10100035221177</v>
      </c>
      <c r="EO257" s="11">
        <f t="shared" si="174"/>
        <v>116.48068869953833</v>
      </c>
      <c r="EP257" s="6"/>
      <c r="EQ257" s="5">
        <f t="shared" si="200"/>
        <v>1.5091999999999999</v>
      </c>
      <c r="ER257" s="5">
        <f t="shared" si="213"/>
        <v>4.4880733333333334</v>
      </c>
      <c r="ES257" s="218">
        <f t="shared" si="169"/>
        <v>1836</v>
      </c>
      <c r="ET257" s="53">
        <f t="shared" si="182"/>
        <v>0.46066327579181682</v>
      </c>
      <c r="EU257" s="53">
        <f t="shared" si="183"/>
        <v>0.91695418778761362</v>
      </c>
      <c r="EV257" s="53">
        <f t="shared" si="184"/>
        <v>1.4807604756262367</v>
      </c>
      <c r="EW257" s="6"/>
    </row>
    <row r="258" spans="1:153" x14ac:dyDescent="0.15">
      <c r="A258" s="218">
        <f t="shared" si="168"/>
        <v>1837</v>
      </c>
      <c r="B258" s="4"/>
      <c r="C258" s="4"/>
      <c r="D258" s="4"/>
      <c r="E258" s="4"/>
      <c r="F258" s="4"/>
      <c r="G258" s="4"/>
      <c r="H258" s="4"/>
      <c r="I258" s="4">
        <v>12.49</v>
      </c>
      <c r="J258" s="4">
        <f t="shared" si="185"/>
        <v>4.4880733333333334</v>
      </c>
      <c r="K258" s="4">
        <v>4.2</v>
      </c>
      <c r="L258" s="4">
        <f t="shared" si="186"/>
        <v>1.5091999999999999</v>
      </c>
      <c r="M258" s="12"/>
      <c r="N258" s="12"/>
      <c r="O258" s="53"/>
      <c r="P258" s="12"/>
      <c r="Q258" s="12"/>
      <c r="R258" s="12"/>
      <c r="S258" s="4"/>
      <c r="T258" s="4"/>
      <c r="U258" s="4"/>
      <c r="V258" s="12">
        <v>15.92</v>
      </c>
      <c r="W258" s="32">
        <f t="shared" si="208"/>
        <v>0.67713567839195965</v>
      </c>
      <c r="X258" s="32"/>
      <c r="Y258" s="32"/>
      <c r="Z258" s="32"/>
      <c r="AA258" s="32"/>
      <c r="AB258" s="32">
        <v>2.011314</v>
      </c>
      <c r="AC258" s="32">
        <v>2.344322</v>
      </c>
      <c r="AD258" s="32">
        <v>3.0769229999999999</v>
      </c>
      <c r="AE258" s="32">
        <v>2.9629629999999998</v>
      </c>
      <c r="AF258" s="87"/>
      <c r="AG258" s="87"/>
      <c r="AH258" s="87"/>
      <c r="AI258" s="87"/>
      <c r="AJ258" s="87"/>
      <c r="AK258" s="87">
        <v>2.5</v>
      </c>
      <c r="AL258" s="87">
        <v>4.2105263157894735</v>
      </c>
      <c r="AM258" s="87">
        <v>2.6666666666666665</v>
      </c>
      <c r="AN258" s="4"/>
      <c r="AO258" s="4"/>
      <c r="AP258" s="12">
        <v>22.58</v>
      </c>
      <c r="AQ258" s="32">
        <f t="shared" si="209"/>
        <v>0.47741364038972539</v>
      </c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12">
        <v>1.65</v>
      </c>
      <c r="BC258" s="12">
        <f t="shared" si="187"/>
        <v>0.47612546777379827</v>
      </c>
      <c r="BD258" s="4"/>
      <c r="BE258" s="4"/>
      <c r="BF258" s="4"/>
      <c r="BG258" s="4"/>
      <c r="BH258" s="4"/>
      <c r="BI258" s="4">
        <v>2.0227560000000002</v>
      </c>
      <c r="BJ258" s="4">
        <v>1.6528929999999999</v>
      </c>
      <c r="BK258" s="4">
        <v>1.1594199999999999</v>
      </c>
      <c r="BL258" s="4">
        <v>2</v>
      </c>
      <c r="BM258" s="4"/>
      <c r="BN258" s="4"/>
      <c r="BO258" s="4"/>
      <c r="BP258" s="4"/>
      <c r="BQ258" s="4"/>
      <c r="BR258" s="4"/>
      <c r="BS258" s="4">
        <v>0.90909090909090917</v>
      </c>
      <c r="BT258" s="4">
        <v>1.1111111111111112</v>
      </c>
      <c r="BU258" s="4">
        <v>1.7391304347826086</v>
      </c>
      <c r="BV258" s="4">
        <v>1.2698412698412698</v>
      </c>
      <c r="BW258" s="4">
        <v>1.1764705882352942</v>
      </c>
      <c r="BX258" s="4">
        <v>0.95238095238095233</v>
      </c>
      <c r="BY258" s="12">
        <v>33.36</v>
      </c>
      <c r="BZ258" s="12">
        <f t="shared" si="201"/>
        <v>0.32314148681055155</v>
      </c>
      <c r="CA258" s="12">
        <v>1.0900000000000001</v>
      </c>
      <c r="CB258" s="12">
        <f t="shared" si="188"/>
        <v>0.31453136962026673</v>
      </c>
      <c r="CC258" s="164"/>
      <c r="CD258" s="149"/>
      <c r="CE258" s="156"/>
      <c r="CF258" s="12">
        <v>28.15</v>
      </c>
      <c r="CG258" s="12">
        <f t="shared" si="202"/>
        <v>0.38294849023090588</v>
      </c>
      <c r="CH258" s="164"/>
      <c r="CI258" s="173"/>
      <c r="CJ258" s="12"/>
      <c r="CK258" s="12"/>
      <c r="CL258" s="88"/>
      <c r="CM258" s="173"/>
      <c r="CN258" s="12"/>
      <c r="CO258" s="4"/>
      <c r="CP258" s="4"/>
      <c r="CQ258" s="12">
        <v>2.2200000000000002</v>
      </c>
      <c r="CR258" s="12">
        <f t="shared" si="210"/>
        <v>4.8558558558558547</v>
      </c>
      <c r="CS258" s="117">
        <v>349.5</v>
      </c>
      <c r="CT258" s="116">
        <v>2.6420453407485227</v>
      </c>
      <c r="CU258" s="88"/>
      <c r="CV258" s="12"/>
      <c r="CW258" s="12"/>
      <c r="CX258" s="12">
        <v>161.03</v>
      </c>
      <c r="CY258" s="12">
        <f t="shared" si="189"/>
        <v>6.6944047692976461E-2</v>
      </c>
      <c r="CZ258" s="53">
        <f t="shared" si="190"/>
        <v>8.6929032194489615</v>
      </c>
      <c r="DA258" s="4"/>
      <c r="DB258" s="4"/>
      <c r="DC258" s="63"/>
      <c r="DD258" s="4"/>
      <c r="DE258" s="4"/>
      <c r="DF258" s="32"/>
      <c r="DG258" s="32"/>
      <c r="DH258" s="32"/>
      <c r="DI258" s="33">
        <v>349.5</v>
      </c>
      <c r="DJ258" s="28">
        <f t="shared" si="191"/>
        <v>2.6420453407485227</v>
      </c>
      <c r="DK258" s="33">
        <v>590.5</v>
      </c>
      <c r="DL258" s="28">
        <f t="shared" si="192"/>
        <v>1.5637507986310053</v>
      </c>
      <c r="DM258" s="5">
        <v>454</v>
      </c>
      <c r="DN258" s="28">
        <f t="shared" si="193"/>
        <v>2.0339093537260102</v>
      </c>
      <c r="DO258" s="5">
        <v>17.329999999999998</v>
      </c>
      <c r="DP258" s="28">
        <f t="shared" si="194"/>
        <v>1.3716041546451243</v>
      </c>
      <c r="DQ258" s="5">
        <v>415.5</v>
      </c>
      <c r="DR258" s="53">
        <f t="shared" si="195"/>
        <v>7.4286381298879558</v>
      </c>
      <c r="DS258" s="5">
        <v>125</v>
      </c>
      <c r="DT258" s="53">
        <f t="shared" si="196"/>
        <v>8.6239999999999997E-2</v>
      </c>
      <c r="DU258" s="53">
        <f t="shared" si="197"/>
        <v>1.4373333333333334</v>
      </c>
      <c r="DV258" s="6"/>
      <c r="DW258" s="53">
        <f t="shared" si="204"/>
        <v>0.47741364038972539</v>
      </c>
      <c r="DX258" s="53">
        <f t="shared" ref="DX258:DX284" si="214">0.063+1.226*(DW258)+0.017*ER258</f>
        <v>0.72460636978447002</v>
      </c>
      <c r="DY258" s="53">
        <f t="shared" ref="DY258:DY284" si="215">0.254966+0.593992*EB258+0.021382*ER258</f>
        <v>0.54287344204690657</v>
      </c>
      <c r="DZ258" s="53">
        <f t="shared" ref="DZ258:DZ284" si="216">1.149842*EB258+0.003162*ER258</f>
        <v>0.38575294135721822</v>
      </c>
      <c r="EA258" s="53">
        <f t="shared" si="205"/>
        <v>0.67713567839195965</v>
      </c>
      <c r="EB258" s="63">
        <f t="shared" si="206"/>
        <v>0.32314148681055155</v>
      </c>
      <c r="EC258" s="53">
        <v>0.7</v>
      </c>
      <c r="ED258" s="53">
        <f t="shared" si="211"/>
        <v>4.8558558558558547</v>
      </c>
      <c r="EE258" s="53">
        <f t="shared" si="212"/>
        <v>2.3087510555013737</v>
      </c>
      <c r="EF258" s="53">
        <f>'east Allen-Studer'!DO257</f>
        <v>2.5595350903961154</v>
      </c>
      <c r="EG258" s="53">
        <f t="shared" si="198"/>
        <v>1.4373333333333334</v>
      </c>
      <c r="EH258" s="53">
        <f t="shared" si="199"/>
        <v>8.6929032194489615</v>
      </c>
      <c r="EI258" s="53">
        <f>'east Allen-Studer'!DR257</f>
        <v>2.4</v>
      </c>
      <c r="EJ258" s="53">
        <f t="shared" si="170"/>
        <v>1.1543755277506869</v>
      </c>
      <c r="EK258" s="53">
        <f t="shared" si="171"/>
        <v>2.3087510555013737</v>
      </c>
      <c r="EL258" s="6"/>
      <c r="EM258" s="11">
        <f t="shared" si="172"/>
        <v>357.4147165973435</v>
      </c>
      <c r="EN258" s="11">
        <f t="shared" si="173"/>
        <v>179.41291511878455</v>
      </c>
      <c r="EO258" s="11">
        <f t="shared" si="174"/>
        <v>104.44264254452287</v>
      </c>
      <c r="EP258" s="6"/>
      <c r="EQ258" s="5">
        <f t="shared" si="200"/>
        <v>1.5091999999999999</v>
      </c>
      <c r="ER258" s="5">
        <f t="shared" si="213"/>
        <v>4.4880733333333334</v>
      </c>
      <c r="ES258" s="218">
        <f t="shared" si="169"/>
        <v>1837</v>
      </c>
      <c r="ET258" s="53">
        <f t="shared" ref="ET258:ET284" si="217">$EQ258*360/(3.15*EM258)</f>
        <v>0.48257665952326356</v>
      </c>
      <c r="EU258" s="53">
        <f t="shared" ref="EU258:EU284" si="218">$EQ258*360/(3.15*EN258)</f>
        <v>0.96135777006803291</v>
      </c>
      <c r="EV258" s="53">
        <f t="shared" ref="EV258:EV284" si="219">$EQ258*360/(3.15*EO258)</f>
        <v>1.6514327462221521</v>
      </c>
      <c r="EW258" s="6"/>
    </row>
    <row r="259" spans="1:153" x14ac:dyDescent="0.15">
      <c r="A259" s="218">
        <f t="shared" si="168"/>
        <v>1838</v>
      </c>
      <c r="B259" s="4"/>
      <c r="C259" s="4"/>
      <c r="D259" s="4"/>
      <c r="E259" s="4"/>
      <c r="F259" s="4"/>
      <c r="G259" s="4"/>
      <c r="H259" s="4"/>
      <c r="I259" s="4">
        <v>12.49</v>
      </c>
      <c r="J259" s="4">
        <f t="shared" si="185"/>
        <v>4.4880733333333334</v>
      </c>
      <c r="K259" s="4">
        <v>4.2</v>
      </c>
      <c r="L259" s="4">
        <f t="shared" si="186"/>
        <v>1.5091999999999999</v>
      </c>
      <c r="M259" s="12"/>
      <c r="N259" s="12"/>
      <c r="O259" s="53"/>
      <c r="P259" s="12"/>
      <c r="Q259" s="12"/>
      <c r="R259" s="12"/>
      <c r="S259" s="4"/>
      <c r="T259" s="4"/>
      <c r="U259" s="4"/>
      <c r="V259" s="12">
        <v>14.86</v>
      </c>
      <c r="W259" s="32">
        <f t="shared" si="208"/>
        <v>0.72543741588156119</v>
      </c>
      <c r="X259" s="32"/>
      <c r="Y259" s="32"/>
      <c r="Z259" s="32"/>
      <c r="AA259" s="32"/>
      <c r="AB259" s="32">
        <v>2.2222219999999999</v>
      </c>
      <c r="AC259" s="32">
        <v>2.511774</v>
      </c>
      <c r="AD259" s="32">
        <v>2.9090910000000001</v>
      </c>
      <c r="AE259" s="32">
        <v>4</v>
      </c>
      <c r="AF259" s="87"/>
      <c r="AG259" s="87"/>
      <c r="AH259" s="87"/>
      <c r="AI259" s="87"/>
      <c r="AJ259" s="87"/>
      <c r="AK259" s="87">
        <v>2.6666666666666665</v>
      </c>
      <c r="AL259" s="87">
        <v>4.2105263157894735</v>
      </c>
      <c r="AM259" s="87">
        <v>3.0769230769230771</v>
      </c>
      <c r="AN259" s="4"/>
      <c r="AO259" s="4"/>
      <c r="AP259" s="12">
        <v>23.61</v>
      </c>
      <c r="AQ259" s="32">
        <f t="shared" si="209"/>
        <v>0.4565861922914019</v>
      </c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12">
        <v>1.58</v>
      </c>
      <c r="BC259" s="12">
        <f t="shared" si="187"/>
        <v>0.45592620550460683</v>
      </c>
      <c r="BD259" s="4"/>
      <c r="BE259" s="4"/>
      <c r="BF259" s="4"/>
      <c r="BG259" s="4"/>
      <c r="BH259" s="4"/>
      <c r="BI259" s="4">
        <v>1.9104479999999999</v>
      </c>
      <c r="BJ259" s="4">
        <v>1.5810280000000001</v>
      </c>
      <c r="BK259" s="4">
        <v>1.111111</v>
      </c>
      <c r="BL259" s="4">
        <v>1.818182</v>
      </c>
      <c r="BM259" s="4"/>
      <c r="BN259" s="4"/>
      <c r="BO259" s="4"/>
      <c r="BP259" s="4"/>
      <c r="BQ259" s="4"/>
      <c r="BR259" s="4"/>
      <c r="BS259" s="4">
        <v>1.167883211678832</v>
      </c>
      <c r="BT259" s="4">
        <v>1.4035087719298245</v>
      </c>
      <c r="BU259" s="4">
        <v>1.4285714285714284</v>
      </c>
      <c r="BV259" s="4">
        <v>1.9047619047619047</v>
      </c>
      <c r="BW259" s="4">
        <v>1.9047619047619047</v>
      </c>
      <c r="BX259" s="4">
        <v>1.1111111111111112</v>
      </c>
      <c r="BY259" s="12">
        <v>47.43</v>
      </c>
      <c r="BZ259" s="12">
        <f t="shared" si="201"/>
        <v>0.22728231077377184</v>
      </c>
      <c r="CA259" s="12">
        <v>0.98</v>
      </c>
      <c r="CB259" s="12">
        <f t="shared" si="188"/>
        <v>0.28278967176868014</v>
      </c>
      <c r="CC259" s="164"/>
      <c r="CD259" s="149"/>
      <c r="CE259" s="156"/>
      <c r="CF259" s="12">
        <v>33.36</v>
      </c>
      <c r="CG259" s="12">
        <f t="shared" si="202"/>
        <v>0.32314148681055155</v>
      </c>
      <c r="CH259" s="164"/>
      <c r="CI259" s="173"/>
      <c r="CJ259" s="12"/>
      <c r="CK259" s="12"/>
      <c r="CL259" s="88"/>
      <c r="CM259" s="173"/>
      <c r="CN259" s="12"/>
      <c r="CO259" s="4"/>
      <c r="CP259" s="4"/>
      <c r="CQ259" s="12">
        <v>2.2200000000000002</v>
      </c>
      <c r="CR259" s="12">
        <f t="shared" si="210"/>
        <v>4.8558558558558547</v>
      </c>
      <c r="CS259" s="117">
        <v>349.5</v>
      </c>
      <c r="CT259" s="116">
        <v>2.6420453407485227</v>
      </c>
      <c r="CU259" s="88"/>
      <c r="CV259" s="12"/>
      <c r="CW259" s="12"/>
      <c r="CX259" s="12">
        <v>161.03</v>
      </c>
      <c r="CY259" s="12">
        <f t="shared" si="189"/>
        <v>6.6944047692976461E-2</v>
      </c>
      <c r="CZ259" s="53">
        <f t="shared" si="190"/>
        <v>8.6929032194489615</v>
      </c>
      <c r="DA259" s="4"/>
      <c r="DB259" s="4"/>
      <c r="DC259" s="63"/>
      <c r="DD259" s="4"/>
      <c r="DE259" s="4"/>
      <c r="DF259" s="32"/>
      <c r="DG259" s="32"/>
      <c r="DH259" s="32"/>
      <c r="DI259" s="33">
        <v>349.5</v>
      </c>
      <c r="DJ259" s="28">
        <f t="shared" si="191"/>
        <v>2.6420453407485227</v>
      </c>
      <c r="DK259" s="33">
        <v>590.5</v>
      </c>
      <c r="DL259" s="28">
        <f t="shared" si="192"/>
        <v>1.5637507986310053</v>
      </c>
      <c r="DM259" s="5">
        <v>454</v>
      </c>
      <c r="DN259" s="28">
        <f t="shared" si="193"/>
        <v>2.0339093537260102</v>
      </c>
      <c r="DO259" s="5">
        <v>17.329999999999998</v>
      </c>
      <c r="DP259" s="28">
        <f t="shared" si="194"/>
        <v>1.3716041546451243</v>
      </c>
      <c r="DQ259" s="5">
        <v>415.5</v>
      </c>
      <c r="DR259" s="53">
        <f t="shared" si="195"/>
        <v>7.4286381298879558</v>
      </c>
      <c r="DS259" s="5">
        <v>125</v>
      </c>
      <c r="DT259" s="53">
        <f t="shared" si="196"/>
        <v>8.6239999999999997E-2</v>
      </c>
      <c r="DU259" s="53">
        <f t="shared" si="197"/>
        <v>1.4373333333333334</v>
      </c>
      <c r="DV259" s="6"/>
      <c r="DW259" s="53">
        <f t="shared" si="204"/>
        <v>0.4565861922914019</v>
      </c>
      <c r="DX259" s="53">
        <f t="shared" si="214"/>
        <v>0.69907191841592553</v>
      </c>
      <c r="DY259" s="53">
        <f t="shared" si="215"/>
        <v>0.48593385835446762</v>
      </c>
      <c r="DZ259" s="53">
        <f t="shared" si="216"/>
        <v>0.27553003466473536</v>
      </c>
      <c r="EA259" s="53">
        <f t="shared" si="205"/>
        <v>0.72543741588156119</v>
      </c>
      <c r="EB259" s="63">
        <f t="shared" si="206"/>
        <v>0.22728231077377184</v>
      </c>
      <c r="EC259" s="53">
        <v>0.7</v>
      </c>
      <c r="ED259" s="53">
        <f t="shared" si="211"/>
        <v>4.8558558558558547</v>
      </c>
      <c r="EE259" s="53">
        <f t="shared" si="212"/>
        <v>2.3087510555013737</v>
      </c>
      <c r="EF259" s="53">
        <f>'east Allen-Studer'!DO258</f>
        <v>2.8307823265824008</v>
      </c>
      <c r="EG259" s="53">
        <f t="shared" si="198"/>
        <v>1.4373333333333334</v>
      </c>
      <c r="EH259" s="53">
        <f t="shared" si="199"/>
        <v>8.6929032194489615</v>
      </c>
      <c r="EI259" s="53">
        <f>'east Allen-Studer'!DR258</f>
        <v>2.4</v>
      </c>
      <c r="EJ259" s="53">
        <f t="shared" si="170"/>
        <v>1.1543755277506869</v>
      </c>
      <c r="EK259" s="53">
        <f t="shared" si="171"/>
        <v>2.3087510555013737</v>
      </c>
      <c r="EL259" s="6"/>
      <c r="EM259" s="11">
        <f t="shared" si="172"/>
        <v>332.70687743023655</v>
      </c>
      <c r="EN259" s="11">
        <f t="shared" si="173"/>
        <v>167.97301258655966</v>
      </c>
      <c r="EO259" s="11">
        <f t="shared" si="174"/>
        <v>85.334005929355598</v>
      </c>
      <c r="EP259" s="6"/>
      <c r="EQ259" s="5">
        <f t="shared" si="200"/>
        <v>1.5091999999999999</v>
      </c>
      <c r="ER259" s="5">
        <f t="shared" si="213"/>
        <v>4.4880733333333334</v>
      </c>
      <c r="ES259" s="218">
        <f t="shared" si="169"/>
        <v>1838</v>
      </c>
      <c r="ET259" s="53">
        <f t="shared" si="217"/>
        <v>0.51841429107868786</v>
      </c>
      <c r="EU259" s="53">
        <f t="shared" si="218"/>
        <v>1.0268316162461977</v>
      </c>
      <c r="EV259" s="53">
        <f t="shared" si="219"/>
        <v>2.0212340686641252</v>
      </c>
      <c r="EW259" s="6"/>
    </row>
    <row r="260" spans="1:153" x14ac:dyDescent="0.15">
      <c r="A260" s="218">
        <f t="shared" si="168"/>
        <v>1839</v>
      </c>
      <c r="B260" s="4"/>
      <c r="C260" s="4"/>
      <c r="D260" s="4"/>
      <c r="E260" s="4"/>
      <c r="F260" s="4"/>
      <c r="G260" s="4"/>
      <c r="H260" s="4"/>
      <c r="I260" s="4">
        <v>12.49</v>
      </c>
      <c r="J260" s="4">
        <f t="shared" si="185"/>
        <v>4.4880733333333334</v>
      </c>
      <c r="K260" s="4">
        <v>4.2</v>
      </c>
      <c r="L260" s="4">
        <f t="shared" si="186"/>
        <v>1.5091999999999999</v>
      </c>
      <c r="M260" s="12"/>
      <c r="N260" s="12"/>
      <c r="O260" s="53"/>
      <c r="P260" s="12"/>
      <c r="Q260" s="12"/>
      <c r="R260" s="12"/>
      <c r="S260" s="4"/>
      <c r="T260" s="4"/>
      <c r="U260" s="4"/>
      <c r="V260" s="12">
        <v>12.6</v>
      </c>
      <c r="W260" s="32">
        <f t="shared" si="208"/>
        <v>0.8555555555555554</v>
      </c>
      <c r="X260" s="32"/>
      <c r="Y260" s="32"/>
      <c r="Z260" s="32"/>
      <c r="AA260" s="32"/>
      <c r="AB260" s="32">
        <v>2.011314</v>
      </c>
      <c r="AC260" s="32">
        <v>3.0592730000000001</v>
      </c>
      <c r="AD260" s="32">
        <v>2.461538</v>
      </c>
      <c r="AE260" s="32">
        <v>3.6363639999999999</v>
      </c>
      <c r="AF260" s="87"/>
      <c r="AG260" s="87"/>
      <c r="AH260" s="87"/>
      <c r="AI260" s="87"/>
      <c r="AJ260" s="87"/>
      <c r="AK260" s="87">
        <v>2.5</v>
      </c>
      <c r="AL260" s="87">
        <v>4</v>
      </c>
      <c r="AM260" s="87">
        <v>2.8571428571428568</v>
      </c>
      <c r="AN260" s="4"/>
      <c r="AO260" s="4"/>
      <c r="AP260" s="12">
        <v>16.329999999999998</v>
      </c>
      <c r="AQ260" s="32">
        <f t="shared" si="209"/>
        <v>0.66013472137170859</v>
      </c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12">
        <v>2.27</v>
      </c>
      <c r="BC260" s="12">
        <f t="shared" si="187"/>
        <v>0.6550332193009224</v>
      </c>
      <c r="BD260" s="4"/>
      <c r="BE260" s="4"/>
      <c r="BF260" s="4"/>
      <c r="BG260" s="4"/>
      <c r="BH260" s="4"/>
      <c r="BI260" s="4">
        <v>2.2471909999999999</v>
      </c>
      <c r="BJ260" s="4">
        <v>2.2727270000000002</v>
      </c>
      <c r="BK260" s="4">
        <v>1.428571</v>
      </c>
      <c r="BL260" s="4">
        <v>2.5</v>
      </c>
      <c r="BM260" s="4"/>
      <c r="BN260" s="4"/>
      <c r="BO260" s="4"/>
      <c r="BP260" s="4"/>
      <c r="BQ260" s="4"/>
      <c r="BR260" s="4"/>
      <c r="BS260" s="4">
        <v>1.5384615384615385</v>
      </c>
      <c r="BT260" s="4">
        <v>1.797752808988764</v>
      </c>
      <c r="BU260" s="4">
        <v>1.8181818181818183</v>
      </c>
      <c r="BV260" s="4">
        <v>1.9512195121951219</v>
      </c>
      <c r="BW260" s="4">
        <v>1.9047619047619047</v>
      </c>
      <c r="BX260" s="4">
        <v>1.7391304347826086</v>
      </c>
      <c r="BY260" s="12">
        <v>40.36</v>
      </c>
      <c r="BZ260" s="12">
        <f t="shared" si="201"/>
        <v>0.26709613478691774</v>
      </c>
      <c r="CA260" s="12">
        <v>1.03</v>
      </c>
      <c r="CB260" s="12">
        <f t="shared" si="188"/>
        <v>0.29721771624667404</v>
      </c>
      <c r="CC260" s="164"/>
      <c r="CD260" s="149"/>
      <c r="CE260" s="156"/>
      <c r="CF260" s="12">
        <v>30.79</v>
      </c>
      <c r="CG260" s="12">
        <f t="shared" si="202"/>
        <v>0.35011367327054238</v>
      </c>
      <c r="CH260" s="164"/>
      <c r="CI260" s="173"/>
      <c r="CJ260" s="12">
        <v>17.32</v>
      </c>
      <c r="CK260" s="12">
        <f t="shared" ref="CK260:CK281" si="220">(1/CJ260)*10.78</f>
        <v>0.62240184757505768</v>
      </c>
      <c r="CL260" s="88"/>
      <c r="CM260" s="173"/>
      <c r="CN260" s="12"/>
      <c r="CO260" s="4"/>
      <c r="CP260" s="4"/>
      <c r="CQ260" s="12">
        <v>3.11</v>
      </c>
      <c r="CR260" s="12">
        <f t="shared" si="210"/>
        <v>3.4662379421221865</v>
      </c>
      <c r="CS260" s="117">
        <v>349.5</v>
      </c>
      <c r="CT260" s="116">
        <v>2.6420453407485227</v>
      </c>
      <c r="CU260" s="88"/>
      <c r="CV260" s="12"/>
      <c r="CW260" s="12"/>
      <c r="CX260" s="12">
        <v>145.15</v>
      </c>
      <c r="CY260" s="12">
        <f t="shared" si="189"/>
        <v>7.4267998622115056E-2</v>
      </c>
      <c r="CZ260" s="53">
        <f t="shared" si="190"/>
        <v>9.6439421662271219</v>
      </c>
      <c r="DA260" s="4"/>
      <c r="DB260" s="4"/>
      <c r="DC260" s="63"/>
      <c r="DD260" s="4"/>
      <c r="DE260" s="4"/>
      <c r="DF260" s="32"/>
      <c r="DG260" s="32"/>
      <c r="DH260" s="32"/>
      <c r="DI260" s="33">
        <v>349.5</v>
      </c>
      <c r="DJ260" s="28">
        <f t="shared" si="191"/>
        <v>2.6420453407485227</v>
      </c>
      <c r="DK260" s="33">
        <v>590.5</v>
      </c>
      <c r="DL260" s="28">
        <f t="shared" si="192"/>
        <v>1.5637507986310053</v>
      </c>
      <c r="DM260" s="5">
        <v>454</v>
      </c>
      <c r="DN260" s="28">
        <f t="shared" si="193"/>
        <v>2.0339093537260102</v>
      </c>
      <c r="DO260" s="5">
        <v>17.329999999999998</v>
      </c>
      <c r="DP260" s="28">
        <f t="shared" si="194"/>
        <v>1.3716041546451243</v>
      </c>
      <c r="DQ260" s="5">
        <v>415.5</v>
      </c>
      <c r="DR260" s="53">
        <f t="shared" si="195"/>
        <v>7.4286381298879558</v>
      </c>
      <c r="DS260" s="5">
        <v>125</v>
      </c>
      <c r="DT260" s="53">
        <f t="shared" si="196"/>
        <v>8.6239999999999997E-2</v>
      </c>
      <c r="DU260" s="53">
        <f t="shared" si="197"/>
        <v>1.4373333333333334</v>
      </c>
      <c r="DV260" s="6"/>
      <c r="DW260" s="53">
        <f t="shared" si="204"/>
        <v>0.66013472137170859</v>
      </c>
      <c r="DX260" s="53">
        <f t="shared" si="214"/>
        <v>0.94862241506838152</v>
      </c>
      <c r="DY260" s="53">
        <f t="shared" si="215"/>
        <v>0.50958295130768416</v>
      </c>
      <c r="DZ260" s="53">
        <f t="shared" si="216"/>
        <v>0.32130964169565907</v>
      </c>
      <c r="EA260" s="53">
        <f t="shared" si="205"/>
        <v>0.8555555555555554</v>
      </c>
      <c r="EB260" s="63">
        <f t="shared" si="206"/>
        <v>0.26709613478691774</v>
      </c>
      <c r="EC260" s="53">
        <f t="shared" ref="EC260:EC281" si="221">CK260</f>
        <v>0.62240184757505768</v>
      </c>
      <c r="ED260" s="53">
        <f t="shared" si="211"/>
        <v>3.4662379421221865</v>
      </c>
      <c r="EE260" s="53">
        <f t="shared" si="212"/>
        <v>1.648047377238923</v>
      </c>
      <c r="EF260" s="53">
        <f>'east Allen-Studer'!DO259</f>
        <v>3.1049151716642842</v>
      </c>
      <c r="EG260" s="53">
        <f t="shared" si="198"/>
        <v>1.4373333333333334</v>
      </c>
      <c r="EH260" s="53">
        <f t="shared" si="199"/>
        <v>9.6439421662271219</v>
      </c>
      <c r="EI260" s="53">
        <f>'east Allen-Studer'!DR259</f>
        <v>2.4</v>
      </c>
      <c r="EJ260" s="53">
        <f t="shared" si="170"/>
        <v>0.82402368861946151</v>
      </c>
      <c r="EK260" s="53">
        <f t="shared" si="171"/>
        <v>1.648047377238923</v>
      </c>
      <c r="EL260" s="6"/>
      <c r="EM260" s="11">
        <f t="shared" si="172"/>
        <v>374.72280709699135</v>
      </c>
      <c r="EN260" s="11">
        <f t="shared" si="173"/>
        <v>162.45582479904823</v>
      </c>
      <c r="EO260" s="11">
        <f t="shared" si="174"/>
        <v>89.099270276763832</v>
      </c>
      <c r="EP260" s="6"/>
      <c r="EQ260" s="5">
        <f t="shared" si="200"/>
        <v>1.5091999999999999</v>
      </c>
      <c r="ER260" s="5">
        <f t="shared" si="213"/>
        <v>4.4880733333333334</v>
      </c>
      <c r="ES260" s="218">
        <f t="shared" si="169"/>
        <v>1839</v>
      </c>
      <c r="ET260" s="53">
        <f t="shared" si="217"/>
        <v>0.46028690203357736</v>
      </c>
      <c r="EU260" s="53">
        <f t="shared" si="218"/>
        <v>1.0617040060788911</v>
      </c>
      <c r="EV260" s="53">
        <f t="shared" si="219"/>
        <v>1.9358183233626434</v>
      </c>
      <c r="EW260" s="6"/>
    </row>
    <row r="261" spans="1:153" x14ac:dyDescent="0.15">
      <c r="A261" s="218">
        <f t="shared" si="168"/>
        <v>1840</v>
      </c>
      <c r="B261" s="4"/>
      <c r="C261" s="4"/>
      <c r="D261" s="4"/>
      <c r="E261" s="4"/>
      <c r="F261" s="4"/>
      <c r="G261" s="4"/>
      <c r="H261" s="4"/>
      <c r="I261" s="4">
        <v>11.99</v>
      </c>
      <c r="J261" s="4">
        <f t="shared" si="185"/>
        <v>4.3084066666666665</v>
      </c>
      <c r="K261" s="4">
        <v>4.13</v>
      </c>
      <c r="L261" s="4">
        <f t="shared" si="186"/>
        <v>1.4840466666666665</v>
      </c>
      <c r="M261" s="12"/>
      <c r="N261" s="12"/>
      <c r="O261" s="53"/>
      <c r="P261" s="12"/>
      <c r="Q261" s="12"/>
      <c r="R261" s="12"/>
      <c r="S261" s="4"/>
      <c r="T261" s="4"/>
      <c r="U261" s="4"/>
      <c r="V261" s="12">
        <v>14.93</v>
      </c>
      <c r="W261" s="32">
        <f t="shared" si="208"/>
        <v>0.72203616878767585</v>
      </c>
      <c r="X261" s="32"/>
      <c r="Y261" s="32"/>
      <c r="Z261" s="32"/>
      <c r="AA261" s="32"/>
      <c r="AB261" s="32">
        <v>1.9047620000000001</v>
      </c>
      <c r="AC261" s="32">
        <v>3.1968030000000001</v>
      </c>
      <c r="AD261" s="32">
        <v>2.3529409999999999</v>
      </c>
      <c r="AE261" s="32">
        <v>3.4782609999999998</v>
      </c>
      <c r="AF261" s="87"/>
      <c r="AG261" s="87"/>
      <c r="AH261" s="87"/>
      <c r="AI261" s="87"/>
      <c r="AJ261" s="87"/>
      <c r="AK261" s="87">
        <v>2.8571428571428568</v>
      </c>
      <c r="AL261" s="87">
        <v>3.0769230769230771</v>
      </c>
      <c r="AM261" s="87">
        <v>3.0769230769230771</v>
      </c>
      <c r="AN261" s="4"/>
      <c r="AO261" s="4"/>
      <c r="AP261" s="12">
        <v>17.5</v>
      </c>
      <c r="AQ261" s="32">
        <f t="shared" si="209"/>
        <v>0.61599999999999999</v>
      </c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12">
        <v>1.81</v>
      </c>
      <c r="BC261" s="12">
        <f t="shared" si="187"/>
        <v>0.52229521010337876</v>
      </c>
      <c r="BD261" s="4"/>
      <c r="BE261" s="4"/>
      <c r="BF261" s="4"/>
      <c r="BG261" s="4"/>
      <c r="BH261" s="4"/>
      <c r="BI261" s="4">
        <v>1.6850970000000001</v>
      </c>
      <c r="BJ261" s="4">
        <v>1.818182</v>
      </c>
      <c r="BK261" s="4">
        <v>1.066667</v>
      </c>
      <c r="BL261" s="4">
        <v>1.818182</v>
      </c>
      <c r="BM261" s="4"/>
      <c r="BN261" s="4"/>
      <c r="BO261" s="4"/>
      <c r="BP261" s="4"/>
      <c r="BQ261" s="4"/>
      <c r="BR261" s="4"/>
      <c r="BS261" s="4">
        <v>1.4035087719298245</v>
      </c>
      <c r="BT261" s="4">
        <v>1.7391304347826086</v>
      </c>
      <c r="BU261" s="4">
        <v>2</v>
      </c>
      <c r="BV261" s="4">
        <v>1.6</v>
      </c>
      <c r="BW261" s="4">
        <v>1.6</v>
      </c>
      <c r="BX261" s="4">
        <v>1.0526315789473684</v>
      </c>
      <c r="BY261" s="12">
        <v>42.46</v>
      </c>
      <c r="BZ261" s="12">
        <f t="shared" si="201"/>
        <v>0.25388601036269426</v>
      </c>
      <c r="CA261" s="12">
        <v>0.98</v>
      </c>
      <c r="CB261" s="12">
        <f t="shared" si="188"/>
        <v>0.28278967176868014</v>
      </c>
      <c r="CC261" s="164"/>
      <c r="CD261" s="149"/>
      <c r="CE261" s="156"/>
      <c r="CF261" s="12">
        <v>32.89</v>
      </c>
      <c r="CG261" s="12">
        <f t="shared" si="202"/>
        <v>0.32775919732441472</v>
      </c>
      <c r="CH261" s="164"/>
      <c r="CI261" s="173"/>
      <c r="CJ261" s="12">
        <v>18.899999999999999</v>
      </c>
      <c r="CK261" s="12">
        <f t="shared" si="220"/>
        <v>0.57037037037037042</v>
      </c>
      <c r="CL261" s="88"/>
      <c r="CM261" s="173"/>
      <c r="CN261" s="12"/>
      <c r="CO261" s="4"/>
      <c r="CP261" s="4"/>
      <c r="CQ261" s="12">
        <v>2.2200000000000002</v>
      </c>
      <c r="CR261" s="12">
        <f t="shared" si="210"/>
        <v>4.8558558558558547</v>
      </c>
      <c r="CS261" s="117">
        <v>405.5</v>
      </c>
      <c r="CT261" s="116">
        <v>2.2771759472049533</v>
      </c>
      <c r="CU261" s="88"/>
      <c r="CV261" s="12"/>
      <c r="CW261" s="12"/>
      <c r="CX261" s="12">
        <v>161.47999999999999</v>
      </c>
      <c r="CY261" s="12">
        <f t="shared" si="189"/>
        <v>6.67574931880109E-2</v>
      </c>
      <c r="CZ261" s="53">
        <f t="shared" si="190"/>
        <v>8.6686785077276856</v>
      </c>
      <c r="DA261" s="4"/>
      <c r="DB261" s="4"/>
      <c r="DC261" s="63"/>
      <c r="DD261" s="4"/>
      <c r="DE261" s="4"/>
      <c r="DF261" s="32"/>
      <c r="DG261" s="32"/>
      <c r="DH261" s="32"/>
      <c r="DI261" s="33">
        <v>405.5</v>
      </c>
      <c r="DJ261" s="28">
        <f t="shared" si="191"/>
        <v>2.2771759472049533</v>
      </c>
      <c r="DK261" s="33">
        <v>736</v>
      </c>
      <c r="DL261" s="28">
        <f t="shared" si="192"/>
        <v>1.2546125633038161</v>
      </c>
      <c r="DM261" s="5">
        <v>468</v>
      </c>
      <c r="DN261" s="28">
        <f t="shared" si="193"/>
        <v>1.9730659115205316</v>
      </c>
      <c r="DO261" s="5">
        <v>18</v>
      </c>
      <c r="DP261" s="28">
        <f t="shared" si="194"/>
        <v>1.3205499999999999</v>
      </c>
      <c r="DQ261" s="5">
        <v>395.5</v>
      </c>
      <c r="DR261" s="53">
        <f t="shared" si="195"/>
        <v>7.8042961895535923</v>
      </c>
      <c r="DS261" s="5">
        <v>128</v>
      </c>
      <c r="DT261" s="53">
        <f t="shared" si="196"/>
        <v>8.4218749999999995E-2</v>
      </c>
      <c r="DU261" s="53">
        <f t="shared" si="197"/>
        <v>1.4036458333333333</v>
      </c>
      <c r="DV261" s="6"/>
      <c r="DW261" s="53">
        <f t="shared" si="204"/>
        <v>0.61599999999999999</v>
      </c>
      <c r="DX261" s="53">
        <f t="shared" si="214"/>
        <v>0.89145891333333338</v>
      </c>
      <c r="DY261" s="53">
        <f t="shared" si="215"/>
        <v>0.49789461041402416</v>
      </c>
      <c r="DZ261" s="53">
        <f t="shared" si="216"/>
        <v>0.30555197980746113</v>
      </c>
      <c r="EA261" s="53">
        <f t="shared" si="205"/>
        <v>0.72203616878767585</v>
      </c>
      <c r="EB261" s="63">
        <f t="shared" si="206"/>
        <v>0.25388601036269426</v>
      </c>
      <c r="EC261" s="53">
        <f t="shared" si="221"/>
        <v>0.57037037037037042</v>
      </c>
      <c r="ED261" s="53">
        <f t="shared" si="211"/>
        <v>4.8558558558558547</v>
      </c>
      <c r="EE261" s="53">
        <f t="shared" si="212"/>
        <v>2.3087510555013737</v>
      </c>
      <c r="EF261" s="53">
        <f>'east Allen-Studer'!DO260</f>
        <v>3.4367601946581434</v>
      </c>
      <c r="EG261" s="53">
        <f t="shared" si="198"/>
        <v>1.4036458333333333</v>
      </c>
      <c r="EH261" s="53">
        <f t="shared" si="199"/>
        <v>8.6686785077276856</v>
      </c>
      <c r="EI261" s="53">
        <f>'east Allen-Studer'!DR260</f>
        <v>2.4</v>
      </c>
      <c r="EJ261" s="53">
        <f t="shared" si="170"/>
        <v>1.1543755277506869</v>
      </c>
      <c r="EK261" s="53">
        <f t="shared" si="171"/>
        <v>2.3087510555013737</v>
      </c>
      <c r="EL261" s="6"/>
      <c r="EM261" s="11">
        <f t="shared" si="172"/>
        <v>366.83351242305412</v>
      </c>
      <c r="EN261" s="11">
        <f t="shared" si="173"/>
        <v>162.95943256208855</v>
      </c>
      <c r="EO261" s="11">
        <f t="shared" si="174"/>
        <v>90.602361284939875</v>
      </c>
      <c r="EP261" s="6"/>
      <c r="EQ261" s="5">
        <f t="shared" si="200"/>
        <v>1.4840466666666665</v>
      </c>
      <c r="ER261" s="5">
        <f t="shared" si="213"/>
        <v>4.3084066666666665</v>
      </c>
      <c r="ES261" s="218">
        <f t="shared" si="169"/>
        <v>1840</v>
      </c>
      <c r="ET261" s="53">
        <f t="shared" si="217"/>
        <v>0.4623496152601631</v>
      </c>
      <c r="EU261" s="53">
        <f t="shared" si="218"/>
        <v>1.0407825473294567</v>
      </c>
      <c r="EV261" s="53">
        <f t="shared" si="219"/>
        <v>1.8719747579197534</v>
      </c>
      <c r="EW261" s="6"/>
    </row>
    <row r="262" spans="1:153" x14ac:dyDescent="0.15">
      <c r="A262" s="218">
        <f t="shared" si="168"/>
        <v>1841</v>
      </c>
      <c r="B262" s="4"/>
      <c r="C262" s="4"/>
      <c r="D262" s="4"/>
      <c r="E262" s="4"/>
      <c r="F262" s="4"/>
      <c r="G262" s="4"/>
      <c r="H262" s="4"/>
      <c r="I262" s="4">
        <v>11.99</v>
      </c>
      <c r="J262" s="4">
        <f t="shared" si="185"/>
        <v>4.3084066666666665</v>
      </c>
      <c r="K262" s="4">
        <v>4.13</v>
      </c>
      <c r="L262" s="4">
        <f t="shared" si="186"/>
        <v>1.4840466666666665</v>
      </c>
      <c r="M262" s="12"/>
      <c r="N262" s="12"/>
      <c r="O262" s="53"/>
      <c r="P262" s="12"/>
      <c r="Q262" s="12"/>
      <c r="R262" s="12"/>
      <c r="S262" s="4"/>
      <c r="T262" s="4"/>
      <c r="U262" s="4"/>
      <c r="V262" s="12">
        <v>13.06</v>
      </c>
      <c r="W262" s="32">
        <f t="shared" si="208"/>
        <v>0.82542113323124033</v>
      </c>
      <c r="X262" s="32"/>
      <c r="Y262" s="32"/>
      <c r="Z262" s="32"/>
      <c r="AA262" s="32"/>
      <c r="AB262" s="32">
        <v>2.011314</v>
      </c>
      <c r="AC262" s="32">
        <v>3.1968030000000001</v>
      </c>
      <c r="AD262" s="32">
        <v>2.285714</v>
      </c>
      <c r="AE262" s="32">
        <v>2.6666669999999999</v>
      </c>
      <c r="AF262" s="87"/>
      <c r="AG262" s="87"/>
      <c r="AH262" s="87"/>
      <c r="AI262" s="87"/>
      <c r="AJ262" s="87"/>
      <c r="AK262" s="87">
        <v>3.6363636363636367</v>
      </c>
      <c r="AL262" s="87">
        <v>3.0769230769230771</v>
      </c>
      <c r="AM262" s="87">
        <v>2.8571428571428568</v>
      </c>
      <c r="AN262" s="4"/>
      <c r="AO262" s="4"/>
      <c r="AP262" s="12">
        <v>19.13</v>
      </c>
      <c r="AQ262" s="32">
        <f t="shared" si="209"/>
        <v>0.56351280710925244</v>
      </c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12">
        <v>1.81</v>
      </c>
      <c r="BC262" s="12">
        <f t="shared" si="187"/>
        <v>0.52229521010337876</v>
      </c>
      <c r="BD262" s="4"/>
      <c r="BE262" s="4"/>
      <c r="BF262" s="4"/>
      <c r="BG262" s="4"/>
      <c r="BH262" s="4"/>
      <c r="BI262" s="4">
        <v>1.9104479999999999</v>
      </c>
      <c r="BJ262" s="4">
        <v>1.818182</v>
      </c>
      <c r="BK262" s="4">
        <v>1.818182</v>
      </c>
      <c r="BL262" s="4">
        <v>2.1621619999999999</v>
      </c>
      <c r="BM262" s="4"/>
      <c r="BN262" s="4"/>
      <c r="BO262" s="4"/>
      <c r="BP262" s="4"/>
      <c r="BQ262" s="4"/>
      <c r="BR262" s="4"/>
      <c r="BS262" s="4">
        <v>1.2121212121212122</v>
      </c>
      <c r="BT262" s="4">
        <v>1.7391304347826086</v>
      </c>
      <c r="BU262" s="4">
        <v>2</v>
      </c>
      <c r="BV262" s="4">
        <v>1.7391304347826086</v>
      </c>
      <c r="BW262" s="4">
        <v>1.3793103448275863</v>
      </c>
      <c r="BX262" s="4">
        <v>1.3793103448275863</v>
      </c>
      <c r="BY262" s="12">
        <v>35.46</v>
      </c>
      <c r="BZ262" s="12">
        <f t="shared" si="201"/>
        <v>0.30400451212633955</v>
      </c>
      <c r="CA262" s="12">
        <v>0.98</v>
      </c>
      <c r="CB262" s="12">
        <f t="shared" si="188"/>
        <v>0.28278967176868014</v>
      </c>
      <c r="CC262" s="164"/>
      <c r="CD262" s="149"/>
      <c r="CE262" s="156"/>
      <c r="CF262" s="12">
        <v>28.93</v>
      </c>
      <c r="CG262" s="12">
        <f t="shared" si="202"/>
        <v>0.37262357414448671</v>
      </c>
      <c r="CH262" s="164"/>
      <c r="CI262" s="173"/>
      <c r="CJ262" s="12">
        <v>14.35</v>
      </c>
      <c r="CK262" s="12">
        <f t="shared" si="220"/>
        <v>0.75121951219512184</v>
      </c>
      <c r="CL262" s="88"/>
      <c r="CM262" s="173"/>
      <c r="CN262" s="12"/>
      <c r="CO262" s="4"/>
      <c r="CP262" s="4"/>
      <c r="CQ262" s="12">
        <v>2.44</v>
      </c>
      <c r="CR262" s="12">
        <f t="shared" si="210"/>
        <v>4.418032786885246</v>
      </c>
      <c r="CS262" s="117">
        <v>405.5</v>
      </c>
      <c r="CT262" s="116">
        <v>2.2771759472049533</v>
      </c>
      <c r="CU262" s="88"/>
      <c r="CV262" s="12"/>
      <c r="CW262" s="12"/>
      <c r="CX262" s="12">
        <v>154.22</v>
      </c>
      <c r="CY262" s="12">
        <f t="shared" si="189"/>
        <v>6.9900142653352343E-2</v>
      </c>
      <c r="CZ262" s="53">
        <f t="shared" si="190"/>
        <v>9.0767618040971758</v>
      </c>
      <c r="DA262" s="4"/>
      <c r="DB262" s="4"/>
      <c r="DC262" s="63"/>
      <c r="DD262" s="4"/>
      <c r="DE262" s="4"/>
      <c r="DF262" s="32"/>
      <c r="DG262" s="32"/>
      <c r="DH262" s="32"/>
      <c r="DI262" s="33">
        <v>405.5</v>
      </c>
      <c r="DJ262" s="28">
        <f t="shared" si="191"/>
        <v>2.2771759472049533</v>
      </c>
      <c r="DK262" s="33">
        <v>736</v>
      </c>
      <c r="DL262" s="28">
        <f t="shared" si="192"/>
        <v>1.2546125633038161</v>
      </c>
      <c r="DM262" s="5">
        <v>468</v>
      </c>
      <c r="DN262" s="28">
        <f t="shared" si="193"/>
        <v>1.9730659115205316</v>
      </c>
      <c r="DO262" s="5">
        <v>18</v>
      </c>
      <c r="DP262" s="28">
        <f t="shared" si="194"/>
        <v>1.3205499999999999</v>
      </c>
      <c r="DQ262" s="5">
        <v>395.5</v>
      </c>
      <c r="DR262" s="53">
        <f t="shared" si="195"/>
        <v>7.8042961895535923</v>
      </c>
      <c r="DS262" s="5">
        <v>128</v>
      </c>
      <c r="DT262" s="53">
        <f t="shared" si="196"/>
        <v>8.4218749999999995E-2</v>
      </c>
      <c r="DU262" s="53">
        <f t="shared" si="197"/>
        <v>1.4036458333333333</v>
      </c>
      <c r="DV262" s="6"/>
      <c r="DW262" s="53">
        <f t="shared" si="204"/>
        <v>0.56351280710925244</v>
      </c>
      <c r="DX262" s="53">
        <f t="shared" si="214"/>
        <v>0.82710961484927681</v>
      </c>
      <c r="DY262" s="53">
        <f t="shared" si="215"/>
        <v>0.52766459951361533</v>
      </c>
      <c r="DZ262" s="53">
        <f t="shared" si="216"/>
        <v>0.36318033811237455</v>
      </c>
      <c r="EA262" s="53">
        <f t="shared" si="205"/>
        <v>0.82542113323124033</v>
      </c>
      <c r="EB262" s="63">
        <f t="shared" si="206"/>
        <v>0.30400451212633955</v>
      </c>
      <c r="EC262" s="53">
        <f t="shared" si="221"/>
        <v>0.75121951219512184</v>
      </c>
      <c r="ED262" s="53">
        <f t="shared" si="211"/>
        <v>4.418032786885246</v>
      </c>
      <c r="EE262" s="53">
        <f t="shared" si="212"/>
        <v>2.1005849767266604</v>
      </c>
      <c r="EF262" s="53">
        <f>'east Allen-Studer'!DO261</f>
        <v>2.9577491179887465</v>
      </c>
      <c r="EG262" s="53">
        <f t="shared" si="198"/>
        <v>1.4036458333333333</v>
      </c>
      <c r="EH262" s="53">
        <f t="shared" si="199"/>
        <v>9.0767618040971758</v>
      </c>
      <c r="EI262" s="53">
        <f>'east Allen-Studer'!DR261</f>
        <v>2.2999999999999998</v>
      </c>
      <c r="EJ262" s="53">
        <f t="shared" si="170"/>
        <v>1.0502924883633302</v>
      </c>
      <c r="EK262" s="53">
        <f t="shared" si="171"/>
        <v>2.1005849767266604</v>
      </c>
      <c r="EL262" s="6"/>
      <c r="EM262" s="11">
        <f t="shared" si="172"/>
        <v>369.85194981378987</v>
      </c>
      <c r="EN262" s="11">
        <f t="shared" si="173"/>
        <v>178.98336422709903</v>
      </c>
      <c r="EO262" s="11">
        <f t="shared" si="174"/>
        <v>100.11365420448406</v>
      </c>
      <c r="EP262" s="6"/>
      <c r="EQ262" s="5">
        <f t="shared" si="200"/>
        <v>1.4840466666666665</v>
      </c>
      <c r="ER262" s="5">
        <f t="shared" si="213"/>
        <v>4.3084066666666665</v>
      </c>
      <c r="ES262" s="218">
        <f t="shared" si="169"/>
        <v>1841</v>
      </c>
      <c r="ET262" s="53">
        <f t="shared" si="217"/>
        <v>0.45857628550755214</v>
      </c>
      <c r="EU262" s="53">
        <f t="shared" si="218"/>
        <v>0.9476038964053296</v>
      </c>
      <c r="EV262" s="53">
        <f t="shared" si="219"/>
        <v>1.694127885761828</v>
      </c>
      <c r="EW262" s="6"/>
    </row>
    <row r="263" spans="1:153" x14ac:dyDescent="0.15">
      <c r="A263" s="218">
        <f t="shared" si="168"/>
        <v>1842</v>
      </c>
      <c r="B263" s="4"/>
      <c r="C263" s="4"/>
      <c r="D263" s="4"/>
      <c r="E263" s="4"/>
      <c r="F263" s="4"/>
      <c r="G263" s="4"/>
      <c r="H263" s="4"/>
      <c r="I263" s="4">
        <v>11.99</v>
      </c>
      <c r="J263" s="4">
        <f t="shared" si="185"/>
        <v>4.3084066666666665</v>
      </c>
      <c r="K263" s="4">
        <v>4.13</v>
      </c>
      <c r="L263" s="4">
        <f t="shared" si="186"/>
        <v>1.4840466666666665</v>
      </c>
      <c r="M263" s="12"/>
      <c r="N263" s="12"/>
      <c r="O263" s="53"/>
      <c r="P263" s="12"/>
      <c r="Q263" s="12"/>
      <c r="R263" s="12"/>
      <c r="S263" s="4"/>
      <c r="T263" s="4"/>
      <c r="U263" s="4"/>
      <c r="V263" s="12">
        <v>14.93</v>
      </c>
      <c r="W263" s="32">
        <f t="shared" si="208"/>
        <v>0.72203616878767585</v>
      </c>
      <c r="X263" s="32"/>
      <c r="Y263" s="32"/>
      <c r="Z263" s="32"/>
      <c r="AA263" s="32"/>
      <c r="AB263" s="32">
        <v>1.693122</v>
      </c>
      <c r="AC263" s="32">
        <v>2.9304030000000001</v>
      </c>
      <c r="AD263" s="32">
        <v>1.8823529999999999</v>
      </c>
      <c r="AE263" s="32">
        <v>2.9629629999999998</v>
      </c>
      <c r="AF263" s="87"/>
      <c r="AG263" s="87"/>
      <c r="AH263" s="87"/>
      <c r="AI263" s="87"/>
      <c r="AJ263" s="87"/>
      <c r="AK263" s="87">
        <v>2.5</v>
      </c>
      <c r="AL263" s="87">
        <v>3.0769230769230771</v>
      </c>
      <c r="AM263" s="87">
        <v>3.333333333333333</v>
      </c>
      <c r="AN263" s="4"/>
      <c r="AO263" s="4"/>
      <c r="AP263" s="12">
        <v>23.33</v>
      </c>
      <c r="AQ263" s="32">
        <f t="shared" si="209"/>
        <v>0.46206600942991854</v>
      </c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12">
        <v>1.81</v>
      </c>
      <c r="BC263" s="12">
        <f t="shared" si="187"/>
        <v>0.52229521010337876</v>
      </c>
      <c r="BD263" s="4"/>
      <c r="BE263" s="4"/>
      <c r="BF263" s="4"/>
      <c r="BG263" s="4"/>
      <c r="BH263" s="4"/>
      <c r="BI263" s="4">
        <v>1.7977529999999999</v>
      </c>
      <c r="BJ263" s="4">
        <v>1.818182</v>
      </c>
      <c r="BK263" s="4">
        <v>1</v>
      </c>
      <c r="BL263" s="4">
        <v>1.481481</v>
      </c>
      <c r="BM263" s="4"/>
      <c r="BN263" s="4"/>
      <c r="BO263" s="4"/>
      <c r="BP263" s="4"/>
      <c r="BQ263" s="4"/>
      <c r="BR263" s="4"/>
      <c r="BS263" s="4">
        <v>1.6326530612244896</v>
      </c>
      <c r="BT263" s="4">
        <v>1.2903225806451613</v>
      </c>
      <c r="BU263" s="4">
        <v>1.6666666666666665</v>
      </c>
      <c r="BV263" s="4">
        <v>1.3793103448275863</v>
      </c>
      <c r="BW263" s="4">
        <v>1.6</v>
      </c>
      <c r="BX263" s="4">
        <v>2</v>
      </c>
      <c r="BY263" s="12">
        <v>42.46</v>
      </c>
      <c r="BZ263" s="12">
        <f t="shared" si="201"/>
        <v>0.25388601036269426</v>
      </c>
      <c r="CA263" s="12">
        <v>0.93</v>
      </c>
      <c r="CB263" s="12">
        <f t="shared" si="188"/>
        <v>0.2683616272906863</v>
      </c>
      <c r="CC263" s="164"/>
      <c r="CD263" s="149"/>
      <c r="CE263" s="156"/>
      <c r="CF263" s="12">
        <v>29.86</v>
      </c>
      <c r="CG263" s="12">
        <f t="shared" si="202"/>
        <v>0.36101808439383792</v>
      </c>
      <c r="CH263" s="164"/>
      <c r="CI263" s="173"/>
      <c r="CJ263" s="12">
        <v>17.149999999999999</v>
      </c>
      <c r="CK263" s="12">
        <f t="shared" si="220"/>
        <v>0.62857142857142856</v>
      </c>
      <c r="CL263" s="88"/>
      <c r="CM263" s="173"/>
      <c r="CN263" s="12"/>
      <c r="CO263" s="4"/>
      <c r="CP263" s="4"/>
      <c r="CQ263" s="12">
        <v>2.66</v>
      </c>
      <c r="CR263" s="12">
        <f t="shared" si="210"/>
        <v>4.0526315789473681</v>
      </c>
      <c r="CS263" s="117">
        <v>405.5</v>
      </c>
      <c r="CT263" s="116">
        <v>2.2771759472049533</v>
      </c>
      <c r="CU263" s="88"/>
      <c r="CV263" s="12"/>
      <c r="CW263" s="12"/>
      <c r="CX263" s="12">
        <v>161.03</v>
      </c>
      <c r="CY263" s="12">
        <f t="shared" si="189"/>
        <v>6.6944047692976461E-2</v>
      </c>
      <c r="CZ263" s="53">
        <f t="shared" si="190"/>
        <v>8.6929032194489615</v>
      </c>
      <c r="DA263" s="4"/>
      <c r="DB263" s="4"/>
      <c r="DC263" s="63"/>
      <c r="DD263" s="4"/>
      <c r="DE263" s="4"/>
      <c r="DF263" s="32"/>
      <c r="DG263" s="32"/>
      <c r="DH263" s="32"/>
      <c r="DI263" s="33">
        <v>405.5</v>
      </c>
      <c r="DJ263" s="28">
        <f t="shared" si="191"/>
        <v>2.2771759472049533</v>
      </c>
      <c r="DK263" s="33">
        <v>736</v>
      </c>
      <c r="DL263" s="28">
        <f t="shared" si="192"/>
        <v>1.2546125633038161</v>
      </c>
      <c r="DM263" s="5">
        <v>468</v>
      </c>
      <c r="DN263" s="28">
        <f t="shared" si="193"/>
        <v>1.9730659115205316</v>
      </c>
      <c r="DO263" s="5">
        <v>18</v>
      </c>
      <c r="DP263" s="28">
        <f t="shared" si="194"/>
        <v>1.3205499999999999</v>
      </c>
      <c r="DQ263" s="5">
        <v>395.5</v>
      </c>
      <c r="DR263" s="53">
        <f t="shared" si="195"/>
        <v>7.8042961895535923</v>
      </c>
      <c r="DS263" s="5">
        <v>128</v>
      </c>
      <c r="DT263" s="53">
        <f t="shared" si="196"/>
        <v>8.4218749999999995E-2</v>
      </c>
      <c r="DU263" s="53">
        <f t="shared" si="197"/>
        <v>1.4036458333333333</v>
      </c>
      <c r="DV263" s="6"/>
      <c r="DW263" s="53">
        <f t="shared" si="204"/>
        <v>0.46206600942991854</v>
      </c>
      <c r="DX263" s="53">
        <f t="shared" si="214"/>
        <v>0.70273584089441343</v>
      </c>
      <c r="DY263" s="53">
        <f t="shared" si="215"/>
        <v>0.49789461041402416</v>
      </c>
      <c r="DZ263" s="53">
        <f t="shared" si="216"/>
        <v>0.30555197980746113</v>
      </c>
      <c r="EA263" s="53">
        <f t="shared" si="205"/>
        <v>0.72203616878767585</v>
      </c>
      <c r="EB263" s="63">
        <f t="shared" si="206"/>
        <v>0.25388601036269426</v>
      </c>
      <c r="EC263" s="53">
        <f t="shared" si="221"/>
        <v>0.62857142857142856</v>
      </c>
      <c r="ED263" s="53">
        <f t="shared" si="211"/>
        <v>4.0526315789473681</v>
      </c>
      <c r="EE263" s="53">
        <f t="shared" si="212"/>
        <v>1.9268523846665604</v>
      </c>
      <c r="EF263" s="53">
        <f>'east Allen-Studer'!DO262</f>
        <v>2.9577491179887465</v>
      </c>
      <c r="EG263" s="53">
        <f t="shared" si="198"/>
        <v>1.4036458333333333</v>
      </c>
      <c r="EH263" s="53">
        <f t="shared" si="199"/>
        <v>8.6929032194489615</v>
      </c>
      <c r="EI263" s="53">
        <f>'east Allen-Studer'!DR262</f>
        <v>2.2999999999999998</v>
      </c>
      <c r="EJ263" s="53">
        <f t="shared" si="170"/>
        <v>0.9634261923332802</v>
      </c>
      <c r="EK263" s="53">
        <f t="shared" si="171"/>
        <v>1.9268523846665604</v>
      </c>
      <c r="EL263" s="6"/>
      <c r="EM263" s="11">
        <f t="shared" si="172"/>
        <v>327.69958559408991</v>
      </c>
      <c r="EN263" s="11">
        <f t="shared" si="173"/>
        <v>160.75614442683593</v>
      </c>
      <c r="EO263" s="11">
        <f t="shared" si="174"/>
        <v>87.516676882886216</v>
      </c>
      <c r="EP263" s="6"/>
      <c r="EQ263" s="5">
        <f t="shared" si="200"/>
        <v>1.4840466666666665</v>
      </c>
      <c r="ER263" s="5">
        <f t="shared" si="213"/>
        <v>4.3084066666666665</v>
      </c>
      <c r="ES263" s="218">
        <f t="shared" si="169"/>
        <v>1842</v>
      </c>
      <c r="ET263" s="53">
        <f t="shared" si="217"/>
        <v>0.5175634660198124</v>
      </c>
      <c r="EU263" s="53">
        <f t="shared" si="218"/>
        <v>1.0550472825660788</v>
      </c>
      <c r="EV263" s="53">
        <f t="shared" si="219"/>
        <v>1.9379773018609605</v>
      </c>
      <c r="EW263" s="6"/>
    </row>
    <row r="264" spans="1:153" x14ac:dyDescent="0.15">
      <c r="A264" s="218">
        <f t="shared" si="168"/>
        <v>1843</v>
      </c>
      <c r="B264" s="4"/>
      <c r="C264" s="4"/>
      <c r="D264" s="4"/>
      <c r="E264" s="4"/>
      <c r="F264" s="4"/>
      <c r="G264" s="4"/>
      <c r="H264" s="4"/>
      <c r="I264" s="4">
        <v>11.99</v>
      </c>
      <c r="J264" s="4">
        <f t="shared" si="185"/>
        <v>4.3084066666666665</v>
      </c>
      <c r="K264" s="4">
        <v>4.13</v>
      </c>
      <c r="L264" s="4">
        <f t="shared" si="186"/>
        <v>1.4840466666666665</v>
      </c>
      <c r="M264" s="12"/>
      <c r="N264" s="12"/>
      <c r="O264" s="53"/>
      <c r="P264" s="12"/>
      <c r="Q264" s="12"/>
      <c r="R264" s="12"/>
      <c r="S264" s="4"/>
      <c r="T264" s="4"/>
      <c r="U264" s="4"/>
      <c r="V264" s="12">
        <v>14.93</v>
      </c>
      <c r="W264" s="32">
        <f t="shared" si="208"/>
        <v>0.72203616878767585</v>
      </c>
      <c r="X264" s="32"/>
      <c r="Y264" s="32"/>
      <c r="Z264" s="32"/>
      <c r="AA264" s="32"/>
      <c r="AB264" s="32">
        <v>2.2222219999999999</v>
      </c>
      <c r="AC264" s="32">
        <v>2.704987</v>
      </c>
      <c r="AD264" s="32">
        <v>1.6666669999999999</v>
      </c>
      <c r="AE264" s="32">
        <v>2.1621619999999999</v>
      </c>
      <c r="AF264" s="87"/>
      <c r="AG264" s="87"/>
      <c r="AH264" s="87"/>
      <c r="AI264" s="87"/>
      <c r="AJ264" s="87"/>
      <c r="AK264" s="87">
        <v>2.5</v>
      </c>
      <c r="AL264" s="87">
        <v>3.333333333333333</v>
      </c>
      <c r="AM264" s="87">
        <v>2.8571428571428568</v>
      </c>
      <c r="AN264" s="4"/>
      <c r="AO264" s="4"/>
      <c r="AP264" s="12">
        <v>20.99</v>
      </c>
      <c r="AQ264" s="32">
        <f t="shared" si="209"/>
        <v>0.51357789423535016</v>
      </c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12">
        <v>1.51</v>
      </c>
      <c r="BC264" s="12">
        <f t="shared" si="187"/>
        <v>0.43572694323541539</v>
      </c>
      <c r="BD264" s="4"/>
      <c r="BE264" s="4"/>
      <c r="BF264" s="4"/>
      <c r="BG264" s="4"/>
      <c r="BH264" s="4"/>
      <c r="BI264" s="4">
        <v>1.7977529999999999</v>
      </c>
      <c r="BJ264" s="4">
        <v>1.5151520000000001</v>
      </c>
      <c r="BK264" s="4">
        <v>1.066667</v>
      </c>
      <c r="BL264" s="4">
        <v>1.1420410000000001</v>
      </c>
      <c r="BM264" s="4"/>
      <c r="BN264" s="4"/>
      <c r="BO264" s="4"/>
      <c r="BP264" s="4"/>
      <c r="BQ264" s="4"/>
      <c r="BR264" s="4"/>
      <c r="BS264" s="4">
        <v>1.25</v>
      </c>
      <c r="BT264" s="4">
        <v>1.1428571428571428</v>
      </c>
      <c r="BU264" s="4">
        <v>1.6666666666666665</v>
      </c>
      <c r="BV264" s="4">
        <v>1.25</v>
      </c>
      <c r="BW264" s="4">
        <v>1.6666666666666665</v>
      </c>
      <c r="BX264" s="4">
        <v>1.6</v>
      </c>
      <c r="BY264" s="12">
        <v>39.19</v>
      </c>
      <c r="BZ264" s="12">
        <f t="shared" si="201"/>
        <v>0.27507017096198011</v>
      </c>
      <c r="CA264" s="12">
        <v>0.77</v>
      </c>
      <c r="CB264" s="12">
        <f t="shared" si="188"/>
        <v>0.22219188496110584</v>
      </c>
      <c r="CC264" s="164"/>
      <c r="CD264" s="149"/>
      <c r="CE264" s="156"/>
      <c r="CF264" s="12">
        <v>28.93</v>
      </c>
      <c r="CG264" s="12">
        <f t="shared" si="202"/>
        <v>0.37262357414448671</v>
      </c>
      <c r="CH264" s="164"/>
      <c r="CI264" s="173"/>
      <c r="CJ264" s="12">
        <v>19.600000000000001</v>
      </c>
      <c r="CK264" s="12">
        <f t="shared" si="220"/>
        <v>0.54999999999999993</v>
      </c>
      <c r="CL264" s="88"/>
      <c r="CM264" s="173"/>
      <c r="CN264" s="12"/>
      <c r="CO264" s="4"/>
      <c r="CP264" s="4"/>
      <c r="CQ264" s="12">
        <v>2.44</v>
      </c>
      <c r="CR264" s="12">
        <f t="shared" si="210"/>
        <v>4.418032786885246</v>
      </c>
      <c r="CS264" s="117">
        <v>405.5</v>
      </c>
      <c r="CT264" s="116">
        <v>2.2771759472049533</v>
      </c>
      <c r="CU264" s="88"/>
      <c r="CV264" s="12"/>
      <c r="CW264" s="12"/>
      <c r="CX264" s="12">
        <v>154.22</v>
      </c>
      <c r="CY264" s="12">
        <f t="shared" si="189"/>
        <v>6.9900142653352343E-2</v>
      </c>
      <c r="CZ264" s="53">
        <f t="shared" si="190"/>
        <v>9.0767618040971758</v>
      </c>
      <c r="DA264" s="4"/>
      <c r="DB264" s="4"/>
      <c r="DC264" s="63"/>
      <c r="DD264" s="4"/>
      <c r="DE264" s="4"/>
      <c r="DF264" s="32"/>
      <c r="DG264" s="32"/>
      <c r="DH264" s="32"/>
      <c r="DI264" s="33">
        <v>405.5</v>
      </c>
      <c r="DJ264" s="28">
        <f t="shared" si="191"/>
        <v>2.2771759472049533</v>
      </c>
      <c r="DK264" s="33">
        <v>736</v>
      </c>
      <c r="DL264" s="28">
        <f t="shared" si="192"/>
        <v>1.2546125633038161</v>
      </c>
      <c r="DM264" s="5">
        <v>468</v>
      </c>
      <c r="DN264" s="28">
        <f t="shared" si="193"/>
        <v>1.9730659115205316</v>
      </c>
      <c r="DO264" s="5">
        <v>18</v>
      </c>
      <c r="DP264" s="28">
        <f t="shared" si="194"/>
        <v>1.3205499999999999</v>
      </c>
      <c r="DQ264" s="5">
        <v>395.5</v>
      </c>
      <c r="DR264" s="53">
        <f t="shared" si="195"/>
        <v>7.8042961895535923</v>
      </c>
      <c r="DS264" s="5">
        <v>128</v>
      </c>
      <c r="DT264" s="53">
        <f t="shared" si="196"/>
        <v>8.4218749999999995E-2</v>
      </c>
      <c r="DU264" s="53">
        <f t="shared" si="197"/>
        <v>1.4036458333333333</v>
      </c>
      <c r="DV264" s="6"/>
      <c r="DW264" s="53">
        <f t="shared" si="204"/>
        <v>0.51357789423535016</v>
      </c>
      <c r="DX264" s="53">
        <f t="shared" si="214"/>
        <v>0.76588941166587265</v>
      </c>
      <c r="DY264" s="53">
        <f t="shared" si="215"/>
        <v>0.51047783233671518</v>
      </c>
      <c r="DZ264" s="53">
        <f t="shared" si="216"/>
        <v>0.32991041739926513</v>
      </c>
      <c r="EA264" s="53">
        <f t="shared" si="205"/>
        <v>0.72203616878767585</v>
      </c>
      <c r="EB264" s="63">
        <f t="shared" si="206"/>
        <v>0.27507017096198011</v>
      </c>
      <c r="EC264" s="53">
        <f t="shared" si="221"/>
        <v>0.54999999999999993</v>
      </c>
      <c r="ED264" s="53">
        <f t="shared" si="211"/>
        <v>4.418032786885246</v>
      </c>
      <c r="EE264" s="53">
        <f t="shared" si="212"/>
        <v>2.1005849767266604</v>
      </c>
      <c r="EF264" s="53">
        <f>'east Allen-Studer'!DO263</f>
        <v>3.2722804876090135</v>
      </c>
      <c r="EG264" s="53">
        <f t="shared" si="198"/>
        <v>1.4036458333333333</v>
      </c>
      <c r="EH264" s="53">
        <f t="shared" si="199"/>
        <v>9.0767618040971758</v>
      </c>
      <c r="EI264" s="53">
        <f>'east Allen-Studer'!DR263</f>
        <v>2.2999999999999998</v>
      </c>
      <c r="EJ264" s="53">
        <f t="shared" si="170"/>
        <v>1.0502924883633302</v>
      </c>
      <c r="EK264" s="53">
        <f t="shared" si="171"/>
        <v>2.1005849767266604</v>
      </c>
      <c r="EL264" s="6"/>
      <c r="EM264" s="11">
        <f t="shared" si="172"/>
        <v>344.7025521426732</v>
      </c>
      <c r="EN264" s="11">
        <f t="shared" si="173"/>
        <v>161.91026846713609</v>
      </c>
      <c r="EO264" s="11">
        <f t="shared" si="174"/>
        <v>92.798981883079691</v>
      </c>
      <c r="EP264" s="6"/>
      <c r="EQ264" s="5">
        <f t="shared" si="200"/>
        <v>1.4840466666666665</v>
      </c>
      <c r="ER264" s="5">
        <f t="shared" si="213"/>
        <v>4.3084066666666665</v>
      </c>
      <c r="ES264" s="218">
        <f t="shared" si="169"/>
        <v>1843</v>
      </c>
      <c r="ET264" s="53">
        <f t="shared" si="217"/>
        <v>0.49203387755346029</v>
      </c>
      <c r="EU264" s="53">
        <f t="shared" si="218"/>
        <v>1.0475267253834439</v>
      </c>
      <c r="EV264" s="53">
        <f t="shared" si="219"/>
        <v>1.8276637296196241</v>
      </c>
      <c r="EW264" s="6"/>
    </row>
    <row r="265" spans="1:153" x14ac:dyDescent="0.15">
      <c r="A265" s="218">
        <f t="shared" si="168"/>
        <v>1844</v>
      </c>
      <c r="B265" s="4"/>
      <c r="C265" s="4"/>
      <c r="D265" s="4"/>
      <c r="E265" s="4"/>
      <c r="F265" s="4"/>
      <c r="G265" s="4"/>
      <c r="H265" s="4"/>
      <c r="I265" s="4">
        <v>11.99</v>
      </c>
      <c r="J265" s="4">
        <f t="shared" si="185"/>
        <v>4.3084066666666665</v>
      </c>
      <c r="K265" s="4">
        <v>4.13</v>
      </c>
      <c r="L265" s="4">
        <f t="shared" si="186"/>
        <v>1.4840466666666665</v>
      </c>
      <c r="M265" s="12"/>
      <c r="N265" s="12"/>
      <c r="O265" s="53"/>
      <c r="P265" s="12"/>
      <c r="Q265" s="12"/>
      <c r="R265" s="12"/>
      <c r="S265" s="4"/>
      <c r="T265" s="4"/>
      <c r="U265" s="4"/>
      <c r="V265" s="12">
        <v>15.86</v>
      </c>
      <c r="W265" s="32">
        <f t="shared" si="208"/>
        <v>0.67969735182849933</v>
      </c>
      <c r="X265" s="32"/>
      <c r="Y265" s="32"/>
      <c r="Z265" s="32"/>
      <c r="AA265" s="32"/>
      <c r="AB265" s="32">
        <v>1.7987629999999999</v>
      </c>
      <c r="AC265" s="32">
        <v>2.704987</v>
      </c>
      <c r="AD265" s="32">
        <v>1.6</v>
      </c>
      <c r="AE265" s="32">
        <v>2.424242</v>
      </c>
      <c r="AF265" s="87"/>
      <c r="AG265" s="87"/>
      <c r="AH265" s="87"/>
      <c r="AI265" s="87"/>
      <c r="AJ265" s="87"/>
      <c r="AK265" s="87">
        <v>2.2222222222222223</v>
      </c>
      <c r="AL265" s="87">
        <v>3.333333333333333</v>
      </c>
      <c r="AM265" s="87">
        <v>2.6666666666666665</v>
      </c>
      <c r="AN265" s="4"/>
      <c r="AO265" s="4"/>
      <c r="AP265" s="12">
        <v>23.79</v>
      </c>
      <c r="AQ265" s="32">
        <f t="shared" si="209"/>
        <v>0.45313156788566628</v>
      </c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12">
        <v>1.58</v>
      </c>
      <c r="BC265" s="12">
        <f t="shared" si="187"/>
        <v>0.45592620550460683</v>
      </c>
      <c r="BD265" s="4"/>
      <c r="BE265" s="4"/>
      <c r="BF265" s="4"/>
      <c r="BG265" s="4"/>
      <c r="BH265" s="4"/>
      <c r="BI265" s="4">
        <v>1.7977529999999999</v>
      </c>
      <c r="BJ265" s="4">
        <v>1.5810280000000001</v>
      </c>
      <c r="BK265" s="4">
        <v>1.0322579999999999</v>
      </c>
      <c r="BL265" s="4">
        <v>1.2903230000000001</v>
      </c>
      <c r="BM265" s="4"/>
      <c r="BN265" s="4"/>
      <c r="BO265" s="4"/>
      <c r="BP265" s="4"/>
      <c r="BQ265" s="4"/>
      <c r="BR265" s="4"/>
      <c r="BS265" s="4">
        <v>1.5384615384615385</v>
      </c>
      <c r="BT265" s="4">
        <v>1.6326530612244896</v>
      </c>
      <c r="BU265" s="4">
        <v>2</v>
      </c>
      <c r="BV265" s="4">
        <v>1.6666666666666665</v>
      </c>
      <c r="BW265" s="4">
        <v>1.6</v>
      </c>
      <c r="BX265" s="4">
        <v>1.6</v>
      </c>
      <c r="BY265" s="12">
        <v>44.79</v>
      </c>
      <c r="BZ265" s="12">
        <f t="shared" si="201"/>
        <v>0.24067872292922526</v>
      </c>
      <c r="CA265" s="12">
        <v>0.98</v>
      </c>
      <c r="CB265" s="12">
        <f t="shared" si="188"/>
        <v>0.28278967176868014</v>
      </c>
      <c r="CC265" s="164"/>
      <c r="CD265" s="149"/>
      <c r="CE265" s="156"/>
      <c r="CF265" s="12">
        <v>31.26</v>
      </c>
      <c r="CG265" s="12">
        <f t="shared" si="202"/>
        <v>0.34484964811260393</v>
      </c>
      <c r="CH265" s="164"/>
      <c r="CI265" s="173"/>
      <c r="CJ265" s="12">
        <v>21.69</v>
      </c>
      <c r="CK265" s="12">
        <f t="shared" si="220"/>
        <v>0.49700322729368362</v>
      </c>
      <c r="CL265" s="88"/>
      <c r="CM265" s="173"/>
      <c r="CN265" s="12"/>
      <c r="CO265" s="4"/>
      <c r="CP265" s="4"/>
      <c r="CQ265" s="12">
        <v>2.56</v>
      </c>
      <c r="CR265" s="12">
        <f t="shared" si="210"/>
        <v>4.2109375</v>
      </c>
      <c r="CS265" s="117">
        <v>405.5</v>
      </c>
      <c r="CT265" s="116">
        <v>2.2771759472049533</v>
      </c>
      <c r="CU265" s="88"/>
      <c r="CV265" s="12"/>
      <c r="CW265" s="12"/>
      <c r="CX265" s="12">
        <v>145.15</v>
      </c>
      <c r="CY265" s="12">
        <f t="shared" si="189"/>
        <v>7.4267998622115056E-2</v>
      </c>
      <c r="CZ265" s="53">
        <f t="shared" si="190"/>
        <v>9.6439421662271219</v>
      </c>
      <c r="DA265" s="4"/>
      <c r="DB265" s="4"/>
      <c r="DC265" s="63"/>
      <c r="DD265" s="4"/>
      <c r="DE265" s="4"/>
      <c r="DF265" s="32"/>
      <c r="DG265" s="32"/>
      <c r="DH265" s="32"/>
      <c r="DI265" s="33">
        <v>405.5</v>
      </c>
      <c r="DJ265" s="28">
        <f t="shared" si="191"/>
        <v>2.2771759472049533</v>
      </c>
      <c r="DK265" s="33">
        <v>736</v>
      </c>
      <c r="DL265" s="28">
        <f t="shared" si="192"/>
        <v>1.2546125633038161</v>
      </c>
      <c r="DM265" s="5">
        <v>468</v>
      </c>
      <c r="DN265" s="28">
        <f t="shared" si="193"/>
        <v>1.9730659115205316</v>
      </c>
      <c r="DO265" s="5">
        <v>18</v>
      </c>
      <c r="DP265" s="28">
        <f t="shared" si="194"/>
        <v>1.3205499999999999</v>
      </c>
      <c r="DQ265" s="5">
        <v>395.5</v>
      </c>
      <c r="DR265" s="53">
        <f t="shared" si="195"/>
        <v>7.8042961895535923</v>
      </c>
      <c r="DS265" s="5">
        <v>128</v>
      </c>
      <c r="DT265" s="53">
        <f t="shared" si="196"/>
        <v>8.4218749999999995E-2</v>
      </c>
      <c r="DU265" s="53">
        <f t="shared" si="197"/>
        <v>1.4036458333333333</v>
      </c>
      <c r="DV265" s="6"/>
      <c r="DW265" s="53">
        <f t="shared" si="204"/>
        <v>0.45313156788566628</v>
      </c>
      <c r="DX265" s="53">
        <f t="shared" si="214"/>
        <v>0.69178221556116026</v>
      </c>
      <c r="DY265" s="53">
        <f t="shared" si="215"/>
        <v>0.49004958733684312</v>
      </c>
      <c r="DZ265" s="53">
        <f t="shared" si="216"/>
        <v>0.29036568601038626</v>
      </c>
      <c r="EA265" s="53">
        <f t="shared" si="205"/>
        <v>0.67969735182849933</v>
      </c>
      <c r="EB265" s="63">
        <f t="shared" si="206"/>
        <v>0.24067872292922526</v>
      </c>
      <c r="EC265" s="53">
        <f t="shared" si="221"/>
        <v>0.49700322729368362</v>
      </c>
      <c r="ED265" s="53">
        <f t="shared" si="211"/>
        <v>4.2109375</v>
      </c>
      <c r="EE265" s="53">
        <f t="shared" si="212"/>
        <v>2.0021200559425982</v>
      </c>
      <c r="EF265" s="53">
        <f>'east Allen-Studer'!DO264</f>
        <v>3.3097934032517977</v>
      </c>
      <c r="EG265" s="53">
        <f t="shared" si="198"/>
        <v>1.4036458333333333</v>
      </c>
      <c r="EH265" s="53">
        <f t="shared" si="199"/>
        <v>9.6439421662271219</v>
      </c>
      <c r="EI265" s="53">
        <f>'east Allen-Studer'!DR264</f>
        <v>2.2999999999999998</v>
      </c>
      <c r="EJ265" s="53">
        <f t="shared" si="170"/>
        <v>1.0010600279712991</v>
      </c>
      <c r="EK265" s="53">
        <f t="shared" si="171"/>
        <v>2.0021200559425982</v>
      </c>
      <c r="EL265" s="6"/>
      <c r="EM265" s="11">
        <f t="shared" si="172"/>
        <v>321.90809249097606</v>
      </c>
      <c r="EN265" s="11">
        <f t="shared" si="173"/>
        <v>154.41682244552288</v>
      </c>
      <c r="EO265" s="11">
        <f t="shared" si="174"/>
        <v>84.672507279931608</v>
      </c>
      <c r="EP265" s="6"/>
      <c r="EQ265" s="5">
        <f t="shared" si="200"/>
        <v>1.4840466666666665</v>
      </c>
      <c r="ER265" s="5">
        <f t="shared" si="213"/>
        <v>4.3084066666666665</v>
      </c>
      <c r="ES265" s="218">
        <f t="shared" si="169"/>
        <v>1844</v>
      </c>
      <c r="ET265" s="53">
        <f t="shared" si="217"/>
        <v>0.52687502206266479</v>
      </c>
      <c r="EU265" s="53">
        <f t="shared" si="218"/>
        <v>1.0983604677733143</v>
      </c>
      <c r="EV265" s="53">
        <f t="shared" si="219"/>
        <v>2.0030744190981551</v>
      </c>
      <c r="EW265" s="6"/>
    </row>
    <row r="266" spans="1:153" x14ac:dyDescent="0.15">
      <c r="A266" s="218">
        <f t="shared" si="168"/>
        <v>1845</v>
      </c>
      <c r="B266" s="4"/>
      <c r="C266" s="4"/>
      <c r="D266" s="4"/>
      <c r="E266" s="4"/>
      <c r="F266" s="4"/>
      <c r="G266" s="4"/>
      <c r="H266" s="4"/>
      <c r="I266" s="4">
        <v>11.99</v>
      </c>
      <c r="J266" s="4">
        <f t="shared" si="185"/>
        <v>4.3084066666666665</v>
      </c>
      <c r="K266" s="4">
        <v>4.13</v>
      </c>
      <c r="L266" s="4">
        <f t="shared" si="186"/>
        <v>1.4840466666666665</v>
      </c>
      <c r="M266" s="12"/>
      <c r="N266" s="12"/>
      <c r="O266" s="53"/>
      <c r="P266" s="12"/>
      <c r="Q266" s="12"/>
      <c r="R266" s="12"/>
      <c r="S266" s="4"/>
      <c r="T266" s="4"/>
      <c r="U266" s="4"/>
      <c r="V266" s="12">
        <v>14.93</v>
      </c>
      <c r="W266" s="32">
        <f t="shared" si="208"/>
        <v>0.72203616878767585</v>
      </c>
      <c r="X266" s="32"/>
      <c r="Y266" s="32"/>
      <c r="Z266" s="32"/>
      <c r="AA266" s="32"/>
      <c r="AB266" s="32">
        <v>2.1164019999999999</v>
      </c>
      <c r="AC266" s="32">
        <v>2.344322</v>
      </c>
      <c r="AD266" s="32">
        <v>1.7777780000000001</v>
      </c>
      <c r="AE266" s="32">
        <v>2.2222219999999999</v>
      </c>
      <c r="AF266" s="87"/>
      <c r="AG266" s="87"/>
      <c r="AH266" s="87"/>
      <c r="AI266" s="87"/>
      <c r="AJ266" s="87"/>
      <c r="AK266" s="87">
        <v>3.0769230769230771</v>
      </c>
      <c r="AL266" s="87">
        <v>4.7058823529411766</v>
      </c>
      <c r="AM266" s="87">
        <v>3.333333333333333</v>
      </c>
      <c r="AN266" s="4"/>
      <c r="AO266" s="4"/>
      <c r="AP266" s="12">
        <v>20.99</v>
      </c>
      <c r="AQ266" s="32">
        <f t="shared" si="209"/>
        <v>0.51357789423535016</v>
      </c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12">
        <v>1.65</v>
      </c>
      <c r="BC266" s="12">
        <f t="shared" si="187"/>
        <v>0.47612546777379827</v>
      </c>
      <c r="BD266" s="4"/>
      <c r="BE266" s="4"/>
      <c r="BF266" s="4"/>
      <c r="BG266" s="4"/>
      <c r="BH266" s="4"/>
      <c r="BI266" s="4">
        <v>1.6293280000000001</v>
      </c>
      <c r="BJ266" s="4">
        <v>1.6528929999999999</v>
      </c>
      <c r="BK266" s="4">
        <v>1.103448</v>
      </c>
      <c r="BL266" s="4">
        <v>1.481481</v>
      </c>
      <c r="BM266" s="4"/>
      <c r="BN266" s="4"/>
      <c r="BO266" s="4"/>
      <c r="BP266" s="4"/>
      <c r="BQ266" s="4"/>
      <c r="BR266" s="4"/>
      <c r="BS266" s="4">
        <v>3.0769230769230771</v>
      </c>
      <c r="BT266" s="4">
        <v>3.2</v>
      </c>
      <c r="BU266" s="4">
        <v>2.9629629629629628</v>
      </c>
      <c r="BV266" s="4">
        <v>2.5</v>
      </c>
      <c r="BW266" s="4">
        <v>2.7586206896551726</v>
      </c>
      <c r="BX266" s="4">
        <v>3.0769230769230771</v>
      </c>
      <c r="BY266" s="12">
        <v>28.93</v>
      </c>
      <c r="BZ266" s="12">
        <f t="shared" si="201"/>
        <v>0.37262357414448671</v>
      </c>
      <c r="CA266" s="12">
        <v>1.48</v>
      </c>
      <c r="CB266" s="12">
        <f t="shared" si="188"/>
        <v>0.42707011654861904</v>
      </c>
      <c r="CC266" s="164"/>
      <c r="CD266" s="149"/>
      <c r="CE266" s="156"/>
      <c r="CF266" s="12">
        <v>26.13</v>
      </c>
      <c r="CG266" s="12">
        <f t="shared" si="202"/>
        <v>0.41255262150784539</v>
      </c>
      <c r="CH266" s="164"/>
      <c r="CI266" s="173"/>
      <c r="CJ266" s="12">
        <v>17.5</v>
      </c>
      <c r="CK266" s="12">
        <f t="shared" si="220"/>
        <v>0.61599999999999999</v>
      </c>
      <c r="CL266" s="88"/>
      <c r="CM266" s="173"/>
      <c r="CN266" s="12"/>
      <c r="CO266" s="4"/>
      <c r="CP266" s="4"/>
      <c r="CQ266" s="12">
        <v>2.2200000000000002</v>
      </c>
      <c r="CR266" s="12">
        <f t="shared" si="210"/>
        <v>4.8558558558558547</v>
      </c>
      <c r="CS266" s="117">
        <v>405.5</v>
      </c>
      <c r="CT266" s="116">
        <v>2.2771759472049533</v>
      </c>
      <c r="CU266" s="88"/>
      <c r="CV266" s="12"/>
      <c r="CW266" s="12"/>
      <c r="CX266" s="12">
        <v>152.41</v>
      </c>
      <c r="CY266" s="12">
        <f t="shared" si="189"/>
        <v>7.0730267042844963E-2</v>
      </c>
      <c r="CZ266" s="53">
        <f t="shared" si="190"/>
        <v>9.1845561671010216</v>
      </c>
      <c r="DA266" s="4"/>
      <c r="DB266" s="4"/>
      <c r="DC266" s="63"/>
      <c r="DD266" s="4"/>
      <c r="DE266" s="4"/>
      <c r="DF266" s="32"/>
      <c r="DG266" s="32"/>
      <c r="DH266" s="32"/>
      <c r="DI266" s="33">
        <v>405.5</v>
      </c>
      <c r="DJ266" s="28">
        <f t="shared" si="191"/>
        <v>2.2771759472049533</v>
      </c>
      <c r="DK266" s="33">
        <v>736</v>
      </c>
      <c r="DL266" s="28">
        <f t="shared" si="192"/>
        <v>1.2546125633038161</v>
      </c>
      <c r="DM266" s="5">
        <v>468</v>
      </c>
      <c r="DN266" s="28">
        <f t="shared" si="193"/>
        <v>1.9730659115205316</v>
      </c>
      <c r="DO266" s="5">
        <v>18</v>
      </c>
      <c r="DP266" s="28">
        <f t="shared" si="194"/>
        <v>1.3205499999999999</v>
      </c>
      <c r="DQ266" s="5">
        <v>395.5</v>
      </c>
      <c r="DR266" s="53">
        <f t="shared" si="195"/>
        <v>7.8042961895535923</v>
      </c>
      <c r="DS266" s="5">
        <v>128</v>
      </c>
      <c r="DT266" s="53">
        <f t="shared" si="196"/>
        <v>8.4218749999999995E-2</v>
      </c>
      <c r="DU266" s="53">
        <f t="shared" si="197"/>
        <v>1.4036458333333333</v>
      </c>
      <c r="DV266" s="6"/>
      <c r="DW266" s="53">
        <f t="shared" si="204"/>
        <v>0.51357789423535016</v>
      </c>
      <c r="DX266" s="53">
        <f t="shared" si="214"/>
        <v>0.76588941166587265</v>
      </c>
      <c r="DY266" s="53">
        <f t="shared" si="215"/>
        <v>0.56842377339989869</v>
      </c>
      <c r="DZ266" s="53">
        <f t="shared" si="216"/>
        <v>0.44208141762144493</v>
      </c>
      <c r="EA266" s="53">
        <f t="shared" si="205"/>
        <v>0.72203616878767585</v>
      </c>
      <c r="EB266" s="63">
        <f t="shared" si="206"/>
        <v>0.37262357414448671</v>
      </c>
      <c r="EC266" s="53">
        <f t="shared" si="221"/>
        <v>0.61599999999999999</v>
      </c>
      <c r="ED266" s="53">
        <f t="shared" si="211"/>
        <v>4.8558558558558547</v>
      </c>
      <c r="EE266" s="53">
        <f t="shared" si="212"/>
        <v>2.3087510555013737</v>
      </c>
      <c r="EF266" s="53">
        <f>'east Allen-Studer'!DO265</f>
        <v>3.4338745857625446</v>
      </c>
      <c r="EG266" s="53">
        <f t="shared" si="198"/>
        <v>1.4036458333333333</v>
      </c>
      <c r="EH266" s="53">
        <f t="shared" si="199"/>
        <v>9.1845561671010216</v>
      </c>
      <c r="EI266" s="53">
        <f>'east Allen-Studer'!DR265</f>
        <v>2.2999999999999998</v>
      </c>
      <c r="EJ266" s="53">
        <f t="shared" si="170"/>
        <v>1.1543755277506869</v>
      </c>
      <c r="EK266" s="53">
        <f t="shared" si="171"/>
        <v>2.3087510555013737</v>
      </c>
      <c r="EL266" s="6"/>
      <c r="EM266" s="11">
        <f t="shared" si="172"/>
        <v>371.67913674280419</v>
      </c>
      <c r="EN266" s="11">
        <f t="shared" si="173"/>
        <v>182.03756386921549</v>
      </c>
      <c r="EO266" s="11">
        <f t="shared" si="174"/>
        <v>115.09408693871244</v>
      </c>
      <c r="EP266" s="6"/>
      <c r="EQ266" s="5">
        <f t="shared" si="200"/>
        <v>1.4840466666666665</v>
      </c>
      <c r="ER266" s="5">
        <f t="shared" si="213"/>
        <v>4.3084066666666665</v>
      </c>
      <c r="ES266" s="218">
        <f t="shared" si="169"/>
        <v>1845</v>
      </c>
      <c r="ET266" s="53">
        <f t="shared" si="217"/>
        <v>0.45632190932120414</v>
      </c>
      <c r="EU266" s="53">
        <f t="shared" si="218"/>
        <v>0.93170513672214339</v>
      </c>
      <c r="EV266" s="53">
        <f t="shared" si="219"/>
        <v>1.4736233445567721</v>
      </c>
      <c r="EW266" s="6"/>
    </row>
    <row r="267" spans="1:153" x14ac:dyDescent="0.15">
      <c r="A267" s="218">
        <f t="shared" si="168"/>
        <v>1846</v>
      </c>
      <c r="B267" s="4"/>
      <c r="C267" s="4"/>
      <c r="D267" s="4"/>
      <c r="E267" s="4"/>
      <c r="F267" s="4"/>
      <c r="G267" s="4"/>
      <c r="H267" s="4"/>
      <c r="I267" s="4">
        <v>11.99</v>
      </c>
      <c r="J267" s="4">
        <f t="shared" si="185"/>
        <v>4.3084066666666665</v>
      </c>
      <c r="K267" s="4">
        <v>4.13</v>
      </c>
      <c r="L267" s="4">
        <f t="shared" si="186"/>
        <v>1.4840466666666665</v>
      </c>
      <c r="M267" s="12"/>
      <c r="N267" s="12"/>
      <c r="O267" s="53"/>
      <c r="P267" s="12"/>
      <c r="Q267" s="12"/>
      <c r="R267" s="12"/>
      <c r="S267" s="4"/>
      <c r="T267" s="4"/>
      <c r="U267" s="4"/>
      <c r="V267" s="12">
        <v>14</v>
      </c>
      <c r="W267" s="32">
        <f t="shared" si="208"/>
        <v>0.76999999999999991</v>
      </c>
      <c r="X267" s="32"/>
      <c r="Y267" s="32"/>
      <c r="Z267" s="32"/>
      <c r="AA267" s="32"/>
      <c r="AB267" s="32">
        <v>2.2222219999999999</v>
      </c>
      <c r="AC267" s="32">
        <v>2.9304030000000001</v>
      </c>
      <c r="AD267" s="32">
        <v>2.1333329999999999</v>
      </c>
      <c r="AE267" s="32">
        <v>2.9629629999999998</v>
      </c>
      <c r="AF267" s="87"/>
      <c r="AG267" s="87"/>
      <c r="AH267" s="87"/>
      <c r="AI267" s="87"/>
      <c r="AJ267" s="87"/>
      <c r="AK267" s="87"/>
      <c r="AL267" s="87"/>
      <c r="AM267" s="87"/>
      <c r="AN267" s="4"/>
      <c r="AO267" s="4"/>
      <c r="AP267" s="12">
        <v>14.93</v>
      </c>
      <c r="AQ267" s="32">
        <f t="shared" si="209"/>
        <v>0.72203616878767585</v>
      </c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12">
        <v>3.3</v>
      </c>
      <c r="BC267" s="12">
        <f t="shared" si="187"/>
        <v>0.95225093554759654</v>
      </c>
      <c r="BD267" s="4"/>
      <c r="BE267" s="4"/>
      <c r="BF267" s="4"/>
      <c r="BG267" s="4"/>
      <c r="BH267" s="4"/>
      <c r="BI267" s="4">
        <v>2.922374</v>
      </c>
      <c r="BJ267" s="4">
        <v>3.3057850000000002</v>
      </c>
      <c r="BK267" s="4">
        <v>1.454545</v>
      </c>
      <c r="BL267" s="4">
        <v>1.7777780000000001</v>
      </c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12">
        <v>21.46</v>
      </c>
      <c r="BZ267" s="12">
        <f t="shared" si="201"/>
        <v>0.50232991612301947</v>
      </c>
      <c r="CA267" s="12">
        <v>1.55</v>
      </c>
      <c r="CB267" s="12">
        <f t="shared" si="188"/>
        <v>0.44726937881781048</v>
      </c>
      <c r="CC267" s="164"/>
      <c r="CD267" s="149"/>
      <c r="CE267" s="156"/>
      <c r="CF267" s="12">
        <v>17.73</v>
      </c>
      <c r="CG267" s="12">
        <f t="shared" si="202"/>
        <v>0.60800902425267911</v>
      </c>
      <c r="CH267" s="164"/>
      <c r="CI267" s="173"/>
      <c r="CJ267" s="12">
        <v>9.4499999999999993</v>
      </c>
      <c r="CK267" s="12">
        <f t="shared" si="220"/>
        <v>1.1407407407407408</v>
      </c>
      <c r="CL267" s="88"/>
      <c r="CM267" s="173"/>
      <c r="CN267" s="12"/>
      <c r="CO267" s="4"/>
      <c r="CP267" s="4"/>
      <c r="CQ267" s="12">
        <v>2.2200000000000002</v>
      </c>
      <c r="CR267" s="12">
        <f t="shared" si="210"/>
        <v>4.8558558558558547</v>
      </c>
      <c r="CS267" s="117">
        <v>405.5</v>
      </c>
      <c r="CT267" s="116">
        <v>2.2771759472049533</v>
      </c>
      <c r="CU267" s="88"/>
      <c r="CV267" s="12"/>
      <c r="CW267" s="12"/>
      <c r="CX267" s="12">
        <v>145.15</v>
      </c>
      <c r="CY267" s="12">
        <f t="shared" si="189"/>
        <v>7.4267998622115056E-2</v>
      </c>
      <c r="CZ267" s="53">
        <f t="shared" si="190"/>
        <v>9.6439421662271219</v>
      </c>
      <c r="DA267" s="4"/>
      <c r="DB267" s="4"/>
      <c r="DC267" s="63"/>
      <c r="DD267" s="4"/>
      <c r="DE267" s="4"/>
      <c r="DF267" s="32"/>
      <c r="DG267" s="32"/>
      <c r="DH267" s="32"/>
      <c r="DI267" s="33">
        <v>405.5</v>
      </c>
      <c r="DJ267" s="28">
        <f t="shared" si="191"/>
        <v>2.2771759472049533</v>
      </c>
      <c r="DK267" s="33">
        <v>736</v>
      </c>
      <c r="DL267" s="28">
        <f t="shared" si="192"/>
        <v>1.2546125633038161</v>
      </c>
      <c r="DM267" s="5">
        <v>468</v>
      </c>
      <c r="DN267" s="28">
        <f t="shared" si="193"/>
        <v>1.9730659115205316</v>
      </c>
      <c r="DO267" s="5">
        <v>18</v>
      </c>
      <c r="DP267" s="28">
        <f t="shared" si="194"/>
        <v>1.3205499999999999</v>
      </c>
      <c r="DQ267" s="5">
        <v>395.5</v>
      </c>
      <c r="DR267" s="53">
        <f t="shared" si="195"/>
        <v>7.8042961895535923</v>
      </c>
      <c r="DS267" s="5">
        <v>128</v>
      </c>
      <c r="DT267" s="53">
        <f t="shared" si="196"/>
        <v>8.4218749999999995E-2</v>
      </c>
      <c r="DU267" s="53">
        <f t="shared" si="197"/>
        <v>1.4036458333333333</v>
      </c>
      <c r="DV267" s="6"/>
      <c r="DW267" s="53">
        <f t="shared" si="204"/>
        <v>0.72203616878767585</v>
      </c>
      <c r="DX267" s="53">
        <f t="shared" si="214"/>
        <v>1.0214592562670239</v>
      </c>
      <c r="DY267" s="53">
        <f t="shared" si="215"/>
        <v>0.64546830288441126</v>
      </c>
      <c r="DZ267" s="53">
        <f t="shared" si="216"/>
        <v>0.59122321729472493</v>
      </c>
      <c r="EA267" s="53">
        <f t="shared" si="205"/>
        <v>0.76999999999999991</v>
      </c>
      <c r="EB267" s="63">
        <f t="shared" si="206"/>
        <v>0.50232991612301947</v>
      </c>
      <c r="EC267" s="53">
        <f t="shared" si="221"/>
        <v>1.1407407407407408</v>
      </c>
      <c r="ED267" s="53">
        <f t="shared" si="211"/>
        <v>4.8558558558558547</v>
      </c>
      <c r="EE267" s="53">
        <f t="shared" si="212"/>
        <v>2.3087510555013737</v>
      </c>
      <c r="EF267" s="53">
        <f>'east Allen-Studer'!DO266</f>
        <v>3.0298893403787162</v>
      </c>
      <c r="EG267" s="53">
        <f t="shared" si="198"/>
        <v>1.4036458333333333</v>
      </c>
      <c r="EH267" s="53">
        <f t="shared" si="199"/>
        <v>9.6439421662271219</v>
      </c>
      <c r="EI267" s="53">
        <f>'east Allen-Studer'!DR266</f>
        <v>2.2999999999999998</v>
      </c>
      <c r="EJ267" s="53">
        <f t="shared" si="170"/>
        <v>1.1543755277506869</v>
      </c>
      <c r="EK267" s="53">
        <f t="shared" si="171"/>
        <v>2.3087510555013737</v>
      </c>
      <c r="EL267" s="6"/>
      <c r="EM267" s="11">
        <f t="shared" si="172"/>
        <v>467.45256807220306</v>
      </c>
      <c r="EN267" s="11">
        <f t="shared" si="173"/>
        <v>235.55289597499458</v>
      </c>
      <c r="EO267" s="11">
        <f t="shared" si="174"/>
        <v>146.12332396095138</v>
      </c>
      <c r="EP267" s="6"/>
      <c r="EQ267" s="5">
        <f t="shared" si="200"/>
        <v>1.4840466666666665</v>
      </c>
      <c r="ER267" s="5">
        <f t="shared" si="213"/>
        <v>4.3084066666666665</v>
      </c>
      <c r="ES267" s="218">
        <f t="shared" si="169"/>
        <v>1846</v>
      </c>
      <c r="ET267" s="53">
        <f t="shared" si="217"/>
        <v>0.36282896900704581</v>
      </c>
      <c r="EU267" s="53">
        <f t="shared" si="218"/>
        <v>0.72003077114083958</v>
      </c>
      <c r="EV267" s="53">
        <f t="shared" si="219"/>
        <v>1.1606999398580411</v>
      </c>
      <c r="EW267" s="6"/>
    </row>
    <row r="268" spans="1:153" x14ac:dyDescent="0.15">
      <c r="A268" s="218">
        <f t="shared" si="168"/>
        <v>1847</v>
      </c>
      <c r="B268" s="4"/>
      <c r="C268" s="4"/>
      <c r="D268" s="4"/>
      <c r="E268" s="4"/>
      <c r="F268" s="4"/>
      <c r="G268" s="4"/>
      <c r="H268" s="4"/>
      <c r="I268" s="4">
        <v>11.99</v>
      </c>
      <c r="J268" s="4">
        <f t="shared" si="185"/>
        <v>4.3084066666666665</v>
      </c>
      <c r="K268" s="4">
        <v>4.13</v>
      </c>
      <c r="L268" s="4">
        <f t="shared" si="186"/>
        <v>1.4840466666666665</v>
      </c>
      <c r="M268" s="12"/>
      <c r="N268" s="12"/>
      <c r="O268" s="53"/>
      <c r="P268" s="12"/>
      <c r="Q268" s="12"/>
      <c r="R268" s="12"/>
      <c r="S268" s="4"/>
      <c r="T268" s="4"/>
      <c r="U268" s="4"/>
      <c r="V268" s="12">
        <v>13.06</v>
      </c>
      <c r="W268" s="32">
        <f t="shared" si="208"/>
        <v>0.82542113323124033</v>
      </c>
      <c r="X268" s="32"/>
      <c r="Y268" s="32"/>
      <c r="Z268" s="32"/>
      <c r="AA268" s="32"/>
      <c r="AB268" s="32">
        <v>1.9047620000000001</v>
      </c>
      <c r="AC268" s="32">
        <v>2.511774</v>
      </c>
      <c r="AD268" s="32">
        <v>2</v>
      </c>
      <c r="AE268" s="32">
        <v>3.0769229999999999</v>
      </c>
      <c r="AF268" s="87"/>
      <c r="AG268" s="87"/>
      <c r="AH268" s="87"/>
      <c r="AI268" s="87"/>
      <c r="AJ268" s="87"/>
      <c r="AK268" s="87"/>
      <c r="AL268" s="87"/>
      <c r="AM268" s="87"/>
      <c r="AN268" s="4"/>
      <c r="AO268" s="4"/>
      <c r="AP268" s="12">
        <v>13.06</v>
      </c>
      <c r="AQ268" s="32">
        <f t="shared" si="209"/>
        <v>0.82542113323124033</v>
      </c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12">
        <v>2.0099999999999998</v>
      </c>
      <c r="BC268" s="12">
        <f t="shared" si="187"/>
        <v>0.58000738801535412</v>
      </c>
      <c r="BD268" s="4"/>
      <c r="BE268" s="4"/>
      <c r="BF268" s="4"/>
      <c r="BG268" s="4"/>
      <c r="BH268" s="4"/>
      <c r="BI268" s="4" t="s">
        <v>596</v>
      </c>
      <c r="BJ268" s="4">
        <v>2.0202019999999998</v>
      </c>
      <c r="BK268" s="4">
        <v>1.142857</v>
      </c>
      <c r="BL268" s="4">
        <v>1.95122</v>
      </c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12">
        <v>23.33</v>
      </c>
      <c r="BZ268" s="12">
        <f t="shared" si="201"/>
        <v>0.46206600942991854</v>
      </c>
      <c r="CA268" s="12">
        <v>0.71</v>
      </c>
      <c r="CB268" s="12">
        <f t="shared" si="188"/>
        <v>0.20487823158751317</v>
      </c>
      <c r="CC268" s="164"/>
      <c r="CD268" s="149"/>
      <c r="CE268" s="156"/>
      <c r="CF268" s="12">
        <v>10.26</v>
      </c>
      <c r="CG268" s="12">
        <f t="shared" si="202"/>
        <v>1.0506822612085771</v>
      </c>
      <c r="CH268" s="164"/>
      <c r="CI268" s="173"/>
      <c r="CJ268" s="12">
        <v>9.8000000000000007</v>
      </c>
      <c r="CK268" s="12">
        <f t="shared" si="220"/>
        <v>1.0999999999999999</v>
      </c>
      <c r="CL268" s="88"/>
      <c r="CM268" s="173"/>
      <c r="CN268" s="12"/>
      <c r="CO268" s="4"/>
      <c r="CP268" s="4"/>
      <c r="CQ268" s="12">
        <v>2.66</v>
      </c>
      <c r="CR268" s="12">
        <f t="shared" si="210"/>
        <v>4.0526315789473681</v>
      </c>
      <c r="CS268" s="117">
        <v>405.5</v>
      </c>
      <c r="CT268" s="116">
        <v>2.2771759472049533</v>
      </c>
      <c r="CU268" s="88"/>
      <c r="CV268" s="12"/>
      <c r="CW268" s="12"/>
      <c r="CX268" s="12">
        <v>172.37</v>
      </c>
      <c r="CY268" s="12">
        <f t="shared" si="189"/>
        <v>6.2539885130823217E-2</v>
      </c>
      <c r="CZ268" s="53">
        <f t="shared" si="190"/>
        <v>8.1210083275968348</v>
      </c>
      <c r="DA268" s="4"/>
      <c r="DB268" s="4"/>
      <c r="DC268" s="63"/>
      <c r="DD268" s="4"/>
      <c r="DE268" s="4"/>
      <c r="DF268" s="32"/>
      <c r="DG268" s="32"/>
      <c r="DH268" s="32"/>
      <c r="DI268" s="33">
        <v>405.5</v>
      </c>
      <c r="DJ268" s="28">
        <f t="shared" si="191"/>
        <v>2.2771759472049533</v>
      </c>
      <c r="DK268" s="33">
        <v>736</v>
      </c>
      <c r="DL268" s="28">
        <f t="shared" si="192"/>
        <v>1.2546125633038161</v>
      </c>
      <c r="DM268" s="5">
        <v>468</v>
      </c>
      <c r="DN268" s="28">
        <f t="shared" si="193"/>
        <v>1.9730659115205316</v>
      </c>
      <c r="DO268" s="5">
        <v>18</v>
      </c>
      <c r="DP268" s="28">
        <f t="shared" si="194"/>
        <v>1.3205499999999999</v>
      </c>
      <c r="DQ268" s="5">
        <v>395.5</v>
      </c>
      <c r="DR268" s="53">
        <f t="shared" si="195"/>
        <v>7.8042961895535923</v>
      </c>
      <c r="DS268" s="5">
        <v>128</v>
      </c>
      <c r="DT268" s="53">
        <f t="shared" si="196"/>
        <v>8.4218749999999995E-2</v>
      </c>
      <c r="DU268" s="53">
        <f t="shared" si="197"/>
        <v>1.4036458333333333</v>
      </c>
      <c r="DV268" s="6"/>
      <c r="DW268" s="53">
        <f t="shared" si="204"/>
        <v>0.82542113323124033</v>
      </c>
      <c r="DX268" s="53">
        <f t="shared" si="214"/>
        <v>1.1482092226748339</v>
      </c>
      <c r="DY268" s="53">
        <f t="shared" si="215"/>
        <v>0.62155186441996291</v>
      </c>
      <c r="DZ268" s="53">
        <f t="shared" si="216"/>
        <v>0.54492608629491646</v>
      </c>
      <c r="EA268" s="53">
        <f t="shared" si="205"/>
        <v>0.82542113323124033</v>
      </c>
      <c r="EB268" s="63">
        <f t="shared" si="206"/>
        <v>0.46206600942991854</v>
      </c>
      <c r="EC268" s="53">
        <f t="shared" si="221"/>
        <v>1.0999999999999999</v>
      </c>
      <c r="ED268" s="53">
        <f t="shared" si="211"/>
        <v>4.0526315789473681</v>
      </c>
      <c r="EE268" s="53">
        <f t="shared" si="212"/>
        <v>1.9268523846665604</v>
      </c>
      <c r="EF268" s="53">
        <f>'east Allen-Studer'!DO267</f>
        <v>3.0414317759611111</v>
      </c>
      <c r="EG268" s="53">
        <f t="shared" si="198"/>
        <v>1.4036458333333333</v>
      </c>
      <c r="EH268" s="53">
        <f t="shared" si="199"/>
        <v>8.1210083275968348</v>
      </c>
      <c r="EI268" s="53">
        <f>'east Allen-Studer'!DR267</f>
        <v>2.2999999999999998</v>
      </c>
      <c r="EJ268" s="53">
        <f t="shared" si="170"/>
        <v>0.9634261923332802</v>
      </c>
      <c r="EK268" s="53">
        <f t="shared" si="171"/>
        <v>1.9268523846665604</v>
      </c>
      <c r="EL268" s="6"/>
      <c r="EM268" s="11">
        <f t="shared" si="172"/>
        <v>469.25700092614403</v>
      </c>
      <c r="EN268" s="11">
        <f t="shared" si="173"/>
        <v>218.23032495062731</v>
      </c>
      <c r="EO268" s="11">
        <f t="shared" si="174"/>
        <v>135.07522772189762</v>
      </c>
      <c r="EP268" s="6"/>
      <c r="EQ268" s="5">
        <f t="shared" si="200"/>
        <v>1.4840466666666665</v>
      </c>
      <c r="ER268" s="5">
        <f t="shared" si="213"/>
        <v>4.3084066666666665</v>
      </c>
      <c r="ES268" s="218">
        <f t="shared" si="169"/>
        <v>1847</v>
      </c>
      <c r="ET268" s="53">
        <f t="shared" si="217"/>
        <v>0.36143378361663991</v>
      </c>
      <c r="EU268" s="53">
        <f t="shared" si="218"/>
        <v>0.77718499191945511</v>
      </c>
      <c r="EV268" s="53">
        <f t="shared" si="219"/>
        <v>1.2556361088098902</v>
      </c>
      <c r="EW268" s="6"/>
    </row>
    <row r="269" spans="1:153" x14ac:dyDescent="0.15">
      <c r="A269" s="218">
        <f t="shared" si="168"/>
        <v>1848</v>
      </c>
      <c r="B269" s="4"/>
      <c r="C269" s="4"/>
      <c r="D269" s="4"/>
      <c r="E269" s="4"/>
      <c r="F269" s="4"/>
      <c r="G269" s="4"/>
      <c r="H269" s="4"/>
      <c r="I269" s="4">
        <v>11.99</v>
      </c>
      <c r="J269" s="4">
        <f t="shared" si="185"/>
        <v>4.3084066666666665</v>
      </c>
      <c r="K269" s="4">
        <v>4.13</v>
      </c>
      <c r="L269" s="4">
        <f t="shared" si="186"/>
        <v>1.4840466666666665</v>
      </c>
      <c r="M269" s="12"/>
      <c r="N269" s="12"/>
      <c r="O269" s="53"/>
      <c r="P269" s="12"/>
      <c r="Q269" s="12"/>
      <c r="R269" s="12"/>
      <c r="S269" s="4"/>
      <c r="T269" s="4"/>
      <c r="U269" s="4"/>
      <c r="V269" s="12">
        <v>15.4</v>
      </c>
      <c r="W269" s="32">
        <f t="shared" si="208"/>
        <v>0.69999999999999984</v>
      </c>
      <c r="X269" s="32"/>
      <c r="Y269" s="32"/>
      <c r="Z269" s="32"/>
      <c r="AA269" s="32"/>
      <c r="AB269" s="32">
        <v>2.2222219999999999</v>
      </c>
      <c r="AC269" s="32">
        <v>2.704987</v>
      </c>
      <c r="AD269" s="32">
        <v>1.8823529999999999</v>
      </c>
      <c r="AE269" s="32">
        <v>3.0769229999999999</v>
      </c>
      <c r="AF269" s="87"/>
      <c r="AG269" s="87"/>
      <c r="AH269" s="87"/>
      <c r="AI269" s="87"/>
      <c r="AJ269" s="87"/>
      <c r="AK269" s="87"/>
      <c r="AL269" s="87"/>
      <c r="AM269" s="87"/>
      <c r="AN269" s="4"/>
      <c r="AO269" s="4"/>
      <c r="AP269" s="12">
        <v>16.8</v>
      </c>
      <c r="AQ269" s="32">
        <f t="shared" si="209"/>
        <v>0.64166666666666661</v>
      </c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12">
        <v>0.95</v>
      </c>
      <c r="BC269" s="12">
        <f t="shared" si="187"/>
        <v>0.27413284508188385</v>
      </c>
      <c r="BD269" s="4"/>
      <c r="BE269" s="4"/>
      <c r="BF269" s="4"/>
      <c r="BG269" s="4"/>
      <c r="BH269" s="4"/>
      <c r="BI269" s="4">
        <v>1.6850970000000001</v>
      </c>
      <c r="BJ269" s="4">
        <v>0.95693799999999996</v>
      </c>
      <c r="BK269" s="4">
        <v>1.142857</v>
      </c>
      <c r="BL269" s="4">
        <v>1.6842109999999999</v>
      </c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12">
        <v>46.66</v>
      </c>
      <c r="BZ269" s="12">
        <f t="shared" si="201"/>
        <v>0.23103300471495927</v>
      </c>
      <c r="CA269" s="12">
        <v>0.6</v>
      </c>
      <c r="CB269" s="12">
        <f t="shared" si="188"/>
        <v>0.17313653373592663</v>
      </c>
      <c r="CC269" s="164"/>
      <c r="CD269" s="149"/>
      <c r="CE269" s="156"/>
      <c r="CF269" s="12">
        <v>36.39</v>
      </c>
      <c r="CG269" s="12">
        <f t="shared" si="202"/>
        <v>0.2962352294586425</v>
      </c>
      <c r="CH269" s="164"/>
      <c r="CI269" s="173"/>
      <c r="CJ269" s="12">
        <v>17.5</v>
      </c>
      <c r="CK269" s="12">
        <f t="shared" si="220"/>
        <v>0.61599999999999999</v>
      </c>
      <c r="CL269" s="88"/>
      <c r="CM269" s="173"/>
      <c r="CN269" s="12"/>
      <c r="CO269" s="4"/>
      <c r="CP269" s="4"/>
      <c r="CQ269" s="12">
        <v>3.32</v>
      </c>
      <c r="CR269" s="12">
        <f t="shared" si="210"/>
        <v>3.2469879518072289</v>
      </c>
      <c r="CS269" s="117">
        <v>405.5</v>
      </c>
      <c r="CT269" s="116">
        <v>2.2771759472049533</v>
      </c>
      <c r="CU269" s="88"/>
      <c r="CV269" s="12"/>
      <c r="CW269" s="12"/>
      <c r="CX269" s="12">
        <v>172.37</v>
      </c>
      <c r="CY269" s="12">
        <f t="shared" si="189"/>
        <v>6.2539885130823217E-2</v>
      </c>
      <c r="CZ269" s="53">
        <f t="shared" si="190"/>
        <v>8.1210083275968348</v>
      </c>
      <c r="DA269" s="4"/>
      <c r="DB269" s="4"/>
      <c r="DC269" s="63"/>
      <c r="DD269" s="4"/>
      <c r="DE269" s="4"/>
      <c r="DF269" s="32"/>
      <c r="DG269" s="32"/>
      <c r="DH269" s="32"/>
      <c r="DI269" s="33">
        <v>405.5</v>
      </c>
      <c r="DJ269" s="28">
        <f t="shared" si="191"/>
        <v>2.2771759472049533</v>
      </c>
      <c r="DK269" s="33">
        <v>736</v>
      </c>
      <c r="DL269" s="28">
        <f t="shared" si="192"/>
        <v>1.2546125633038161</v>
      </c>
      <c r="DM269" s="5">
        <v>468</v>
      </c>
      <c r="DN269" s="28">
        <f t="shared" si="193"/>
        <v>1.9730659115205316</v>
      </c>
      <c r="DO269" s="5">
        <v>18</v>
      </c>
      <c r="DP269" s="28">
        <f t="shared" si="194"/>
        <v>1.3205499999999999</v>
      </c>
      <c r="DQ269" s="5">
        <v>395.5</v>
      </c>
      <c r="DR269" s="53">
        <f t="shared" si="195"/>
        <v>7.8042961895535923</v>
      </c>
      <c r="DS269" s="5">
        <v>128</v>
      </c>
      <c r="DT269" s="53">
        <f t="shared" si="196"/>
        <v>8.4218749999999995E-2</v>
      </c>
      <c r="DU269" s="53">
        <f t="shared" si="197"/>
        <v>1.4036458333333333</v>
      </c>
      <c r="DV269" s="6"/>
      <c r="DW269" s="53">
        <f t="shared" si="204"/>
        <v>0.64166666666666661</v>
      </c>
      <c r="DX269" s="53">
        <f t="shared" si="214"/>
        <v>0.92292624666666667</v>
      </c>
      <c r="DY269" s="53">
        <f t="shared" si="215"/>
        <v>0.48432010788331481</v>
      </c>
      <c r="DZ269" s="53">
        <f t="shared" si="216"/>
        <v>0.27927463408745823</v>
      </c>
      <c r="EA269" s="53">
        <f t="shared" si="205"/>
        <v>0.69999999999999984</v>
      </c>
      <c r="EB269" s="63">
        <f t="shared" si="206"/>
        <v>0.23103300471495927</v>
      </c>
      <c r="EC269" s="53">
        <f t="shared" si="221"/>
        <v>0.61599999999999999</v>
      </c>
      <c r="ED269" s="53">
        <f t="shared" si="211"/>
        <v>3.2469879518072289</v>
      </c>
      <c r="EE269" s="53">
        <f t="shared" si="212"/>
        <v>1.5438034166304371</v>
      </c>
      <c r="EF269" s="53">
        <f>'east Allen-Studer'!DO268</f>
        <v>3.0414317759611111</v>
      </c>
      <c r="EG269" s="53">
        <f t="shared" si="198"/>
        <v>1.4036458333333333</v>
      </c>
      <c r="EH269" s="53">
        <f t="shared" si="199"/>
        <v>8.1210083275968348</v>
      </c>
      <c r="EI269" s="53">
        <f>'east Allen-Studer'!DR268</f>
        <v>2.2999999999999998</v>
      </c>
      <c r="EJ269" s="53">
        <f t="shared" si="170"/>
        <v>0.77190170831521854</v>
      </c>
      <c r="EK269" s="53">
        <f t="shared" si="171"/>
        <v>1.5438034166304371</v>
      </c>
      <c r="EL269" s="6"/>
      <c r="EM269" s="11">
        <f t="shared" si="172"/>
        <v>354.10008983753676</v>
      </c>
      <c r="EN269" s="11">
        <f t="shared" si="173"/>
        <v>150.56445018760215</v>
      </c>
      <c r="EO269" s="11">
        <f t="shared" si="174"/>
        <v>80.456530873910552</v>
      </c>
      <c r="EP269" s="6"/>
      <c r="EQ269" s="5">
        <f t="shared" si="200"/>
        <v>1.4840466666666665</v>
      </c>
      <c r="ER269" s="5">
        <f t="shared" si="213"/>
        <v>4.3084066666666665</v>
      </c>
      <c r="ES269" s="218">
        <f t="shared" si="169"/>
        <v>1848</v>
      </c>
      <c r="ET269" s="53">
        <f t="shared" si="217"/>
        <v>0.47897568569143623</v>
      </c>
      <c r="EU269" s="53">
        <f t="shared" si="218"/>
        <v>1.1264633392677115</v>
      </c>
      <c r="EV269" s="53">
        <f t="shared" si="219"/>
        <v>2.1080368677483068</v>
      </c>
      <c r="EW269" s="6"/>
    </row>
    <row r="270" spans="1:153" x14ac:dyDescent="0.15">
      <c r="A270" s="218">
        <f t="shared" si="168"/>
        <v>1849</v>
      </c>
      <c r="B270" s="4"/>
      <c r="C270" s="4"/>
      <c r="D270" s="4"/>
      <c r="E270" s="4"/>
      <c r="F270" s="4"/>
      <c r="G270" s="4"/>
      <c r="H270" s="4"/>
      <c r="I270" s="4">
        <v>11.99</v>
      </c>
      <c r="J270" s="4">
        <f t="shared" si="185"/>
        <v>4.3084066666666665</v>
      </c>
      <c r="K270" s="4">
        <v>4.13</v>
      </c>
      <c r="L270" s="4">
        <f t="shared" si="186"/>
        <v>1.4840466666666665</v>
      </c>
      <c r="M270" s="12"/>
      <c r="N270" s="12"/>
      <c r="O270" s="53"/>
      <c r="P270" s="12"/>
      <c r="Q270" s="12"/>
      <c r="R270" s="12"/>
      <c r="S270" s="4"/>
      <c r="T270" s="4"/>
      <c r="U270" s="4"/>
      <c r="V270" s="12">
        <v>15.86</v>
      </c>
      <c r="W270" s="32">
        <f t="shared" si="208"/>
        <v>0.67969735182849933</v>
      </c>
      <c r="X270" s="32"/>
      <c r="Y270" s="32"/>
      <c r="Z270" s="32"/>
      <c r="AA270" s="32"/>
      <c r="AB270" s="32">
        <v>1.9047620000000001</v>
      </c>
      <c r="AC270" s="32">
        <v>2.704987</v>
      </c>
      <c r="AD270" s="32">
        <v>1.454545</v>
      </c>
      <c r="AE270" s="32">
        <v>3.3333330000000001</v>
      </c>
      <c r="AF270" s="87"/>
      <c r="AG270" s="87"/>
      <c r="AH270" s="87"/>
      <c r="AI270" s="87"/>
      <c r="AJ270" s="87"/>
      <c r="AK270" s="87"/>
      <c r="AL270" s="87"/>
      <c r="AM270" s="87"/>
      <c r="AN270" s="4"/>
      <c r="AO270" s="4"/>
      <c r="AP270" s="12">
        <v>27.99</v>
      </c>
      <c r="AQ270" s="32">
        <f t="shared" si="209"/>
        <v>0.38513754912468745</v>
      </c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12">
        <v>1.21</v>
      </c>
      <c r="BC270" s="12">
        <f t="shared" si="187"/>
        <v>0.34915867636745207</v>
      </c>
      <c r="BD270" s="4"/>
      <c r="BE270" s="4"/>
      <c r="BF270" s="4"/>
      <c r="BG270" s="4"/>
      <c r="BH270" s="4"/>
      <c r="BI270" s="4">
        <v>2.2471909999999999</v>
      </c>
      <c r="BJ270" s="4">
        <v>1.212121</v>
      </c>
      <c r="BK270" s="4">
        <v>0.83333299999999999</v>
      </c>
      <c r="BL270" s="4">
        <v>1.538462</v>
      </c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12">
        <v>60.65</v>
      </c>
      <c r="BZ270" s="12">
        <f t="shared" si="201"/>
        <v>0.17774113767518546</v>
      </c>
      <c r="CA270" s="12">
        <v>0.45</v>
      </c>
      <c r="CB270" s="12">
        <f t="shared" si="188"/>
        <v>0.12985240030194498</v>
      </c>
      <c r="CC270" s="164"/>
      <c r="CD270" s="149"/>
      <c r="CE270" s="156"/>
      <c r="CF270" s="12">
        <v>38.26</v>
      </c>
      <c r="CG270" s="12">
        <f t="shared" si="202"/>
        <v>0.28175640355462622</v>
      </c>
      <c r="CH270" s="164"/>
      <c r="CI270" s="173"/>
      <c r="CJ270" s="12">
        <v>26.59</v>
      </c>
      <c r="CK270" s="12">
        <f t="shared" si="220"/>
        <v>0.40541556976306881</v>
      </c>
      <c r="CL270" s="88"/>
      <c r="CM270" s="173"/>
      <c r="CN270" s="12"/>
      <c r="CO270" s="4"/>
      <c r="CP270" s="4"/>
      <c r="CQ270" s="12">
        <v>2.88</v>
      </c>
      <c r="CR270" s="12">
        <f t="shared" si="210"/>
        <v>3.7430555555555554</v>
      </c>
      <c r="CS270" s="117">
        <v>405.5</v>
      </c>
      <c r="CT270" s="116">
        <v>2.2771759472049533</v>
      </c>
      <c r="CU270" s="88"/>
      <c r="CV270" s="12"/>
      <c r="CW270" s="12"/>
      <c r="CX270" s="12">
        <v>172.37</v>
      </c>
      <c r="CY270" s="12">
        <f t="shared" si="189"/>
        <v>6.2539885130823217E-2</v>
      </c>
      <c r="CZ270" s="53">
        <f t="shared" si="190"/>
        <v>8.1210083275968348</v>
      </c>
      <c r="DA270" s="4"/>
      <c r="DB270" s="4"/>
      <c r="DC270" s="63"/>
      <c r="DD270" s="4"/>
      <c r="DE270" s="4"/>
      <c r="DF270" s="32"/>
      <c r="DG270" s="32"/>
      <c r="DH270" s="32"/>
      <c r="DI270" s="33">
        <v>405.5</v>
      </c>
      <c r="DJ270" s="28">
        <f t="shared" si="191"/>
        <v>2.2771759472049533</v>
      </c>
      <c r="DK270" s="33">
        <v>736</v>
      </c>
      <c r="DL270" s="28">
        <f t="shared" si="192"/>
        <v>1.2546125633038161</v>
      </c>
      <c r="DM270" s="5">
        <v>468</v>
      </c>
      <c r="DN270" s="28">
        <f t="shared" si="193"/>
        <v>1.9730659115205316</v>
      </c>
      <c r="DO270" s="5">
        <v>18</v>
      </c>
      <c r="DP270" s="28">
        <f t="shared" si="194"/>
        <v>1.3205499999999999</v>
      </c>
      <c r="DQ270" s="5">
        <v>395.5</v>
      </c>
      <c r="DR270" s="53">
        <f t="shared" si="195"/>
        <v>7.8042961895535923</v>
      </c>
      <c r="DS270" s="5">
        <v>128</v>
      </c>
      <c r="DT270" s="53">
        <f t="shared" si="196"/>
        <v>8.4218749999999995E-2</v>
      </c>
      <c r="DU270" s="53">
        <f t="shared" si="197"/>
        <v>1.4036458333333333</v>
      </c>
      <c r="DV270" s="6"/>
      <c r="DW270" s="53">
        <f t="shared" si="204"/>
        <v>0.38513754912468745</v>
      </c>
      <c r="DX270" s="53">
        <f t="shared" si="214"/>
        <v>0.60842154856020014</v>
      </c>
      <c r="DY270" s="53">
        <f t="shared" si="215"/>
        <v>0.45266516519662547</v>
      </c>
      <c r="DZ270" s="53">
        <f t="shared" si="216"/>
        <v>0.21799740710671059</v>
      </c>
      <c r="EA270" s="53">
        <f t="shared" si="205"/>
        <v>0.67969735182849933</v>
      </c>
      <c r="EB270" s="63">
        <f t="shared" si="206"/>
        <v>0.17774113767518546</v>
      </c>
      <c r="EC270" s="53">
        <f t="shared" si="221"/>
        <v>0.40541556976306881</v>
      </c>
      <c r="ED270" s="53">
        <f t="shared" si="211"/>
        <v>3.7430555555555554</v>
      </c>
      <c r="EE270" s="53">
        <f t="shared" si="212"/>
        <v>1.7796622719489759</v>
      </c>
      <c r="EF270" s="53">
        <f>'east Allen-Studer'!DO269</f>
        <v>3.055859820439105</v>
      </c>
      <c r="EG270" s="53">
        <f t="shared" si="198"/>
        <v>1.4036458333333333</v>
      </c>
      <c r="EH270" s="53">
        <f t="shared" si="199"/>
        <v>8.1210083275968348</v>
      </c>
      <c r="EI270" s="53">
        <f>'east Allen-Studer'!DR269</f>
        <v>2.2999999999999998</v>
      </c>
      <c r="EJ270" s="53">
        <f t="shared" si="170"/>
        <v>0.88983113597448793</v>
      </c>
      <c r="EK270" s="53">
        <f t="shared" si="171"/>
        <v>1.7796622719489759</v>
      </c>
      <c r="EL270" s="6"/>
      <c r="EM270" s="11">
        <f t="shared" si="172"/>
        <v>281.49811688776202</v>
      </c>
      <c r="EN270" s="11">
        <f t="shared" si="173"/>
        <v>132.21219815081673</v>
      </c>
      <c r="EO270" s="11">
        <f t="shared" si="174"/>
        <v>68.942912728588595</v>
      </c>
      <c r="EP270" s="6"/>
      <c r="EQ270" s="5">
        <f t="shared" si="200"/>
        <v>1.4840466666666665</v>
      </c>
      <c r="ER270" s="5">
        <f t="shared" si="213"/>
        <v>4.3084066666666665</v>
      </c>
      <c r="ES270" s="218">
        <f t="shared" si="169"/>
        <v>1849</v>
      </c>
      <c r="ET270" s="53">
        <f t="shared" si="217"/>
        <v>0.60250965515679733</v>
      </c>
      <c r="EU270" s="53">
        <f t="shared" si="218"/>
        <v>1.2828266658108325</v>
      </c>
      <c r="EV270" s="53">
        <f t="shared" si="219"/>
        <v>2.4600836637266559</v>
      </c>
      <c r="EW270" s="6"/>
    </row>
    <row r="271" spans="1:153" x14ac:dyDescent="0.15">
      <c r="A271" s="218">
        <f t="shared" si="168"/>
        <v>1850</v>
      </c>
      <c r="B271" s="4"/>
      <c r="C271" s="4"/>
      <c r="D271" s="4"/>
      <c r="E271" s="4"/>
      <c r="F271" s="4"/>
      <c r="G271" s="4"/>
      <c r="H271" s="4"/>
      <c r="I271" s="4">
        <v>14.39</v>
      </c>
      <c r="J271" s="4">
        <f t="shared" si="185"/>
        <v>5.1708066666666666</v>
      </c>
      <c r="K271" s="4">
        <v>4.1399999999999997</v>
      </c>
      <c r="L271" s="4">
        <f t="shared" si="186"/>
        <v>1.4876399999999999</v>
      </c>
      <c r="M271" s="12"/>
      <c r="N271" s="12"/>
      <c r="O271" s="53"/>
      <c r="P271" s="12"/>
      <c r="Q271" s="12"/>
      <c r="R271" s="12"/>
      <c r="S271" s="4"/>
      <c r="T271" s="4"/>
      <c r="U271" s="4"/>
      <c r="V271" s="12">
        <v>14.93</v>
      </c>
      <c r="W271" s="32">
        <f t="shared" si="208"/>
        <v>0.72203616878767585</v>
      </c>
      <c r="X271" s="32"/>
      <c r="Y271" s="32"/>
      <c r="Z271" s="32"/>
      <c r="AA271" s="32"/>
      <c r="AB271" s="32" t="s">
        <v>596</v>
      </c>
      <c r="AC271" s="32">
        <v>2.511774</v>
      </c>
      <c r="AD271" s="32">
        <v>1.428571</v>
      </c>
      <c r="AE271" s="32">
        <v>3.4782609999999998</v>
      </c>
      <c r="AF271" s="87"/>
      <c r="AG271" s="87"/>
      <c r="AH271" s="87"/>
      <c r="AI271" s="87"/>
      <c r="AJ271" s="87"/>
      <c r="AK271" s="87"/>
      <c r="AL271" s="87"/>
      <c r="AM271" s="87"/>
      <c r="AN271" s="4"/>
      <c r="AO271" s="4"/>
      <c r="AP271" s="12">
        <v>24.26</v>
      </c>
      <c r="AQ271" s="32">
        <f t="shared" si="209"/>
        <v>0.44435284418796367</v>
      </c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12">
        <v>1.29</v>
      </c>
      <c r="BC271" s="12">
        <f t="shared" si="187"/>
        <v>0.37224354753224231</v>
      </c>
      <c r="BD271" s="4"/>
      <c r="BE271" s="4"/>
      <c r="BF271" s="4"/>
      <c r="BG271" s="4"/>
      <c r="BH271" s="4"/>
      <c r="BI271" s="4" t="s">
        <v>596</v>
      </c>
      <c r="BJ271" s="4">
        <v>1.2987010000000001</v>
      </c>
      <c r="BK271" s="4">
        <v>0.90909099999999998</v>
      </c>
      <c r="BL271" s="4">
        <v>1.6494850000000001</v>
      </c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12">
        <v>42.92</v>
      </c>
      <c r="BZ271" s="12">
        <f t="shared" si="201"/>
        <v>0.25116495806150974</v>
      </c>
      <c r="CA271" s="12">
        <v>1.04</v>
      </c>
      <c r="CB271" s="12">
        <f t="shared" si="188"/>
        <v>0.30010332514227284</v>
      </c>
      <c r="CC271" s="164"/>
      <c r="CD271" s="149"/>
      <c r="CE271" s="156"/>
      <c r="CF271" s="12">
        <v>34.520000000000003</v>
      </c>
      <c r="CG271" s="12">
        <f t="shared" si="202"/>
        <v>0.31228273464658163</v>
      </c>
      <c r="CH271" s="164"/>
      <c r="CI271" s="173"/>
      <c r="CJ271" s="12">
        <v>17.5</v>
      </c>
      <c r="CK271" s="12">
        <f t="shared" si="220"/>
        <v>0.61599999999999999</v>
      </c>
      <c r="CL271" s="88"/>
      <c r="CM271" s="173"/>
      <c r="CN271" s="12"/>
      <c r="CO271" s="4"/>
      <c r="CP271" s="4"/>
      <c r="CQ271" s="12">
        <v>2.88</v>
      </c>
      <c r="CR271" s="12">
        <f t="shared" si="210"/>
        <v>3.7430555555555554</v>
      </c>
      <c r="CS271" s="117">
        <v>370.5</v>
      </c>
      <c r="CT271" s="116">
        <v>2.4922937829733027</v>
      </c>
      <c r="CU271" s="88"/>
      <c r="CV271" s="12"/>
      <c r="CW271" s="12"/>
      <c r="CX271" s="12">
        <v>145.15</v>
      </c>
      <c r="CY271" s="12">
        <f t="shared" si="189"/>
        <v>7.4267998622115056E-2</v>
      </c>
      <c r="CZ271" s="53">
        <f t="shared" si="190"/>
        <v>9.6439421662271219</v>
      </c>
      <c r="DA271" s="4"/>
      <c r="DB271" s="4"/>
      <c r="DC271" s="63"/>
      <c r="DD271" s="4"/>
      <c r="DE271" s="4"/>
      <c r="DF271" s="32"/>
      <c r="DG271" s="32"/>
      <c r="DH271" s="32"/>
      <c r="DI271" s="33">
        <v>370.5</v>
      </c>
      <c r="DJ271" s="28">
        <f t="shared" si="191"/>
        <v>2.4922937829733027</v>
      </c>
      <c r="DK271" s="33">
        <v>639.5</v>
      </c>
      <c r="DL271" s="28">
        <f t="shared" si="192"/>
        <v>1.4439325200807014</v>
      </c>
      <c r="DM271" s="5">
        <v>487</v>
      </c>
      <c r="DN271" s="28">
        <f t="shared" si="193"/>
        <v>1.8960879806809217</v>
      </c>
      <c r="DO271" s="5">
        <v>17</v>
      </c>
      <c r="DP271" s="28">
        <f t="shared" si="194"/>
        <v>1.3982294117647058</v>
      </c>
      <c r="DQ271" s="5">
        <v>338.5</v>
      </c>
      <c r="DR271" s="53">
        <f t="shared" si="195"/>
        <v>9.1184612790796038</v>
      </c>
      <c r="DS271" s="5">
        <v>108</v>
      </c>
      <c r="DT271" s="53">
        <f t="shared" si="196"/>
        <v>9.9814814814814801E-2</v>
      </c>
      <c r="DU271" s="53">
        <f t="shared" si="197"/>
        <v>1.6635802469135801</v>
      </c>
      <c r="DV271" s="6"/>
      <c r="DW271" s="53">
        <f t="shared" si="204"/>
        <v>0.44435284418796367</v>
      </c>
      <c r="DX271" s="53">
        <f t="shared" si="214"/>
        <v>0.69568030030777672</v>
      </c>
      <c r="DY271" s="53">
        <f t="shared" si="215"/>
        <v>0.51471816391553893</v>
      </c>
      <c r="DZ271" s="53">
        <f t="shared" si="216"/>
        <v>0.30515010838736245</v>
      </c>
      <c r="EA271" s="53">
        <f t="shared" si="205"/>
        <v>0.72203616878767585</v>
      </c>
      <c r="EB271" s="63">
        <f t="shared" si="206"/>
        <v>0.25116495806150974</v>
      </c>
      <c r="EC271" s="53">
        <f t="shared" si="221"/>
        <v>0.61599999999999999</v>
      </c>
      <c r="ED271" s="53">
        <f t="shared" si="211"/>
        <v>3.7430555555555554</v>
      </c>
      <c r="EE271" s="53">
        <f t="shared" si="212"/>
        <v>1.7796622719489759</v>
      </c>
      <c r="EF271" s="53">
        <f>'east Allen-Studer'!DO270</f>
        <v>3.0674022560215004</v>
      </c>
      <c r="EG271" s="53">
        <f t="shared" si="198"/>
        <v>1.6635802469135801</v>
      </c>
      <c r="EH271" s="53">
        <f t="shared" si="199"/>
        <v>9.6439421662271219</v>
      </c>
      <c r="EI271" s="53">
        <f>'east Allen-Studer'!DR270</f>
        <v>2.2999999999999998</v>
      </c>
      <c r="EJ271" s="53">
        <f t="shared" si="170"/>
        <v>0.88983113597448793</v>
      </c>
      <c r="EK271" s="53">
        <f t="shared" si="171"/>
        <v>1.7796622719489759</v>
      </c>
      <c r="EL271" s="6"/>
      <c r="EM271" s="11">
        <f t="shared" si="172"/>
        <v>335.05304861182805</v>
      </c>
      <c r="EN271" s="11">
        <f t="shared" si="173"/>
        <v>163.84218516571107</v>
      </c>
      <c r="EO271" s="11">
        <f t="shared" si="174"/>
        <v>86.903528322059913</v>
      </c>
      <c r="EP271" s="6"/>
      <c r="EQ271" s="5">
        <f t="shared" si="200"/>
        <v>1.4876399999999999</v>
      </c>
      <c r="ER271" s="5">
        <f t="shared" si="213"/>
        <v>5.1708066666666666</v>
      </c>
      <c r="ES271" s="218">
        <f t="shared" si="169"/>
        <v>1850</v>
      </c>
      <c r="ET271" s="53">
        <f t="shared" si="217"/>
        <v>0.50743009414300277</v>
      </c>
      <c r="EU271" s="53">
        <f t="shared" si="218"/>
        <v>1.0376814727418624</v>
      </c>
      <c r="EV271" s="53">
        <f t="shared" si="219"/>
        <v>1.9563762632275368</v>
      </c>
      <c r="EW271" s="6"/>
    </row>
    <row r="272" spans="1:153" x14ac:dyDescent="0.15">
      <c r="A272" s="218">
        <f t="shared" si="168"/>
        <v>1851</v>
      </c>
      <c r="B272" s="4"/>
      <c r="C272" s="4"/>
      <c r="D272" s="4"/>
      <c r="E272" s="4"/>
      <c r="F272" s="4"/>
      <c r="G272" s="4"/>
      <c r="H272" s="4"/>
      <c r="I272" s="4">
        <v>14.39</v>
      </c>
      <c r="J272" s="4">
        <f t="shared" si="185"/>
        <v>5.1708066666666666</v>
      </c>
      <c r="K272" s="4">
        <v>4.1399999999999997</v>
      </c>
      <c r="L272" s="4">
        <f t="shared" si="186"/>
        <v>1.4876399999999999</v>
      </c>
      <c r="M272" s="12"/>
      <c r="N272" s="12"/>
      <c r="O272" s="53"/>
      <c r="P272" s="12"/>
      <c r="Q272" s="12"/>
      <c r="R272" s="12"/>
      <c r="S272" s="4"/>
      <c r="T272" s="4"/>
      <c r="U272" s="4"/>
      <c r="V272" s="12">
        <v>15.86</v>
      </c>
      <c r="W272" s="32">
        <f t="shared" si="208"/>
        <v>0.67969735182849933</v>
      </c>
      <c r="X272" s="32"/>
      <c r="Y272" s="32"/>
      <c r="Z272" s="32"/>
      <c r="AA272" s="32"/>
      <c r="AB272" s="32">
        <v>2.4334600000000002</v>
      </c>
      <c r="AC272" s="32">
        <v>2.704987</v>
      </c>
      <c r="AD272" s="32">
        <v>1.415929</v>
      </c>
      <c r="AE272" s="32">
        <v>3.0769229999999999</v>
      </c>
      <c r="AF272" s="87"/>
      <c r="AG272" s="87"/>
      <c r="AH272" s="87"/>
      <c r="AI272" s="87"/>
      <c r="AJ272" s="87"/>
      <c r="AK272" s="87"/>
      <c r="AL272" s="87"/>
      <c r="AM272" s="87"/>
      <c r="AN272" s="4"/>
      <c r="AO272" s="4"/>
      <c r="AP272" s="12">
        <v>21.46</v>
      </c>
      <c r="AQ272" s="32">
        <f t="shared" si="209"/>
        <v>0.50232991612301947</v>
      </c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12">
        <v>1.34</v>
      </c>
      <c r="BC272" s="12">
        <f t="shared" si="187"/>
        <v>0.38667159201023615</v>
      </c>
      <c r="BD272" s="4"/>
      <c r="BE272" s="4"/>
      <c r="BF272" s="4"/>
      <c r="BG272" s="4"/>
      <c r="BH272" s="4"/>
      <c r="BI272" s="4">
        <v>2.2471909999999999</v>
      </c>
      <c r="BJ272" s="4">
        <v>1.3468009999999999</v>
      </c>
      <c r="BK272" s="4">
        <v>0.75471699999999997</v>
      </c>
      <c r="BL272" s="4">
        <v>1.25</v>
      </c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12">
        <v>29.86</v>
      </c>
      <c r="BZ272" s="12">
        <f t="shared" si="201"/>
        <v>0.36101808439383792</v>
      </c>
      <c r="CA272" s="12">
        <v>0.93</v>
      </c>
      <c r="CB272" s="12">
        <f t="shared" si="188"/>
        <v>0.2683616272906863</v>
      </c>
      <c r="CC272" s="164"/>
      <c r="CD272" s="149"/>
      <c r="CE272" s="156"/>
      <c r="CF272" s="12">
        <v>23.33</v>
      </c>
      <c r="CG272" s="12">
        <f t="shared" si="202"/>
        <v>0.46206600942991854</v>
      </c>
      <c r="CH272" s="164"/>
      <c r="CI272" s="173"/>
      <c r="CJ272" s="12">
        <v>19.600000000000001</v>
      </c>
      <c r="CK272" s="12">
        <f t="shared" si="220"/>
        <v>0.54999999999999993</v>
      </c>
      <c r="CL272" s="88"/>
      <c r="CM272" s="173"/>
      <c r="CN272" s="12"/>
      <c r="CO272" s="4"/>
      <c r="CP272" s="4"/>
      <c r="CQ272" s="12">
        <v>3.11</v>
      </c>
      <c r="CR272" s="12">
        <f t="shared" si="210"/>
        <v>3.4662379421221865</v>
      </c>
      <c r="CS272" s="117">
        <v>370.5</v>
      </c>
      <c r="CT272" s="116">
        <v>2.4922937829733027</v>
      </c>
      <c r="CU272" s="88"/>
      <c r="CV272" s="12"/>
      <c r="CW272" s="12"/>
      <c r="CX272" s="12">
        <v>145.15</v>
      </c>
      <c r="CY272" s="12">
        <f t="shared" si="189"/>
        <v>7.4267998622115056E-2</v>
      </c>
      <c r="CZ272" s="53">
        <f t="shared" si="190"/>
        <v>9.6439421662271219</v>
      </c>
      <c r="DA272" s="4"/>
      <c r="DB272" s="4"/>
      <c r="DC272" s="63"/>
      <c r="DD272" s="4"/>
      <c r="DE272" s="4"/>
      <c r="DF272" s="32"/>
      <c r="DG272" s="32"/>
      <c r="DH272" s="32"/>
      <c r="DI272" s="33">
        <v>370.5</v>
      </c>
      <c r="DJ272" s="28">
        <f t="shared" si="191"/>
        <v>2.4922937829733027</v>
      </c>
      <c r="DK272" s="33">
        <v>639.5</v>
      </c>
      <c r="DL272" s="28">
        <f t="shared" si="192"/>
        <v>1.4439325200807014</v>
      </c>
      <c r="DM272" s="5">
        <v>487</v>
      </c>
      <c r="DN272" s="28">
        <f t="shared" si="193"/>
        <v>1.8960879806809217</v>
      </c>
      <c r="DO272" s="5">
        <v>17</v>
      </c>
      <c r="DP272" s="28">
        <f t="shared" si="194"/>
        <v>1.3982294117647058</v>
      </c>
      <c r="DQ272" s="5">
        <v>338.5</v>
      </c>
      <c r="DR272" s="53">
        <f t="shared" si="195"/>
        <v>9.1184612790796038</v>
      </c>
      <c r="DS272" s="5">
        <v>108</v>
      </c>
      <c r="DT272" s="53">
        <f t="shared" si="196"/>
        <v>9.9814814814814801E-2</v>
      </c>
      <c r="DU272" s="53">
        <f t="shared" si="197"/>
        <v>1.6635802469135801</v>
      </c>
      <c r="DV272" s="6"/>
      <c r="DW272" s="53">
        <f t="shared" si="204"/>
        <v>0.50232991612301947</v>
      </c>
      <c r="DX272" s="53">
        <f t="shared" si="214"/>
        <v>0.76676019050015531</v>
      </c>
      <c r="DY272" s="53">
        <f t="shared" si="215"/>
        <v>0.57997004213193126</v>
      </c>
      <c r="DZ272" s="53">
        <f t="shared" si="216"/>
        <v>0.43146384687557937</v>
      </c>
      <c r="EA272" s="53">
        <f t="shared" si="205"/>
        <v>0.67969735182849933</v>
      </c>
      <c r="EB272" s="63">
        <f t="shared" si="206"/>
        <v>0.36101808439383792</v>
      </c>
      <c r="EC272" s="53">
        <f t="shared" si="221"/>
        <v>0.54999999999999993</v>
      </c>
      <c r="ED272" s="53">
        <f t="shared" si="211"/>
        <v>3.4662379421221865</v>
      </c>
      <c r="EE272" s="53">
        <f t="shared" si="212"/>
        <v>1.648047377238923</v>
      </c>
      <c r="EF272" s="53">
        <f>'east Allen-Studer'!DO271</f>
        <v>3.0789446916038954</v>
      </c>
      <c r="EG272" s="53">
        <f t="shared" si="198"/>
        <v>1.6635802469135801</v>
      </c>
      <c r="EH272" s="53">
        <f t="shared" si="199"/>
        <v>9.6439421662271219</v>
      </c>
      <c r="EI272" s="53">
        <f>'east Allen-Studer'!DR271</f>
        <v>2.2999999999999998</v>
      </c>
      <c r="EJ272" s="53">
        <f t="shared" si="170"/>
        <v>0.82402368861946151</v>
      </c>
      <c r="EK272" s="53">
        <f t="shared" si="171"/>
        <v>1.648047377238923</v>
      </c>
      <c r="EL272" s="6"/>
      <c r="EM272" s="11">
        <f t="shared" si="172"/>
        <v>366.07542062622747</v>
      </c>
      <c r="EN272" s="11">
        <f t="shared" si="173"/>
        <v>171.2909611725014</v>
      </c>
      <c r="EO272" s="11">
        <f t="shared" si="174"/>
        <v>107.95605125105186</v>
      </c>
      <c r="EP272" s="6"/>
      <c r="EQ272" s="5">
        <f t="shared" si="200"/>
        <v>1.4876399999999999</v>
      </c>
      <c r="ER272" s="5">
        <f t="shared" si="213"/>
        <v>5.1708066666666666</v>
      </c>
      <c r="ES272" s="218">
        <f t="shared" si="169"/>
        <v>1851</v>
      </c>
      <c r="ET272" s="53">
        <f t="shared" si="217"/>
        <v>0.46442888656430925</v>
      </c>
      <c r="EU272" s="53">
        <f t="shared" si="218"/>
        <v>0.9925567516010525</v>
      </c>
      <c r="EV272" s="53">
        <f t="shared" si="219"/>
        <v>1.5748630857628136</v>
      </c>
      <c r="EW272" s="6"/>
    </row>
    <row r="273" spans="1:153" x14ac:dyDescent="0.15">
      <c r="A273" s="218">
        <f t="shared" si="168"/>
        <v>1852</v>
      </c>
      <c r="B273" s="4"/>
      <c r="C273" s="4"/>
      <c r="D273" s="4"/>
      <c r="E273" s="4"/>
      <c r="F273" s="4"/>
      <c r="G273" s="4"/>
      <c r="H273" s="4"/>
      <c r="I273" s="4">
        <v>14.39</v>
      </c>
      <c r="J273" s="4">
        <f t="shared" si="185"/>
        <v>5.1708066666666666</v>
      </c>
      <c r="K273" s="4">
        <v>4.1399999999999997</v>
      </c>
      <c r="L273" s="4">
        <f t="shared" si="186"/>
        <v>1.4876399999999999</v>
      </c>
      <c r="M273" s="12"/>
      <c r="N273" s="12"/>
      <c r="O273" s="53"/>
      <c r="P273" s="12"/>
      <c r="Q273" s="12"/>
      <c r="R273" s="12"/>
      <c r="S273" s="4"/>
      <c r="T273" s="4"/>
      <c r="U273" s="4"/>
      <c r="V273" s="12">
        <v>15.4</v>
      </c>
      <c r="W273" s="32">
        <f t="shared" si="208"/>
        <v>0.69999999999999984</v>
      </c>
      <c r="X273" s="32"/>
      <c r="Y273" s="32"/>
      <c r="Z273" s="32"/>
      <c r="AA273" s="32"/>
      <c r="AB273" s="32">
        <v>2.328967</v>
      </c>
      <c r="AC273" s="32">
        <v>2.511774</v>
      </c>
      <c r="AD273" s="32">
        <v>1.6666669999999999</v>
      </c>
      <c r="AE273" s="32">
        <v>2.9629629999999998</v>
      </c>
      <c r="AF273" s="87"/>
      <c r="AG273" s="87"/>
      <c r="AH273" s="87"/>
      <c r="AI273" s="87"/>
      <c r="AJ273" s="87"/>
      <c r="AK273" s="87"/>
      <c r="AL273" s="87"/>
      <c r="AM273" s="87"/>
      <c r="AN273" s="4"/>
      <c r="AO273" s="4"/>
      <c r="AP273" s="12">
        <v>23.33</v>
      </c>
      <c r="AQ273" s="32">
        <f t="shared" si="209"/>
        <v>0.46206600942991854</v>
      </c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12">
        <v>1.29</v>
      </c>
      <c r="BC273" s="12">
        <f t="shared" si="187"/>
        <v>0.37224354753224231</v>
      </c>
      <c r="BD273" s="4"/>
      <c r="BE273" s="4"/>
      <c r="BF273" s="4"/>
      <c r="BG273" s="4"/>
      <c r="BH273" s="4"/>
      <c r="BI273" s="4">
        <v>2.1917810000000002</v>
      </c>
      <c r="BJ273" s="4">
        <v>1.2987010000000001</v>
      </c>
      <c r="BK273" s="4">
        <v>0.88888900000000004</v>
      </c>
      <c r="BL273" s="4">
        <v>1.568627</v>
      </c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12">
        <v>38.26</v>
      </c>
      <c r="BZ273" s="12">
        <f t="shared" si="201"/>
        <v>0.28175640355462622</v>
      </c>
      <c r="CA273" s="12">
        <v>0.93</v>
      </c>
      <c r="CB273" s="12">
        <f t="shared" si="188"/>
        <v>0.2683616272906863</v>
      </c>
      <c r="CC273" s="164"/>
      <c r="CD273" s="149"/>
      <c r="CE273" s="156"/>
      <c r="CF273" s="12">
        <v>25.19</v>
      </c>
      <c r="CG273" s="12">
        <f t="shared" si="202"/>
        <v>0.42794759825327505</v>
      </c>
      <c r="CH273" s="164"/>
      <c r="CI273" s="173"/>
      <c r="CJ273" s="12">
        <v>17.5</v>
      </c>
      <c r="CK273" s="12">
        <f t="shared" si="220"/>
        <v>0.61599999999999999</v>
      </c>
      <c r="CL273" s="88"/>
      <c r="CM273" s="173"/>
      <c r="CN273" s="12">
        <v>19.809999999999999</v>
      </c>
      <c r="CO273" s="4"/>
      <c r="CP273" s="4"/>
      <c r="CQ273" s="12">
        <v>3.11</v>
      </c>
      <c r="CR273" s="12">
        <f t="shared" si="210"/>
        <v>3.4662379421221865</v>
      </c>
      <c r="CS273" s="117">
        <v>370.5</v>
      </c>
      <c r="CT273" s="116">
        <v>2.4922937829733027</v>
      </c>
      <c r="CU273" s="88"/>
      <c r="CV273" s="12">
        <v>6.2</v>
      </c>
      <c r="CW273" s="12">
        <f>(1/CV273)*10.78</f>
        <v>1.7387096774193547</v>
      </c>
      <c r="CX273" s="12">
        <v>154.22</v>
      </c>
      <c r="CY273" s="12">
        <f t="shared" si="189"/>
        <v>6.9900142653352343E-2</v>
      </c>
      <c r="CZ273" s="53">
        <f t="shared" si="190"/>
        <v>9.0767618040971758</v>
      </c>
      <c r="DA273" s="4"/>
      <c r="DB273" s="4"/>
      <c r="DC273" s="63"/>
      <c r="DD273" s="4"/>
      <c r="DE273" s="4"/>
      <c r="DF273" s="32"/>
      <c r="DG273" s="32"/>
      <c r="DH273" s="32"/>
      <c r="DI273" s="33">
        <v>370.5</v>
      </c>
      <c r="DJ273" s="28">
        <f t="shared" si="191"/>
        <v>2.4922937829733027</v>
      </c>
      <c r="DK273" s="33">
        <v>639.5</v>
      </c>
      <c r="DL273" s="28">
        <f t="shared" si="192"/>
        <v>1.4439325200807014</v>
      </c>
      <c r="DM273" s="5">
        <v>487</v>
      </c>
      <c r="DN273" s="28">
        <f t="shared" si="193"/>
        <v>1.8960879806809217</v>
      </c>
      <c r="DO273" s="5">
        <v>17</v>
      </c>
      <c r="DP273" s="28">
        <f t="shared" si="194"/>
        <v>1.3982294117647058</v>
      </c>
      <c r="DQ273" s="5">
        <v>338.5</v>
      </c>
      <c r="DR273" s="53">
        <f t="shared" si="195"/>
        <v>9.1184612790796038</v>
      </c>
      <c r="DS273" s="5">
        <v>108</v>
      </c>
      <c r="DT273" s="53">
        <f t="shared" si="196"/>
        <v>9.9814814814814801E-2</v>
      </c>
      <c r="DU273" s="53">
        <f t="shared" si="197"/>
        <v>1.6635802469135801</v>
      </c>
      <c r="DV273" s="6"/>
      <c r="DW273" s="53">
        <f t="shared" si="204"/>
        <v>0.46206600942991854</v>
      </c>
      <c r="DX273" s="53">
        <f t="shared" si="214"/>
        <v>0.71739664089441346</v>
      </c>
      <c r="DY273" s="53">
        <f t="shared" si="215"/>
        <v>0.53288923780688624</v>
      </c>
      <c r="DZ273" s="53">
        <f t="shared" si="216"/>
        <v>0.34032543725605852</v>
      </c>
      <c r="EA273" s="53">
        <f t="shared" si="205"/>
        <v>0.69999999999999984</v>
      </c>
      <c r="EB273" s="63">
        <f t="shared" si="206"/>
        <v>0.28175640355462622</v>
      </c>
      <c r="EC273" s="53">
        <f t="shared" si="221"/>
        <v>0.61599999999999999</v>
      </c>
      <c r="ED273" s="53">
        <f t="shared" si="211"/>
        <v>3.4662379421221865</v>
      </c>
      <c r="EE273" s="53">
        <f>CW273</f>
        <v>1.7387096774193547</v>
      </c>
      <c r="EF273" s="53">
        <f>'east Allen-Studer'!DO272</f>
        <v>3.0904871271862908</v>
      </c>
      <c r="EG273" s="53">
        <f t="shared" si="198"/>
        <v>1.6635802469135801</v>
      </c>
      <c r="EH273" s="53">
        <f t="shared" si="199"/>
        <v>9.0767618040971758</v>
      </c>
      <c r="EI273" s="53">
        <f>'east Allen-Studer'!DR272</f>
        <v>2.2999999999999998</v>
      </c>
      <c r="EJ273" s="53">
        <f t="shared" si="170"/>
        <v>0.86935483870967734</v>
      </c>
      <c r="EK273" s="53">
        <f t="shared" si="171"/>
        <v>1.7387096774193547</v>
      </c>
      <c r="EL273" s="6"/>
      <c r="EM273" s="11">
        <f t="shared" si="172"/>
        <v>342.00014791201272</v>
      </c>
      <c r="EN273" s="11">
        <f t="shared" si="173"/>
        <v>164.91409980354771</v>
      </c>
      <c r="EO273" s="11">
        <f t="shared" si="174"/>
        <v>92.390491550178268</v>
      </c>
      <c r="EP273" s="6"/>
      <c r="EQ273" s="5">
        <f t="shared" si="200"/>
        <v>1.4876399999999999</v>
      </c>
      <c r="ER273" s="5">
        <f t="shared" si="213"/>
        <v>5.1708066666666666</v>
      </c>
      <c r="ES273" s="218">
        <f t="shared" si="169"/>
        <v>1852</v>
      </c>
      <c r="ET273" s="53">
        <f t="shared" si="217"/>
        <v>0.49712259201636505</v>
      </c>
      <c r="EU273" s="53">
        <f t="shared" si="218"/>
        <v>1.0309367131284097</v>
      </c>
      <c r="EV273" s="53">
        <f t="shared" si="219"/>
        <v>1.8401893652407131</v>
      </c>
      <c r="EW273" s="6"/>
    </row>
    <row r="274" spans="1:153" x14ac:dyDescent="0.15">
      <c r="A274" s="218">
        <f t="shared" si="168"/>
        <v>1853</v>
      </c>
      <c r="B274" s="4"/>
      <c r="C274" s="4"/>
      <c r="D274" s="4"/>
      <c r="E274" s="4"/>
      <c r="F274" s="4"/>
      <c r="G274" s="4"/>
      <c r="H274" s="4"/>
      <c r="I274" s="4">
        <v>14.39</v>
      </c>
      <c r="J274" s="4">
        <f t="shared" si="185"/>
        <v>5.1708066666666666</v>
      </c>
      <c r="K274" s="4">
        <v>4.1399999999999997</v>
      </c>
      <c r="L274" s="4">
        <f t="shared" si="186"/>
        <v>1.4876399999999999</v>
      </c>
      <c r="M274" s="12"/>
      <c r="N274" s="12"/>
      <c r="O274" s="53"/>
      <c r="P274" s="12"/>
      <c r="Q274" s="12"/>
      <c r="R274" s="12"/>
      <c r="S274" s="4"/>
      <c r="T274" s="4"/>
      <c r="U274" s="4"/>
      <c r="V274" s="12">
        <v>14</v>
      </c>
      <c r="W274" s="32">
        <f t="shared" si="208"/>
        <v>0.76999999999999991</v>
      </c>
      <c r="X274" s="32"/>
      <c r="Y274" s="32"/>
      <c r="Z274" s="32"/>
      <c r="AA274" s="32"/>
      <c r="AB274" s="32">
        <v>2.1164019999999999</v>
      </c>
      <c r="AC274" s="32">
        <v>2.704987</v>
      </c>
      <c r="AD274" s="32">
        <v>1.818182</v>
      </c>
      <c r="AE274" s="32">
        <v>2.9629629999999998</v>
      </c>
      <c r="AF274" s="87"/>
      <c r="AG274" s="87"/>
      <c r="AH274" s="87"/>
      <c r="AI274" s="87"/>
      <c r="AJ274" s="87"/>
      <c r="AK274" s="87"/>
      <c r="AL274" s="87"/>
      <c r="AM274" s="87"/>
      <c r="AN274" s="4"/>
      <c r="AO274" s="4"/>
      <c r="AP274" s="12">
        <v>24.26</v>
      </c>
      <c r="AQ274" s="32">
        <f t="shared" si="209"/>
        <v>0.44435284418796367</v>
      </c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12">
        <v>1.29</v>
      </c>
      <c r="BC274" s="12">
        <f t="shared" si="187"/>
        <v>0.37224354753224231</v>
      </c>
      <c r="BD274" s="4"/>
      <c r="BE274" s="4"/>
      <c r="BF274" s="4"/>
      <c r="BG274" s="4"/>
      <c r="BH274" s="4"/>
      <c r="BI274" s="4">
        <v>1.9070320000000001</v>
      </c>
      <c r="BJ274" s="4">
        <v>1.2987010000000001</v>
      </c>
      <c r="BK274" s="4">
        <v>1.269841</v>
      </c>
      <c r="BL274" s="4">
        <v>1.568627</v>
      </c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12">
        <v>41.06</v>
      </c>
      <c r="BZ274" s="12">
        <f t="shared" si="201"/>
        <v>0.26254262055528493</v>
      </c>
      <c r="CA274" s="12">
        <v>0.77</v>
      </c>
      <c r="CB274" s="12">
        <f t="shared" si="188"/>
        <v>0.22219188496110584</v>
      </c>
      <c r="CC274" s="164"/>
      <c r="CD274" s="149"/>
      <c r="CE274" s="156"/>
      <c r="CF274" s="12">
        <v>31.73</v>
      </c>
      <c r="CG274" s="12">
        <f t="shared" si="202"/>
        <v>0.33974156949259376</v>
      </c>
      <c r="CH274" s="164"/>
      <c r="CI274" s="173"/>
      <c r="CJ274" s="12">
        <v>18.899999999999999</v>
      </c>
      <c r="CK274" s="12">
        <f t="shared" si="220"/>
        <v>0.57037037037037042</v>
      </c>
      <c r="CL274" s="88"/>
      <c r="CM274" s="173"/>
      <c r="CN274" s="12"/>
      <c r="CO274" s="4"/>
      <c r="CP274" s="4"/>
      <c r="CQ274" s="12">
        <v>3.11</v>
      </c>
      <c r="CR274" s="12">
        <f t="shared" si="210"/>
        <v>3.4662379421221865</v>
      </c>
      <c r="CS274" s="117">
        <v>370.5</v>
      </c>
      <c r="CT274" s="116">
        <v>2.4922937829733027</v>
      </c>
      <c r="CU274" s="88"/>
      <c r="CV274" s="12"/>
      <c r="CW274" s="12"/>
      <c r="CX274" s="12">
        <v>154.22</v>
      </c>
      <c r="CY274" s="12">
        <f t="shared" si="189"/>
        <v>6.9900142653352343E-2</v>
      </c>
      <c r="CZ274" s="53">
        <f t="shared" si="190"/>
        <v>9.0767618040971758</v>
      </c>
      <c r="DA274" s="4"/>
      <c r="DB274" s="4"/>
      <c r="DC274" s="63"/>
      <c r="DD274" s="4"/>
      <c r="DE274" s="4"/>
      <c r="DF274" s="32"/>
      <c r="DG274" s="32"/>
      <c r="DH274" s="32"/>
      <c r="DI274" s="33">
        <v>370.5</v>
      </c>
      <c r="DJ274" s="28">
        <f t="shared" si="191"/>
        <v>2.4922937829733027</v>
      </c>
      <c r="DK274" s="33">
        <v>639.5</v>
      </c>
      <c r="DL274" s="28">
        <f t="shared" si="192"/>
        <v>1.4439325200807014</v>
      </c>
      <c r="DM274" s="5">
        <v>487</v>
      </c>
      <c r="DN274" s="28">
        <f t="shared" si="193"/>
        <v>1.8960879806809217</v>
      </c>
      <c r="DO274" s="5">
        <v>17</v>
      </c>
      <c r="DP274" s="28">
        <f t="shared" si="194"/>
        <v>1.3982294117647058</v>
      </c>
      <c r="DQ274" s="5">
        <v>338.5</v>
      </c>
      <c r="DR274" s="53">
        <f t="shared" si="195"/>
        <v>9.1184612790796038</v>
      </c>
      <c r="DS274" s="5">
        <v>108</v>
      </c>
      <c r="DT274" s="53">
        <f t="shared" si="196"/>
        <v>9.9814814814814801E-2</v>
      </c>
      <c r="DU274" s="53">
        <f t="shared" si="197"/>
        <v>1.6635802469135801</v>
      </c>
      <c r="DV274" s="6"/>
      <c r="DW274" s="53">
        <f t="shared" si="204"/>
        <v>0.44435284418796367</v>
      </c>
      <c r="DX274" s="53">
        <f t="shared" si="214"/>
        <v>0.69568030030777672</v>
      </c>
      <c r="DY274" s="53">
        <f t="shared" si="215"/>
        <v>0.52147640441554144</v>
      </c>
      <c r="DZ274" s="53">
        <f t="shared" si="216"/>
        <v>0.31823262258452994</v>
      </c>
      <c r="EA274" s="53">
        <f t="shared" si="205"/>
        <v>0.76999999999999991</v>
      </c>
      <c r="EB274" s="63">
        <f t="shared" si="206"/>
        <v>0.26254262055528493</v>
      </c>
      <c r="EC274" s="53">
        <f t="shared" si="221"/>
        <v>0.57037037037037042</v>
      </c>
      <c r="ED274" s="53">
        <f t="shared" si="211"/>
        <v>3.4662379421221865</v>
      </c>
      <c r="EE274" s="53">
        <v>1.7387096774193547</v>
      </c>
      <c r="EF274" s="53">
        <f>'east Allen-Studer'!DO273</f>
        <v>3.1020295627686854</v>
      </c>
      <c r="EG274" s="53">
        <f t="shared" si="198"/>
        <v>1.6635802469135801</v>
      </c>
      <c r="EH274" s="53">
        <f t="shared" si="199"/>
        <v>9.0767618040971758</v>
      </c>
      <c r="EI274" s="53">
        <f>'east Allen-Studer'!DR273</f>
        <v>2.2999999999999998</v>
      </c>
      <c r="EJ274" s="53">
        <f t="shared" si="170"/>
        <v>0.86935483870967734</v>
      </c>
      <c r="EK274" s="53">
        <f t="shared" si="171"/>
        <v>1.7387096774193547</v>
      </c>
      <c r="EL274" s="6"/>
      <c r="EM274" s="11">
        <f t="shared" si="172"/>
        <v>332.22359869206366</v>
      </c>
      <c r="EN274" s="11">
        <f t="shared" si="173"/>
        <v>159.34138772572078</v>
      </c>
      <c r="EO274" s="11">
        <f t="shared" si="174"/>
        <v>88.018454610181806</v>
      </c>
      <c r="EP274" s="6"/>
      <c r="EQ274" s="5">
        <f t="shared" si="200"/>
        <v>1.4876399999999999</v>
      </c>
      <c r="ER274" s="5">
        <f t="shared" si="213"/>
        <v>5.1708066666666666</v>
      </c>
      <c r="ES274" s="218">
        <f t="shared" si="169"/>
        <v>1853</v>
      </c>
      <c r="ET274" s="53">
        <f t="shared" si="217"/>
        <v>0.51175172585372819</v>
      </c>
      <c r="EU274" s="53">
        <f t="shared" si="218"/>
        <v>1.0669920880358703</v>
      </c>
      <c r="EV274" s="53">
        <f t="shared" si="219"/>
        <v>1.9315949223713462</v>
      </c>
      <c r="EW274" s="6"/>
    </row>
    <row r="275" spans="1:153" x14ac:dyDescent="0.15">
      <c r="A275" s="218">
        <f t="shared" si="168"/>
        <v>1854</v>
      </c>
      <c r="B275" s="4"/>
      <c r="C275" s="4"/>
      <c r="D275" s="4"/>
      <c r="E275" s="4"/>
      <c r="F275" s="4"/>
      <c r="G275" s="4"/>
      <c r="H275" s="4"/>
      <c r="I275" s="4">
        <v>14.39</v>
      </c>
      <c r="J275" s="4">
        <f t="shared" si="185"/>
        <v>5.1708066666666666</v>
      </c>
      <c r="K275" s="4">
        <v>4.1399999999999997</v>
      </c>
      <c r="L275" s="4">
        <f t="shared" si="186"/>
        <v>1.4876399999999999</v>
      </c>
      <c r="M275" s="12"/>
      <c r="N275" s="12"/>
      <c r="O275" s="53"/>
      <c r="P275" s="12"/>
      <c r="Q275" s="12"/>
      <c r="R275" s="12"/>
      <c r="S275" s="4"/>
      <c r="T275" s="4"/>
      <c r="U275" s="4"/>
      <c r="V275" s="12">
        <v>14.93</v>
      </c>
      <c r="W275" s="32">
        <f t="shared" si="208"/>
        <v>0.72203616878767585</v>
      </c>
      <c r="X275" s="32"/>
      <c r="Y275" s="32"/>
      <c r="Z275" s="32"/>
      <c r="AA275" s="32"/>
      <c r="AB275" s="32">
        <v>2.4334600000000002</v>
      </c>
      <c r="AC275" s="32">
        <v>2.704987</v>
      </c>
      <c r="AD275" s="32">
        <v>1.818182</v>
      </c>
      <c r="AE275" s="32">
        <v>2.8571430000000002</v>
      </c>
      <c r="AF275" s="87"/>
      <c r="AG275" s="87"/>
      <c r="AH275" s="87"/>
      <c r="AI275" s="87"/>
      <c r="AJ275" s="87"/>
      <c r="AK275" s="87"/>
      <c r="AL275" s="87"/>
      <c r="AM275" s="87"/>
      <c r="AN275" s="4"/>
      <c r="AO275" s="4"/>
      <c r="AP275" s="12">
        <v>24.26</v>
      </c>
      <c r="AQ275" s="32">
        <f t="shared" si="209"/>
        <v>0.44435284418796367</v>
      </c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12">
        <v>1.39</v>
      </c>
      <c r="BC275" s="12">
        <f t="shared" si="187"/>
        <v>0.40109963648822999</v>
      </c>
      <c r="BD275" s="4"/>
      <c r="BE275" s="4"/>
      <c r="BF275" s="4"/>
      <c r="BG275" s="4"/>
      <c r="BH275" s="4"/>
      <c r="BI275" s="4">
        <v>2.4961000000000002</v>
      </c>
      <c r="BJ275" s="4">
        <v>1.398601</v>
      </c>
      <c r="BK275" s="4">
        <v>0.93023299999999998</v>
      </c>
      <c r="BL275" s="4">
        <v>1.9047620000000001</v>
      </c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12">
        <v>36.86</v>
      </c>
      <c r="BZ275" s="12">
        <f t="shared" si="201"/>
        <v>0.29245794899620187</v>
      </c>
      <c r="CA275" s="12">
        <v>1.27</v>
      </c>
      <c r="CB275" s="12">
        <f t="shared" si="188"/>
        <v>0.36647232974104471</v>
      </c>
      <c r="CC275" s="164"/>
      <c r="CD275" s="149"/>
      <c r="CE275" s="156"/>
      <c r="CF275" s="12">
        <v>27.06</v>
      </c>
      <c r="CG275" s="12">
        <f t="shared" si="202"/>
        <v>0.3983739837398374</v>
      </c>
      <c r="CH275" s="164"/>
      <c r="CI275" s="173"/>
      <c r="CJ275" s="12">
        <v>17.5</v>
      </c>
      <c r="CK275" s="12">
        <f t="shared" si="220"/>
        <v>0.61599999999999999</v>
      </c>
      <c r="CL275" s="88"/>
      <c r="CM275" s="173"/>
      <c r="CN275" s="12"/>
      <c r="CO275" s="4"/>
      <c r="CP275" s="4"/>
      <c r="CQ275" s="12">
        <v>2.66</v>
      </c>
      <c r="CR275" s="12">
        <f t="shared" si="210"/>
        <v>4.0526315789473681</v>
      </c>
      <c r="CS275" s="117">
        <v>370.5</v>
      </c>
      <c r="CT275" s="116">
        <v>2.4922937829733027</v>
      </c>
      <c r="CU275" s="88"/>
      <c r="CV275" s="12"/>
      <c r="CW275" s="12"/>
      <c r="CX275" s="12">
        <v>154.22</v>
      </c>
      <c r="CY275" s="12">
        <f t="shared" si="189"/>
        <v>6.9900142653352343E-2</v>
      </c>
      <c r="CZ275" s="53">
        <f t="shared" si="190"/>
        <v>9.0767618040971758</v>
      </c>
      <c r="DA275" s="4"/>
      <c r="DB275" s="4"/>
      <c r="DC275" s="63"/>
      <c r="DD275" s="4"/>
      <c r="DE275" s="4"/>
      <c r="DF275" s="32"/>
      <c r="DG275" s="32"/>
      <c r="DH275" s="32"/>
      <c r="DI275" s="33">
        <v>370.5</v>
      </c>
      <c r="DJ275" s="28">
        <f t="shared" si="191"/>
        <v>2.4922937829733027</v>
      </c>
      <c r="DK275" s="33">
        <v>639.5</v>
      </c>
      <c r="DL275" s="28">
        <f t="shared" si="192"/>
        <v>1.4439325200807014</v>
      </c>
      <c r="DM275" s="5">
        <v>487</v>
      </c>
      <c r="DN275" s="28">
        <f t="shared" si="193"/>
        <v>1.8960879806809217</v>
      </c>
      <c r="DO275" s="5">
        <v>17</v>
      </c>
      <c r="DP275" s="28">
        <f t="shared" si="194"/>
        <v>1.3982294117647058</v>
      </c>
      <c r="DQ275" s="5">
        <v>338.5</v>
      </c>
      <c r="DR275" s="53">
        <f t="shared" si="195"/>
        <v>9.1184612790796038</v>
      </c>
      <c r="DS275" s="5">
        <v>108</v>
      </c>
      <c r="DT275" s="53">
        <f t="shared" si="196"/>
        <v>9.9814814814814801E-2</v>
      </c>
      <c r="DU275" s="53">
        <f t="shared" si="197"/>
        <v>1.6635802469135801</v>
      </c>
      <c r="DV275" s="6"/>
      <c r="DW275" s="53">
        <f t="shared" si="204"/>
        <v>0.44435284418796367</v>
      </c>
      <c r="DX275" s="53">
        <f t="shared" si="214"/>
        <v>0.69568030030777672</v>
      </c>
      <c r="DY275" s="53">
        <f t="shared" si="215"/>
        <v>0.53924587018681858</v>
      </c>
      <c r="DZ275" s="53">
        <f t="shared" si="216"/>
        <v>0.35263052366969072</v>
      </c>
      <c r="EA275" s="53">
        <f t="shared" si="205"/>
        <v>0.72203616878767585</v>
      </c>
      <c r="EB275" s="63">
        <f t="shared" si="206"/>
        <v>0.29245794899620187</v>
      </c>
      <c r="EC275" s="53">
        <f t="shared" si="221"/>
        <v>0.61599999999999999</v>
      </c>
      <c r="ED275" s="53">
        <f t="shared" si="211"/>
        <v>4.0526315789473681</v>
      </c>
      <c r="EE275" s="53">
        <v>2.0149532710280371</v>
      </c>
      <c r="EF275" s="53">
        <f>'east Allen-Studer'!DO274</f>
        <v>3.1164576072466796</v>
      </c>
      <c r="EG275" s="53">
        <f t="shared" si="198"/>
        <v>1.6635802469135801</v>
      </c>
      <c r="EH275" s="53">
        <f t="shared" si="199"/>
        <v>9.0767618040971758</v>
      </c>
      <c r="EI275" s="53">
        <f>'east Allen-Studer'!DR274</f>
        <v>2.2999999999999998</v>
      </c>
      <c r="EJ275" s="53">
        <f t="shared" si="170"/>
        <v>1.0074766355140186</v>
      </c>
      <c r="EK275" s="53">
        <f t="shared" si="171"/>
        <v>2.0149532710280371</v>
      </c>
      <c r="EL275" s="6"/>
      <c r="EM275" s="11">
        <f t="shared" si="172"/>
        <v>345.13212992247327</v>
      </c>
      <c r="EN275" s="11">
        <f t="shared" si="173"/>
        <v>169.85849821279746</v>
      </c>
      <c r="EO275" s="11">
        <f t="shared" si="174"/>
        <v>96.395430236297585</v>
      </c>
      <c r="EP275" s="6"/>
      <c r="EQ275" s="5">
        <f t="shared" si="200"/>
        <v>1.4876399999999999</v>
      </c>
      <c r="ER275" s="5">
        <f t="shared" si="213"/>
        <v>5.1708066666666666</v>
      </c>
      <c r="ES275" s="218">
        <f t="shared" si="169"/>
        <v>1854</v>
      </c>
      <c r="ET275" s="53">
        <f t="shared" si="217"/>
        <v>0.49261133710787963</v>
      </c>
      <c r="EU275" s="53">
        <f t="shared" si="218"/>
        <v>1.0009272529126285</v>
      </c>
      <c r="EV275" s="53">
        <f t="shared" si="219"/>
        <v>1.7637350607101774</v>
      </c>
      <c r="EW275" s="6"/>
    </row>
    <row r="276" spans="1:153" x14ac:dyDescent="0.15">
      <c r="A276" s="218">
        <f t="shared" si="168"/>
        <v>1855</v>
      </c>
      <c r="B276" s="4"/>
      <c r="C276" s="4"/>
      <c r="D276" s="4"/>
      <c r="E276" s="4"/>
      <c r="F276" s="4"/>
      <c r="G276" s="4"/>
      <c r="H276" s="4"/>
      <c r="I276" s="4">
        <v>14.39</v>
      </c>
      <c r="J276" s="4">
        <f t="shared" si="185"/>
        <v>5.1708066666666666</v>
      </c>
      <c r="K276" s="4">
        <v>4.1399999999999997</v>
      </c>
      <c r="L276" s="4">
        <f t="shared" si="186"/>
        <v>1.4876399999999999</v>
      </c>
      <c r="M276" s="12"/>
      <c r="N276" s="12"/>
      <c r="O276" s="53"/>
      <c r="P276" s="12"/>
      <c r="Q276" s="12"/>
      <c r="R276" s="12"/>
      <c r="S276" s="4"/>
      <c r="T276" s="4"/>
      <c r="U276" s="4"/>
      <c r="V276" s="12">
        <v>14.93</v>
      </c>
      <c r="W276" s="32">
        <f t="shared" si="208"/>
        <v>0.72203616878767585</v>
      </c>
      <c r="X276" s="32"/>
      <c r="Y276" s="32"/>
      <c r="Z276" s="32"/>
      <c r="AA276" s="32"/>
      <c r="AB276" s="32">
        <v>2.6981449999999998</v>
      </c>
      <c r="AC276" s="32">
        <v>2.344322</v>
      </c>
      <c r="AD276" s="32">
        <v>2.1621619999999999</v>
      </c>
      <c r="AE276" s="32">
        <v>3.0592730000000001</v>
      </c>
      <c r="AF276" s="87"/>
      <c r="AG276" s="87"/>
      <c r="AH276" s="87"/>
      <c r="AI276" s="87">
        <v>2.77</v>
      </c>
      <c r="AJ276" s="87"/>
      <c r="AK276" s="87"/>
      <c r="AL276" s="87"/>
      <c r="AM276" s="87"/>
      <c r="AN276" s="4"/>
      <c r="AO276" s="4"/>
      <c r="AP276" s="12">
        <v>21.46</v>
      </c>
      <c r="AQ276" s="32">
        <f t="shared" si="209"/>
        <v>0.50232991612301947</v>
      </c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12">
        <v>1.51</v>
      </c>
      <c r="BC276" s="12">
        <f t="shared" si="187"/>
        <v>0.43572694323541539</v>
      </c>
      <c r="BD276" s="4"/>
      <c r="BE276" s="4"/>
      <c r="BF276" s="4"/>
      <c r="BG276" s="4"/>
      <c r="BH276" s="4"/>
      <c r="BI276" s="4">
        <v>2.4729519999999998</v>
      </c>
      <c r="BJ276" s="4">
        <v>1.5151520000000001</v>
      </c>
      <c r="BK276" s="4">
        <v>1.441441</v>
      </c>
      <c r="BL276" s="4">
        <v>1.441441</v>
      </c>
      <c r="BM276" s="4"/>
      <c r="BN276" s="4"/>
      <c r="BO276" s="4"/>
      <c r="BP276" s="4">
        <v>1.9</v>
      </c>
      <c r="BQ276" s="4"/>
      <c r="BR276" s="4"/>
      <c r="BS276" s="4"/>
      <c r="BT276" s="4"/>
      <c r="BU276" s="4"/>
      <c r="BV276" s="4"/>
      <c r="BW276" s="4"/>
      <c r="BX276" s="4"/>
      <c r="BY276" s="12">
        <v>27.99</v>
      </c>
      <c r="BZ276" s="12">
        <f t="shared" si="201"/>
        <v>0.38513754912468745</v>
      </c>
      <c r="CA276" s="12">
        <v>1.31</v>
      </c>
      <c r="CB276" s="12">
        <f t="shared" si="188"/>
        <v>0.37801476532343986</v>
      </c>
      <c r="CC276" s="164"/>
      <c r="CD276" s="149"/>
      <c r="CE276" s="156"/>
      <c r="CF276" s="12">
        <v>23.33</v>
      </c>
      <c r="CG276" s="12">
        <f t="shared" si="202"/>
        <v>0.46206600942991854</v>
      </c>
      <c r="CH276" s="164"/>
      <c r="CI276" s="173"/>
      <c r="CJ276" s="12">
        <v>16.45</v>
      </c>
      <c r="CK276" s="12">
        <f t="shared" si="220"/>
        <v>0.65531914893617016</v>
      </c>
      <c r="CL276" s="88"/>
      <c r="CM276" s="173"/>
      <c r="CN276" s="12">
        <v>16.95</v>
      </c>
      <c r="CO276" s="4"/>
      <c r="CP276" s="4"/>
      <c r="CQ276" s="12">
        <v>2.66</v>
      </c>
      <c r="CR276" s="12">
        <f t="shared" si="210"/>
        <v>4.0526315789473681</v>
      </c>
      <c r="CS276" s="117">
        <v>370.5</v>
      </c>
      <c r="CT276" s="116">
        <v>2.4922937829733027</v>
      </c>
      <c r="CU276" s="88"/>
      <c r="CV276" s="12">
        <v>5.35</v>
      </c>
      <c r="CW276" s="12">
        <f t="shared" ref="CW276:CW281" si="222">(1/CV276)*10.78</f>
        <v>2.0149532710280376</v>
      </c>
      <c r="CX276" s="12">
        <v>169.18</v>
      </c>
      <c r="CY276" s="12">
        <f t="shared" si="189"/>
        <v>6.3719115734720402E-2</v>
      </c>
      <c r="CZ276" s="53">
        <f t="shared" si="190"/>
        <v>8.2741352726555526</v>
      </c>
      <c r="DA276" s="4"/>
      <c r="DB276" s="4"/>
      <c r="DC276" s="63"/>
      <c r="DD276" s="4"/>
      <c r="DE276" s="4"/>
      <c r="DF276" s="32"/>
      <c r="DG276" s="32"/>
      <c r="DH276" s="32"/>
      <c r="DI276" s="33">
        <v>370.5</v>
      </c>
      <c r="DJ276" s="28">
        <f t="shared" si="191"/>
        <v>2.4922937829733027</v>
      </c>
      <c r="DK276" s="33">
        <v>639.5</v>
      </c>
      <c r="DL276" s="28">
        <f t="shared" si="192"/>
        <v>1.4439325200807014</v>
      </c>
      <c r="DM276" s="5">
        <v>487</v>
      </c>
      <c r="DN276" s="28">
        <f t="shared" si="193"/>
        <v>1.8960879806809217</v>
      </c>
      <c r="DO276" s="5">
        <v>17</v>
      </c>
      <c r="DP276" s="28">
        <f t="shared" si="194"/>
        <v>1.3982294117647058</v>
      </c>
      <c r="DQ276" s="5">
        <v>338.5</v>
      </c>
      <c r="DR276" s="53">
        <f t="shared" si="195"/>
        <v>9.1184612790796038</v>
      </c>
      <c r="DS276" s="5">
        <v>108</v>
      </c>
      <c r="DT276" s="53">
        <f t="shared" si="196"/>
        <v>9.9814814814814801E-2</v>
      </c>
      <c r="DU276" s="53">
        <f t="shared" si="197"/>
        <v>1.6635802469135801</v>
      </c>
      <c r="DV276" s="6"/>
      <c r="DW276" s="53">
        <f t="shared" si="204"/>
        <v>0.50232991612301947</v>
      </c>
      <c r="DX276" s="53">
        <f t="shared" si="214"/>
        <v>0.76676019050015531</v>
      </c>
      <c r="DY276" s="53">
        <f t="shared" si="215"/>
        <v>0.59429681122633804</v>
      </c>
      <c r="DZ276" s="53">
        <f t="shared" si="216"/>
        <v>0.45919742044062889</v>
      </c>
      <c r="EA276" s="53">
        <f t="shared" si="205"/>
        <v>0.72203616878767585</v>
      </c>
      <c r="EB276" s="63">
        <f t="shared" si="206"/>
        <v>0.38513754912468745</v>
      </c>
      <c r="EC276" s="53">
        <f t="shared" si="221"/>
        <v>0.65531914893617016</v>
      </c>
      <c r="ED276" s="53">
        <f t="shared" si="211"/>
        <v>4.0526315789473681</v>
      </c>
      <c r="EE276" s="53">
        <f t="shared" ref="EE276:EE281" si="223">CW276</f>
        <v>2.0149532710280376</v>
      </c>
      <c r="EF276" s="53">
        <f>'east Allen-Studer'!DO275</f>
        <v>3.1280000428290746</v>
      </c>
      <c r="EG276" s="53">
        <f t="shared" si="198"/>
        <v>1.6635802469135801</v>
      </c>
      <c r="EH276" s="53">
        <f t="shared" si="199"/>
        <v>8.2741352726555526</v>
      </c>
      <c r="EI276" s="53">
        <f>'east Allen-Studer'!DR275</f>
        <v>2.2999999999999998</v>
      </c>
      <c r="EJ276" s="53">
        <f t="shared" si="170"/>
        <v>1.0074766355140188</v>
      </c>
      <c r="EK276" s="53">
        <f t="shared" si="171"/>
        <v>2.0149532710280376</v>
      </c>
      <c r="EL276" s="6"/>
      <c r="EM276" s="11">
        <f t="shared" si="172"/>
        <v>376.60985832142956</v>
      </c>
      <c r="EN276" s="11">
        <f t="shared" si="173"/>
        <v>181.81099393122997</v>
      </c>
      <c r="EO276" s="11">
        <f t="shared" si="174"/>
        <v>115.81102462316363</v>
      </c>
      <c r="EP276" s="6"/>
      <c r="EQ276" s="5">
        <f t="shared" si="200"/>
        <v>1.4876399999999999</v>
      </c>
      <c r="ER276" s="5">
        <f t="shared" si="213"/>
        <v>5.1708066666666666</v>
      </c>
      <c r="ES276" s="218">
        <f t="shared" si="169"/>
        <v>1855</v>
      </c>
      <c r="ET276" s="53">
        <f t="shared" si="217"/>
        <v>0.45143799675815838</v>
      </c>
      <c r="EU276" s="53">
        <f t="shared" si="218"/>
        <v>0.93512496864908268</v>
      </c>
      <c r="EV276" s="53">
        <f t="shared" si="219"/>
        <v>1.4680467645736959</v>
      </c>
      <c r="EW276" s="6"/>
    </row>
    <row r="277" spans="1:153" x14ac:dyDescent="0.15">
      <c r="A277" s="218">
        <f t="shared" si="168"/>
        <v>1856</v>
      </c>
      <c r="B277" s="4"/>
      <c r="C277" s="4"/>
      <c r="D277" s="4"/>
      <c r="E277" s="4"/>
      <c r="F277" s="4"/>
      <c r="G277" s="4"/>
      <c r="H277" s="4"/>
      <c r="I277" s="4">
        <v>14.39</v>
      </c>
      <c r="J277" s="4">
        <f t="shared" si="185"/>
        <v>5.1708066666666666</v>
      </c>
      <c r="K277" s="4">
        <v>4.1399999999999997</v>
      </c>
      <c r="L277" s="4">
        <f t="shared" si="186"/>
        <v>1.4876399999999999</v>
      </c>
      <c r="M277" s="12"/>
      <c r="N277" s="12"/>
      <c r="O277" s="53"/>
      <c r="P277" s="12"/>
      <c r="Q277" s="12"/>
      <c r="R277" s="12"/>
      <c r="S277" s="4"/>
      <c r="T277" s="4"/>
      <c r="U277" s="4"/>
      <c r="V277" s="12">
        <v>14.93</v>
      </c>
      <c r="W277" s="32">
        <f t="shared" si="208"/>
        <v>0.72203616878767585</v>
      </c>
      <c r="X277" s="32"/>
      <c r="Y277" s="32"/>
      <c r="Z277" s="32"/>
      <c r="AA277" s="32"/>
      <c r="AB277" s="32">
        <v>2.1052629999999999</v>
      </c>
      <c r="AC277" s="32">
        <v>2.704987</v>
      </c>
      <c r="AD277" s="32">
        <v>2.1476510000000002</v>
      </c>
      <c r="AE277" s="32">
        <v>3.0769229999999999</v>
      </c>
      <c r="AF277" s="87"/>
      <c r="AG277" s="87"/>
      <c r="AH277" s="87"/>
      <c r="AI277" s="87">
        <v>2.86</v>
      </c>
      <c r="AJ277" s="87"/>
      <c r="AK277" s="87"/>
      <c r="AL277" s="87"/>
      <c r="AM277" s="87"/>
      <c r="AN277" s="4"/>
      <c r="AO277" s="4"/>
      <c r="AP277" s="12">
        <v>15.86</v>
      </c>
      <c r="AQ277" s="32">
        <f t="shared" si="209"/>
        <v>0.67969735182849933</v>
      </c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12">
        <v>1.65</v>
      </c>
      <c r="BC277" s="12">
        <f t="shared" si="187"/>
        <v>0.47612546777379827</v>
      </c>
      <c r="BD277" s="4"/>
      <c r="BE277" s="4"/>
      <c r="BF277" s="4"/>
      <c r="BG277" s="4"/>
      <c r="BH277" s="4"/>
      <c r="BI277" s="4">
        <v>2</v>
      </c>
      <c r="BJ277" s="4">
        <v>1.6528929999999999</v>
      </c>
      <c r="BK277" s="4">
        <v>0.83333299999999999</v>
      </c>
      <c r="BL277" s="4">
        <v>1.5533980000000001</v>
      </c>
      <c r="BM277" s="4"/>
      <c r="BN277" s="4"/>
      <c r="BO277" s="4"/>
      <c r="BP277" s="4">
        <v>1.93</v>
      </c>
      <c r="BQ277" s="4"/>
      <c r="BR277" s="4"/>
      <c r="BS277" s="4"/>
      <c r="BT277" s="4"/>
      <c r="BU277" s="4"/>
      <c r="BV277" s="4"/>
      <c r="BW277" s="4"/>
      <c r="BX277" s="4"/>
      <c r="BY277" s="12">
        <v>27.99</v>
      </c>
      <c r="BZ277" s="12">
        <f t="shared" si="201"/>
        <v>0.38513754912468745</v>
      </c>
      <c r="CA277" s="12">
        <v>1.1599999999999999</v>
      </c>
      <c r="CB277" s="12">
        <f t="shared" si="188"/>
        <v>0.33473063188945812</v>
      </c>
      <c r="CC277" s="164"/>
      <c r="CD277" s="149"/>
      <c r="CE277" s="156"/>
      <c r="CF277" s="12">
        <v>27.99</v>
      </c>
      <c r="CG277" s="12">
        <f t="shared" si="202"/>
        <v>0.38513754912468745</v>
      </c>
      <c r="CH277" s="164"/>
      <c r="CI277" s="173"/>
      <c r="CJ277" s="12">
        <v>19.25</v>
      </c>
      <c r="CK277" s="12">
        <f t="shared" si="220"/>
        <v>0.56000000000000005</v>
      </c>
      <c r="CL277" s="88"/>
      <c r="CM277" s="173"/>
      <c r="CN277" s="12">
        <v>17.66</v>
      </c>
      <c r="CO277" s="4"/>
      <c r="CP277" s="4"/>
      <c r="CQ277" s="12">
        <v>2.88</v>
      </c>
      <c r="CR277" s="12">
        <f t="shared" si="210"/>
        <v>3.7430555555555554</v>
      </c>
      <c r="CS277" s="117">
        <v>370.5</v>
      </c>
      <c r="CT277" s="116">
        <v>2.4922937829733027</v>
      </c>
      <c r="CU277" s="88"/>
      <c r="CV277" s="12">
        <v>5.62</v>
      </c>
      <c r="CW277" s="12">
        <f t="shared" si="222"/>
        <v>1.9181494661921707</v>
      </c>
      <c r="CX277" s="12">
        <v>143.44999999999999</v>
      </c>
      <c r="CY277" s="12">
        <f t="shared" si="189"/>
        <v>7.5148135238759142E-2</v>
      </c>
      <c r="CZ277" s="53">
        <f t="shared" si="190"/>
        <v>9.7582307802569979</v>
      </c>
      <c r="DA277" s="4"/>
      <c r="DB277" s="4"/>
      <c r="DC277" s="63"/>
      <c r="DD277" s="4"/>
      <c r="DE277" s="4"/>
      <c r="DF277" s="32"/>
      <c r="DG277" s="32"/>
      <c r="DH277" s="32"/>
      <c r="DI277" s="33">
        <v>370.5</v>
      </c>
      <c r="DJ277" s="28">
        <f t="shared" si="191"/>
        <v>2.4922937829733027</v>
      </c>
      <c r="DK277" s="33">
        <v>639.5</v>
      </c>
      <c r="DL277" s="28">
        <f t="shared" si="192"/>
        <v>1.4439325200807014</v>
      </c>
      <c r="DM277" s="5">
        <v>487</v>
      </c>
      <c r="DN277" s="28">
        <f t="shared" si="193"/>
        <v>1.8960879806809217</v>
      </c>
      <c r="DO277" s="5">
        <v>17</v>
      </c>
      <c r="DP277" s="28">
        <f t="shared" si="194"/>
        <v>1.3982294117647058</v>
      </c>
      <c r="DQ277" s="5">
        <v>338.5</v>
      </c>
      <c r="DR277" s="53">
        <f t="shared" si="195"/>
        <v>9.1184612790796038</v>
      </c>
      <c r="DS277" s="5">
        <v>108</v>
      </c>
      <c r="DT277" s="53">
        <f t="shared" si="196"/>
        <v>9.9814814814814801E-2</v>
      </c>
      <c r="DU277" s="53">
        <f t="shared" si="197"/>
        <v>1.6635802469135801</v>
      </c>
      <c r="DV277" s="6"/>
      <c r="DW277" s="53">
        <f t="shared" si="204"/>
        <v>0.67969735182849933</v>
      </c>
      <c r="DX277" s="53">
        <f t="shared" si="214"/>
        <v>0.98421266667507346</v>
      </c>
      <c r="DY277" s="53">
        <f t="shared" si="215"/>
        <v>0.59429681122633804</v>
      </c>
      <c r="DZ277" s="53">
        <f t="shared" si="216"/>
        <v>0.45919742044062889</v>
      </c>
      <c r="EA277" s="53">
        <f t="shared" si="205"/>
        <v>0.72203616878767585</v>
      </c>
      <c r="EB277" s="63">
        <f t="shared" si="206"/>
        <v>0.38513754912468745</v>
      </c>
      <c r="EC277" s="53">
        <f t="shared" si="221"/>
        <v>0.56000000000000005</v>
      </c>
      <c r="ED277" s="53">
        <f t="shared" si="211"/>
        <v>3.7430555555555554</v>
      </c>
      <c r="EE277" s="53">
        <f t="shared" si="223"/>
        <v>1.9181494661921707</v>
      </c>
      <c r="EF277" s="53">
        <f>'east Allen-Studer'!DO276</f>
        <v>3.1395424784114701</v>
      </c>
      <c r="EG277" s="53">
        <f t="shared" si="198"/>
        <v>1.6635802469135801</v>
      </c>
      <c r="EH277" s="53">
        <f t="shared" si="199"/>
        <v>9.7582307802569979</v>
      </c>
      <c r="EI277" s="53">
        <f>'east Allen-Studer'!DR276</f>
        <v>2.2999999999999998</v>
      </c>
      <c r="EJ277" s="53">
        <f t="shared" si="170"/>
        <v>0.95907473309608537</v>
      </c>
      <c r="EK277" s="53">
        <f t="shared" si="171"/>
        <v>1.9181494661921707</v>
      </c>
      <c r="EL277" s="6"/>
      <c r="EM277" s="11">
        <f t="shared" si="172"/>
        <v>414.63246268904089</v>
      </c>
      <c r="EN277" s="11">
        <f t="shared" si="173"/>
        <v>178.05607209805865</v>
      </c>
      <c r="EO277" s="11">
        <f t="shared" si="174"/>
        <v>113.95218993479128</v>
      </c>
      <c r="EP277" s="6"/>
      <c r="EQ277" s="5">
        <f t="shared" ref="EQ277:EQ284" si="224">L277</f>
        <v>1.4876399999999999</v>
      </c>
      <c r="ER277" s="5">
        <f t="shared" si="213"/>
        <v>5.1708066666666666</v>
      </c>
      <c r="ES277" s="218">
        <f t="shared" si="169"/>
        <v>1856</v>
      </c>
      <c r="ET277" s="53">
        <f t="shared" si="217"/>
        <v>0.41004025323387611</v>
      </c>
      <c r="EU277" s="53">
        <f t="shared" si="218"/>
        <v>0.95484527989794787</v>
      </c>
      <c r="EV277" s="53">
        <f t="shared" si="219"/>
        <v>1.491994143309497</v>
      </c>
      <c r="EW277" s="6"/>
    </row>
    <row r="278" spans="1:153" x14ac:dyDescent="0.15">
      <c r="A278" s="218">
        <f t="shared" si="168"/>
        <v>1857</v>
      </c>
      <c r="B278" s="4"/>
      <c r="C278" s="4"/>
      <c r="D278" s="4"/>
      <c r="E278" s="4"/>
      <c r="F278" s="4"/>
      <c r="G278" s="4"/>
      <c r="H278" s="4"/>
      <c r="I278" s="4">
        <v>14.39</v>
      </c>
      <c r="J278" s="4">
        <f t="shared" si="185"/>
        <v>5.1708066666666666</v>
      </c>
      <c r="K278" s="4">
        <v>4.1399999999999997</v>
      </c>
      <c r="L278" s="4">
        <f t="shared" si="186"/>
        <v>1.4876399999999999</v>
      </c>
      <c r="M278" s="12"/>
      <c r="N278" s="12"/>
      <c r="O278" s="53"/>
      <c r="P278" s="12"/>
      <c r="Q278" s="12"/>
      <c r="R278" s="12"/>
      <c r="S278" s="4"/>
      <c r="T278" s="4"/>
      <c r="U278" s="4"/>
      <c r="V278" s="12">
        <v>12.6</v>
      </c>
      <c r="W278" s="32">
        <f t="shared" si="208"/>
        <v>0.8555555555555554</v>
      </c>
      <c r="X278" s="32"/>
      <c r="Y278" s="32"/>
      <c r="Z278" s="32"/>
      <c r="AA278" s="32"/>
      <c r="AB278" s="32">
        <v>2.2222219999999999</v>
      </c>
      <c r="AC278" s="32">
        <v>2.9304030000000001</v>
      </c>
      <c r="AD278" s="32">
        <v>2.424242</v>
      </c>
      <c r="AE278" s="32">
        <v>3.2</v>
      </c>
      <c r="AF278" s="87"/>
      <c r="AG278" s="87"/>
      <c r="AH278" s="87"/>
      <c r="AI278" s="87">
        <v>3</v>
      </c>
      <c r="AJ278" s="87"/>
      <c r="AK278" s="87"/>
      <c r="AL278" s="87"/>
      <c r="AM278" s="87"/>
      <c r="AN278" s="4"/>
      <c r="AO278" s="4"/>
      <c r="AP278" s="12">
        <v>20.059999999999999</v>
      </c>
      <c r="AQ278" s="32">
        <f t="shared" si="209"/>
        <v>0.53738783649052846</v>
      </c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12">
        <v>1.51</v>
      </c>
      <c r="BC278" s="12">
        <f t="shared" si="187"/>
        <v>0.43572694323541539</v>
      </c>
      <c r="BD278" s="4"/>
      <c r="BE278" s="4"/>
      <c r="BF278" s="4"/>
      <c r="BG278" s="4"/>
      <c r="BH278" s="4"/>
      <c r="BI278" s="4">
        <v>2.2222219999999999</v>
      </c>
      <c r="BJ278" s="4">
        <v>1.5151520000000001</v>
      </c>
      <c r="BK278" s="4">
        <v>1.2903230000000001</v>
      </c>
      <c r="BL278" s="4">
        <v>1.860465</v>
      </c>
      <c r="BM278" s="4"/>
      <c r="BN278" s="4"/>
      <c r="BO278" s="4"/>
      <c r="BP278" s="4">
        <v>1.91</v>
      </c>
      <c r="BQ278" s="4"/>
      <c r="BR278" s="4"/>
      <c r="BS278" s="4"/>
      <c r="BT278" s="4"/>
      <c r="BU278" s="4"/>
      <c r="BV278" s="4"/>
      <c r="BW278" s="4"/>
      <c r="BX278" s="4"/>
      <c r="BY278" s="12">
        <v>29.86</v>
      </c>
      <c r="BZ278" s="12">
        <f>(1/BY278)*10.78</f>
        <v>0.36101808439383792</v>
      </c>
      <c r="CA278" s="12">
        <v>1.1599999999999999</v>
      </c>
      <c r="CB278" s="12">
        <f t="shared" si="188"/>
        <v>0.33473063188945812</v>
      </c>
      <c r="CC278" s="164"/>
      <c r="CD278" s="149"/>
      <c r="CE278" s="156"/>
      <c r="CF278" s="12">
        <v>22.39</v>
      </c>
      <c r="CG278" s="12">
        <f>(1/CF278)*10.78</f>
        <v>0.48146493970522547</v>
      </c>
      <c r="CH278" s="164"/>
      <c r="CI278" s="173"/>
      <c r="CJ278" s="12">
        <v>16.100000000000001</v>
      </c>
      <c r="CK278" s="12">
        <f t="shared" si="220"/>
        <v>0.66956521739130426</v>
      </c>
      <c r="CL278" s="88"/>
      <c r="CM278" s="173"/>
      <c r="CN278" s="12">
        <v>15.11</v>
      </c>
      <c r="CO278" s="4"/>
      <c r="CP278" s="4"/>
      <c r="CQ278" s="12">
        <v>2.66</v>
      </c>
      <c r="CR278" s="12">
        <f t="shared" si="210"/>
        <v>4.0526315789473681</v>
      </c>
      <c r="CS278" s="117">
        <v>370.5</v>
      </c>
      <c r="CT278" s="116">
        <v>2.4922937829733027</v>
      </c>
      <c r="CU278" s="88"/>
      <c r="CV278" s="12">
        <v>5.62</v>
      </c>
      <c r="CW278" s="12">
        <f t="shared" si="222"/>
        <v>1.9181494661921707</v>
      </c>
      <c r="CX278" s="12">
        <v>125.88</v>
      </c>
      <c r="CY278" s="12">
        <f t="shared" si="189"/>
        <v>8.5637114712424522E-2</v>
      </c>
      <c r="CZ278" s="53">
        <f t="shared" si="190"/>
        <v>11.120259019922676</v>
      </c>
      <c r="DA278" s="4"/>
      <c r="DB278" s="4"/>
      <c r="DC278" s="63"/>
      <c r="DD278" s="4"/>
      <c r="DE278" s="4"/>
      <c r="DF278" s="32"/>
      <c r="DG278" s="32"/>
      <c r="DH278" s="32"/>
      <c r="DI278" s="33">
        <v>370.5</v>
      </c>
      <c r="DJ278" s="28">
        <f t="shared" si="191"/>
        <v>2.4922937829733027</v>
      </c>
      <c r="DK278" s="33">
        <v>639.5</v>
      </c>
      <c r="DL278" s="28">
        <f t="shared" si="192"/>
        <v>1.4439325200807014</v>
      </c>
      <c r="DM278" s="5">
        <v>487</v>
      </c>
      <c r="DN278" s="28">
        <f t="shared" si="193"/>
        <v>1.8960879806809217</v>
      </c>
      <c r="DO278" s="5">
        <v>17</v>
      </c>
      <c r="DP278" s="28">
        <f t="shared" si="194"/>
        <v>1.3982294117647058</v>
      </c>
      <c r="DQ278" s="5">
        <v>338.5</v>
      </c>
      <c r="DR278" s="53">
        <f t="shared" si="195"/>
        <v>9.1184612790796038</v>
      </c>
      <c r="DS278" s="5">
        <v>108</v>
      </c>
      <c r="DT278" s="53">
        <f t="shared" si="196"/>
        <v>9.9814814814814801E-2</v>
      </c>
      <c r="DU278" s="53">
        <f t="shared" si="197"/>
        <v>1.6635802469135801</v>
      </c>
      <c r="DV278" s="6"/>
      <c r="DW278" s="53">
        <f t="shared" si="204"/>
        <v>0.53738783649052846</v>
      </c>
      <c r="DX278" s="53">
        <f t="shared" si="214"/>
        <v>0.80974120087072121</v>
      </c>
      <c r="DY278" s="53">
        <f t="shared" si="215"/>
        <v>0.57997004213193126</v>
      </c>
      <c r="DZ278" s="53">
        <f t="shared" si="216"/>
        <v>0.43146384687557937</v>
      </c>
      <c r="EA278" s="53">
        <f t="shared" si="205"/>
        <v>0.8555555555555554</v>
      </c>
      <c r="EB278" s="63">
        <f t="shared" si="206"/>
        <v>0.36101808439383792</v>
      </c>
      <c r="EC278" s="53">
        <f t="shared" si="221"/>
        <v>0.66956521739130426</v>
      </c>
      <c r="ED278" s="53">
        <f t="shared" si="211"/>
        <v>4.0526315789473681</v>
      </c>
      <c r="EE278" s="53">
        <f t="shared" si="223"/>
        <v>1.9181494661921707</v>
      </c>
      <c r="EF278" s="53">
        <f>'east Allen-Studer'!DO277</f>
        <v>3.1510849139938646</v>
      </c>
      <c r="EG278" s="53">
        <f t="shared" si="198"/>
        <v>1.6635802469135801</v>
      </c>
      <c r="EH278" s="53">
        <f t="shared" si="199"/>
        <v>11.120259019922676</v>
      </c>
      <c r="EI278" s="53">
        <f>'east Allen-Studer'!DR277</f>
        <v>2.2999999999999998</v>
      </c>
      <c r="EJ278" s="53">
        <f t="shared" si="170"/>
        <v>0.95907473309608537</v>
      </c>
      <c r="EK278" s="53">
        <f t="shared" si="171"/>
        <v>1.9181494661921707</v>
      </c>
      <c r="EL278" s="6"/>
      <c r="EM278" s="11">
        <f t="shared" si="172"/>
        <v>387.85704295574857</v>
      </c>
      <c r="EN278" s="11">
        <f t="shared" si="173"/>
        <v>187.748601884431</v>
      </c>
      <c r="EO278" s="11">
        <f t="shared" si="174"/>
        <v>111.05516478022039</v>
      </c>
      <c r="EP278" s="6"/>
      <c r="EQ278" s="5">
        <f t="shared" si="224"/>
        <v>1.4876399999999999</v>
      </c>
      <c r="ER278" s="5">
        <f t="shared" si="213"/>
        <v>5.1708066666666666</v>
      </c>
      <c r="ES278" s="218">
        <f t="shared" si="169"/>
        <v>1857</v>
      </c>
      <c r="ET278" s="53">
        <f t="shared" si="217"/>
        <v>0.43834707423218683</v>
      </c>
      <c r="EU278" s="53">
        <f t="shared" si="218"/>
        <v>0.9055513505482915</v>
      </c>
      <c r="EV278" s="53">
        <f t="shared" si="219"/>
        <v>1.5309148416146503</v>
      </c>
      <c r="EW278" s="6"/>
    </row>
    <row r="279" spans="1:153" x14ac:dyDescent="0.15">
      <c r="A279" s="218">
        <f t="shared" si="168"/>
        <v>1858</v>
      </c>
      <c r="B279" s="4"/>
      <c r="C279" s="4"/>
      <c r="D279" s="4"/>
      <c r="E279" s="4"/>
      <c r="F279" s="4"/>
      <c r="G279" s="4"/>
      <c r="H279" s="4"/>
      <c r="I279" s="4">
        <v>14.39</v>
      </c>
      <c r="J279" s="4">
        <f t="shared" si="185"/>
        <v>5.1708066666666666</v>
      </c>
      <c r="K279" s="4">
        <v>4.1399999999999997</v>
      </c>
      <c r="L279" s="4">
        <f t="shared" si="186"/>
        <v>1.4876399999999999</v>
      </c>
      <c r="M279" s="12"/>
      <c r="N279" s="12"/>
      <c r="O279" s="53"/>
      <c r="P279" s="12"/>
      <c r="Q279" s="12"/>
      <c r="R279" s="12"/>
      <c r="S279" s="4"/>
      <c r="T279" s="4"/>
      <c r="U279" s="4"/>
      <c r="V279" s="12">
        <v>12.13</v>
      </c>
      <c r="W279" s="32">
        <f t="shared" si="208"/>
        <v>0.88870568837592734</v>
      </c>
      <c r="X279" s="32"/>
      <c r="Y279" s="32"/>
      <c r="Z279" s="32"/>
      <c r="AA279" s="32"/>
      <c r="AB279" s="32">
        <v>2.8571430000000002</v>
      </c>
      <c r="AC279" s="32">
        <v>3.1968030000000001</v>
      </c>
      <c r="AD279" s="32">
        <v>1.95122</v>
      </c>
      <c r="AE279" s="32">
        <v>3.8095240000000001</v>
      </c>
      <c r="AF279" s="87"/>
      <c r="AG279" s="87"/>
      <c r="AH279" s="87"/>
      <c r="AI279" s="87">
        <v>3.18</v>
      </c>
      <c r="AJ279" s="87"/>
      <c r="AK279" s="87"/>
      <c r="AL279" s="87"/>
      <c r="AM279" s="87"/>
      <c r="AN279" s="4"/>
      <c r="AO279" s="4"/>
      <c r="AP279" s="12">
        <v>19.66</v>
      </c>
      <c r="AQ279" s="32">
        <f t="shared" si="209"/>
        <v>0.54832146490335709</v>
      </c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12">
        <v>1.65</v>
      </c>
      <c r="BC279" s="12">
        <f t="shared" si="187"/>
        <v>0.47612546777379827</v>
      </c>
      <c r="BD279" s="4"/>
      <c r="BE279" s="4"/>
      <c r="BF279" s="4"/>
      <c r="BG279" s="4"/>
      <c r="BH279" s="4"/>
      <c r="BI279" s="4">
        <v>2.1621619999999999</v>
      </c>
      <c r="BJ279" s="4">
        <v>1.6528929999999999</v>
      </c>
      <c r="BK279" s="4">
        <v>1.2903230000000001</v>
      </c>
      <c r="BL279" s="4">
        <v>1.6243650000000001</v>
      </c>
      <c r="BM279" s="4"/>
      <c r="BN279" s="4"/>
      <c r="BO279" s="4"/>
      <c r="BP279" s="4">
        <v>1.74</v>
      </c>
      <c r="BQ279" s="4"/>
      <c r="BR279" s="4"/>
      <c r="BS279" s="4"/>
      <c r="BT279" s="4"/>
      <c r="BU279" s="4"/>
      <c r="BV279" s="4"/>
      <c r="BW279" s="4"/>
      <c r="BX279" s="4"/>
      <c r="BY279" s="12">
        <v>24.26</v>
      </c>
      <c r="BZ279" s="12">
        <f>(1/BY279)*10.78</f>
        <v>0.44435284418796367</v>
      </c>
      <c r="CA279" s="12">
        <v>1.1599999999999999</v>
      </c>
      <c r="CB279" s="12">
        <f t="shared" si="188"/>
        <v>0.33473063188945812</v>
      </c>
      <c r="CC279" s="164"/>
      <c r="CD279" s="149"/>
      <c r="CE279" s="156"/>
      <c r="CF279" s="12">
        <v>21.46</v>
      </c>
      <c r="CG279" s="12">
        <f>(1/CF279)*10.78</f>
        <v>0.50232991612301947</v>
      </c>
      <c r="CH279" s="164"/>
      <c r="CI279" s="173"/>
      <c r="CJ279" s="12">
        <v>14</v>
      </c>
      <c r="CK279" s="12">
        <f t="shared" si="220"/>
        <v>0.76999999999999991</v>
      </c>
      <c r="CL279" s="88"/>
      <c r="CM279" s="173"/>
      <c r="CN279" s="12">
        <v>17.940000000000001</v>
      </c>
      <c r="CO279" s="4"/>
      <c r="CP279" s="4"/>
      <c r="CQ279" s="12">
        <v>2.66</v>
      </c>
      <c r="CR279" s="12">
        <f t="shared" si="210"/>
        <v>4.0526315789473681</v>
      </c>
      <c r="CS279" s="117">
        <v>370.5</v>
      </c>
      <c r="CT279" s="116">
        <v>2.4922937829733027</v>
      </c>
      <c r="CU279" s="88"/>
      <c r="CV279" s="12">
        <v>6</v>
      </c>
      <c r="CW279" s="12">
        <f t="shared" si="222"/>
        <v>1.7966666666666664</v>
      </c>
      <c r="CX279" s="12">
        <v>112.64</v>
      </c>
      <c r="CY279" s="12">
        <f t="shared" si="189"/>
        <v>9.5703125E-2</v>
      </c>
      <c r="CZ279" s="53">
        <f t="shared" si="190"/>
        <v>12.427363329437735</v>
      </c>
      <c r="DA279" s="4"/>
      <c r="DB279" s="4"/>
      <c r="DC279" s="63"/>
      <c r="DD279" s="4"/>
      <c r="DE279" s="4"/>
      <c r="DF279" s="32"/>
      <c r="DG279" s="32"/>
      <c r="DH279" s="32"/>
      <c r="DI279" s="33">
        <v>370.5</v>
      </c>
      <c r="DJ279" s="28">
        <f t="shared" si="191"/>
        <v>2.4922937829733027</v>
      </c>
      <c r="DK279" s="33">
        <v>639.5</v>
      </c>
      <c r="DL279" s="28">
        <f t="shared" si="192"/>
        <v>1.4439325200807014</v>
      </c>
      <c r="DM279" s="5">
        <v>487</v>
      </c>
      <c r="DN279" s="28">
        <f t="shared" si="193"/>
        <v>1.8960879806809217</v>
      </c>
      <c r="DO279" s="5">
        <v>17</v>
      </c>
      <c r="DP279" s="28">
        <f t="shared" si="194"/>
        <v>1.3982294117647058</v>
      </c>
      <c r="DQ279" s="5">
        <v>338.5</v>
      </c>
      <c r="DR279" s="53">
        <f t="shared" si="195"/>
        <v>9.1184612790796038</v>
      </c>
      <c r="DS279" s="5">
        <v>108</v>
      </c>
      <c r="DT279" s="53">
        <f t="shared" si="196"/>
        <v>9.9814814814814801E-2</v>
      </c>
      <c r="DU279" s="53">
        <f t="shared" si="197"/>
        <v>1.6635802469135801</v>
      </c>
      <c r="DV279" s="6"/>
      <c r="DW279" s="53">
        <f t="shared" si="204"/>
        <v>0.54832146490335709</v>
      </c>
      <c r="DX279" s="53">
        <f t="shared" si="214"/>
        <v>0.82314582930484903</v>
      </c>
      <c r="DY279" s="53">
        <f t="shared" si="215"/>
        <v>0.6294702227715635</v>
      </c>
      <c r="DZ279" s="53">
        <f t="shared" si="216"/>
        <v>0.52728565374677661</v>
      </c>
      <c r="EA279" s="53">
        <f t="shared" si="205"/>
        <v>0.88870568837592734</v>
      </c>
      <c r="EB279" s="63">
        <f t="shared" si="206"/>
        <v>0.44435284418796367</v>
      </c>
      <c r="EC279" s="53">
        <f t="shared" si="221"/>
        <v>0.76999999999999991</v>
      </c>
      <c r="ED279" s="53">
        <f t="shared" si="211"/>
        <v>4.0526315789473681</v>
      </c>
      <c r="EE279" s="53">
        <f t="shared" si="223"/>
        <v>1.7966666666666664</v>
      </c>
      <c r="EF279" s="53">
        <f>'east Allen-Studer'!DO278</f>
        <v>3.1626273495762605</v>
      </c>
      <c r="EG279" s="53">
        <f t="shared" si="198"/>
        <v>1.6635802469135801</v>
      </c>
      <c r="EH279" s="53">
        <f t="shared" si="199"/>
        <v>12.427363329437735</v>
      </c>
      <c r="EI279" s="53">
        <f>'east Allen-Studer'!DR278</f>
        <v>2.2999999999999998</v>
      </c>
      <c r="EJ279" s="53">
        <f t="shared" si="170"/>
        <v>0.89833333333333321</v>
      </c>
      <c r="EK279" s="53">
        <f t="shared" si="171"/>
        <v>1.7966666666666664</v>
      </c>
      <c r="EL279" s="6"/>
      <c r="EM279" s="11">
        <f t="shared" si="172"/>
        <v>414.83711152164278</v>
      </c>
      <c r="EN279" s="11">
        <f t="shared" si="173"/>
        <v>208.35064124409959</v>
      </c>
      <c r="EO279" s="11">
        <f t="shared" si="174"/>
        <v>129.16622323526792</v>
      </c>
      <c r="EP279" s="6"/>
      <c r="EQ279" s="5">
        <f t="shared" si="224"/>
        <v>1.4876399999999999</v>
      </c>
      <c r="ER279" s="5">
        <f t="shared" si="213"/>
        <v>5.1708066666666666</v>
      </c>
      <c r="ES279" s="218">
        <f t="shared" si="169"/>
        <v>1858</v>
      </c>
      <c r="ET279" s="53">
        <f t="shared" si="217"/>
        <v>0.40983797080346307</v>
      </c>
      <c r="EU279" s="53">
        <f t="shared" si="218"/>
        <v>0.81600900762677531</v>
      </c>
      <c r="EV279" s="53">
        <f t="shared" si="219"/>
        <v>1.3162574219602818</v>
      </c>
      <c r="EW279" s="6"/>
    </row>
    <row r="280" spans="1:153" x14ac:dyDescent="0.15">
      <c r="A280" s="218">
        <f t="shared" si="168"/>
        <v>1859</v>
      </c>
      <c r="B280" s="4"/>
      <c r="C280" s="4"/>
      <c r="D280" s="4"/>
      <c r="E280" s="4"/>
      <c r="F280" s="4"/>
      <c r="G280" s="4"/>
      <c r="H280" s="4"/>
      <c r="I280" s="4">
        <v>14.39</v>
      </c>
      <c r="J280" s="4">
        <f t="shared" si="185"/>
        <v>5.1708066666666666</v>
      </c>
      <c r="K280" s="4">
        <v>4.1399999999999997</v>
      </c>
      <c r="L280" s="4">
        <f t="shared" si="186"/>
        <v>1.4876399999999999</v>
      </c>
      <c r="M280" s="12"/>
      <c r="N280" s="12"/>
      <c r="O280" s="53"/>
      <c r="P280" s="12"/>
      <c r="Q280" s="12"/>
      <c r="R280" s="12"/>
      <c r="S280" s="4"/>
      <c r="T280" s="4"/>
      <c r="U280" s="4"/>
      <c r="V280" s="12">
        <v>11.66</v>
      </c>
      <c r="W280" s="32">
        <f t="shared" si="208"/>
        <v>0.92452830188679236</v>
      </c>
      <c r="X280" s="32"/>
      <c r="Y280" s="32"/>
      <c r="Z280" s="32"/>
      <c r="AA280" s="32"/>
      <c r="AB280" s="32">
        <v>3.3333330000000001</v>
      </c>
      <c r="AC280" s="32">
        <v>3.5164840000000002</v>
      </c>
      <c r="AD280" s="32">
        <v>2.1052629999999999</v>
      </c>
      <c r="AE280" s="32">
        <v>4.2105259999999998</v>
      </c>
      <c r="AF280" s="87"/>
      <c r="AG280" s="87"/>
      <c r="AH280" s="87"/>
      <c r="AI280" s="87">
        <v>4.08</v>
      </c>
      <c r="AJ280" s="87"/>
      <c r="AK280" s="87"/>
      <c r="AL280" s="87"/>
      <c r="AM280" s="87"/>
      <c r="AN280" s="4"/>
      <c r="AO280" s="4"/>
      <c r="AP280" s="12">
        <v>20.99</v>
      </c>
      <c r="AQ280" s="32">
        <f t="shared" si="209"/>
        <v>0.51357789423535016</v>
      </c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12">
        <v>1.51</v>
      </c>
      <c r="BC280" s="12">
        <f t="shared" si="187"/>
        <v>0.43572694323541539</v>
      </c>
      <c r="BD280" s="4"/>
      <c r="BE280" s="4"/>
      <c r="BF280" s="4"/>
      <c r="BG280" s="4"/>
      <c r="BH280" s="4"/>
      <c r="BI280" s="4">
        <v>2.2222219999999999</v>
      </c>
      <c r="BJ280" s="4">
        <v>1.5151520000000001</v>
      </c>
      <c r="BK280" s="4">
        <v>1.3333330000000001</v>
      </c>
      <c r="BL280" s="4">
        <v>2.077922</v>
      </c>
      <c r="BM280" s="4"/>
      <c r="BN280" s="4"/>
      <c r="BO280" s="4"/>
      <c r="BP280" s="4">
        <v>1.71</v>
      </c>
      <c r="BQ280" s="4"/>
      <c r="BR280" s="4"/>
      <c r="BS280" s="4"/>
      <c r="BT280" s="4"/>
      <c r="BU280" s="4"/>
      <c r="BV280" s="4"/>
      <c r="BW280" s="4"/>
      <c r="BX280" s="4"/>
      <c r="BY280" s="12">
        <v>30.79</v>
      </c>
      <c r="BZ280" s="12">
        <f>(1/BY280)*10.78</f>
        <v>0.35011367327054238</v>
      </c>
      <c r="CA280" s="12">
        <v>1.03</v>
      </c>
      <c r="CB280" s="12">
        <f t="shared" si="188"/>
        <v>0.29721771624667404</v>
      </c>
      <c r="CC280" s="164"/>
      <c r="CD280" s="149"/>
      <c r="CE280" s="156"/>
      <c r="CF280" s="12">
        <v>22.86</v>
      </c>
      <c r="CG280" s="12">
        <f>(1/CF280)*10.78</f>
        <v>0.47156605424321962</v>
      </c>
      <c r="CH280" s="164"/>
      <c r="CI280" s="173"/>
      <c r="CJ280" s="12">
        <v>16.8</v>
      </c>
      <c r="CK280" s="12">
        <f t="shared" si="220"/>
        <v>0.64166666666666661</v>
      </c>
      <c r="CL280" s="88"/>
      <c r="CM280" s="173"/>
      <c r="CN280" s="12">
        <v>23.07</v>
      </c>
      <c r="CO280" s="4"/>
      <c r="CP280" s="4"/>
      <c r="CQ280" s="12">
        <v>1.55</v>
      </c>
      <c r="CR280" s="12">
        <f t="shared" si="210"/>
        <v>6.9548387096774187</v>
      </c>
      <c r="CS280" s="117">
        <v>370.5</v>
      </c>
      <c r="CT280" s="116">
        <v>2.4922937829733027</v>
      </c>
      <c r="CU280" s="88"/>
      <c r="CV280" s="12">
        <v>6.53</v>
      </c>
      <c r="CW280" s="12">
        <f t="shared" si="222"/>
        <v>1.6508422664624807</v>
      </c>
      <c r="CX280" s="12">
        <v>96.64</v>
      </c>
      <c r="CY280" s="12">
        <f t="shared" si="189"/>
        <v>0.11154801324503312</v>
      </c>
      <c r="CZ280" s="53">
        <f t="shared" si="190"/>
        <v>14.484873814443985</v>
      </c>
      <c r="DA280" s="4"/>
      <c r="DB280" s="4"/>
      <c r="DC280" s="63"/>
      <c r="DD280" s="4"/>
      <c r="DE280" s="4"/>
      <c r="DF280" s="32"/>
      <c r="DG280" s="32"/>
      <c r="DH280" s="32"/>
      <c r="DI280" s="33">
        <v>370.5</v>
      </c>
      <c r="DJ280" s="28">
        <f t="shared" si="191"/>
        <v>2.4922937829733027</v>
      </c>
      <c r="DK280" s="33">
        <v>639.5</v>
      </c>
      <c r="DL280" s="28">
        <f t="shared" si="192"/>
        <v>1.4439325200807014</v>
      </c>
      <c r="DM280" s="5">
        <v>487</v>
      </c>
      <c r="DN280" s="28">
        <f t="shared" si="193"/>
        <v>1.8960879806809217</v>
      </c>
      <c r="DO280" s="5">
        <v>17</v>
      </c>
      <c r="DP280" s="28">
        <f t="shared" si="194"/>
        <v>1.3982294117647058</v>
      </c>
      <c r="DQ280" s="5">
        <v>338.5</v>
      </c>
      <c r="DR280" s="53">
        <f t="shared" si="195"/>
        <v>9.1184612790796038</v>
      </c>
      <c r="DS280" s="5">
        <v>108</v>
      </c>
      <c r="DT280" s="53">
        <f t="shared" si="196"/>
        <v>9.9814814814814801E-2</v>
      </c>
      <c r="DU280" s="53">
        <f t="shared" si="197"/>
        <v>1.6635802469135801</v>
      </c>
      <c r="DV280" s="6"/>
      <c r="DW280" s="53">
        <f t="shared" si="204"/>
        <v>0.51357789423535016</v>
      </c>
      <c r="DX280" s="53">
        <f t="shared" si="214"/>
        <v>0.78055021166587268</v>
      </c>
      <c r="DY280" s="53">
        <f t="shared" si="215"/>
        <v>0.57349290915998263</v>
      </c>
      <c r="DZ280" s="53">
        <f t="shared" si="216"/>
        <v>0.41892549698074699</v>
      </c>
      <c r="EA280" s="53">
        <f t="shared" si="205"/>
        <v>0.92452830188679236</v>
      </c>
      <c r="EB280" s="63">
        <f t="shared" si="206"/>
        <v>0.35011367327054238</v>
      </c>
      <c r="EC280" s="53">
        <f t="shared" si="221"/>
        <v>0.64166666666666661</v>
      </c>
      <c r="ED280" s="53">
        <f t="shared" si="211"/>
        <v>6.9548387096774187</v>
      </c>
      <c r="EE280" s="53">
        <f t="shared" si="223"/>
        <v>1.6508422664624807</v>
      </c>
      <c r="EF280" s="53">
        <f>'east Allen-Studer'!DO279</f>
        <v>3.174169785158655</v>
      </c>
      <c r="EG280" s="53">
        <f t="shared" si="198"/>
        <v>1.6635802469135801</v>
      </c>
      <c r="EH280" s="53">
        <f t="shared" si="199"/>
        <v>14.484873814443985</v>
      </c>
      <c r="EI280" s="53">
        <f>'east Allen-Studer'!DR279</f>
        <v>2.2999999999999998</v>
      </c>
      <c r="EJ280" s="53">
        <f t="shared" si="170"/>
        <v>0.82542113323124033</v>
      </c>
      <c r="EK280" s="53">
        <f t="shared" si="171"/>
        <v>1.6508422664624807</v>
      </c>
      <c r="EL280" s="6"/>
      <c r="EM280" s="11">
        <f t="shared" si="172"/>
        <v>402.6075771800862</v>
      </c>
      <c r="EN280" s="11">
        <f t="shared" si="173"/>
        <v>201.54179066313506</v>
      </c>
      <c r="EO280" s="11">
        <f t="shared" si="174"/>
        <v>117.29356612721816</v>
      </c>
      <c r="EP280" s="6"/>
      <c r="EQ280" s="5">
        <f t="shared" si="224"/>
        <v>1.4876399999999999</v>
      </c>
      <c r="ER280" s="5">
        <f t="shared" si="213"/>
        <v>5.1708066666666666</v>
      </c>
      <c r="ES280" s="218">
        <f t="shared" si="169"/>
        <v>1859</v>
      </c>
      <c r="ET280" s="53">
        <f t="shared" si="217"/>
        <v>0.42228713426312869</v>
      </c>
      <c r="EU280" s="53">
        <f t="shared" si="218"/>
        <v>0.84357690502101113</v>
      </c>
      <c r="EV280" s="53">
        <f t="shared" si="219"/>
        <v>1.4494912689038577</v>
      </c>
      <c r="EW280" s="6"/>
    </row>
    <row r="281" spans="1:153" x14ac:dyDescent="0.15">
      <c r="A281" s="218">
        <f t="shared" si="168"/>
        <v>1860</v>
      </c>
      <c r="B281" s="4"/>
      <c r="C281" s="4"/>
      <c r="D281" s="4"/>
      <c r="E281" s="4"/>
      <c r="F281" s="4"/>
      <c r="G281" s="4"/>
      <c r="H281" s="4"/>
      <c r="I281" s="4">
        <v>15.71</v>
      </c>
      <c r="J281" s="4">
        <f t="shared" si="185"/>
        <v>5.6451266666666671</v>
      </c>
      <c r="K281" s="4">
        <v>5.53</v>
      </c>
      <c r="L281" s="4">
        <f t="shared" si="186"/>
        <v>1.9871133333333333</v>
      </c>
      <c r="M281" s="12"/>
      <c r="N281" s="12"/>
      <c r="O281" s="53"/>
      <c r="P281" s="12"/>
      <c r="Q281" s="12"/>
      <c r="R281" s="12"/>
      <c r="S281" s="4"/>
      <c r="T281" s="4"/>
      <c r="U281" s="4"/>
      <c r="V281" s="12">
        <v>10.26</v>
      </c>
      <c r="W281" s="32">
        <f>(1/(V281))*10.78</f>
        <v>1.0506822612085771</v>
      </c>
      <c r="X281" s="4"/>
      <c r="Y281" s="4"/>
      <c r="Z281" s="4"/>
      <c r="AA281" s="4"/>
      <c r="AB281" s="4">
        <v>2.8571430000000002</v>
      </c>
      <c r="AC281" s="4">
        <v>3.9072040000000001</v>
      </c>
      <c r="AD281" s="4">
        <v>2.5</v>
      </c>
      <c r="AE281" s="4">
        <v>5.3333329999999997</v>
      </c>
      <c r="AF281" s="87"/>
      <c r="AG281" s="87"/>
      <c r="AH281" s="87"/>
      <c r="AI281" s="87">
        <v>4.22</v>
      </c>
      <c r="AJ281" s="87"/>
      <c r="AK281" s="87"/>
      <c r="AL281" s="87"/>
      <c r="AM281" s="87"/>
      <c r="AN281" s="4"/>
      <c r="AO281" s="4"/>
      <c r="AP281" s="12">
        <v>20.99</v>
      </c>
      <c r="AQ281" s="32">
        <f>(1/(AP281))*10.78</f>
        <v>0.51357789423535016</v>
      </c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12">
        <v>2.13</v>
      </c>
      <c r="BC281" s="12">
        <f t="shared" si="187"/>
        <v>0.61463469476253951</v>
      </c>
      <c r="BD281" s="4"/>
      <c r="BE281" s="4"/>
      <c r="BF281" s="4"/>
      <c r="BG281" s="4"/>
      <c r="BH281" s="4"/>
      <c r="BI281" s="4">
        <v>2.5</v>
      </c>
      <c r="BJ281" s="4">
        <v>2.1390370000000001</v>
      </c>
      <c r="BK281" s="4">
        <v>2.1052629999999999</v>
      </c>
      <c r="BL281" s="4">
        <v>2.2222219999999999</v>
      </c>
      <c r="BM281" s="4"/>
      <c r="BN281" s="4"/>
      <c r="BO281" s="4"/>
      <c r="BP281" s="4">
        <v>2.04</v>
      </c>
      <c r="BQ281" s="4"/>
      <c r="BR281" s="4"/>
      <c r="BS281" s="4"/>
      <c r="BT281" s="4"/>
      <c r="BU281" s="4"/>
      <c r="BV281" s="4"/>
      <c r="BW281" s="4"/>
      <c r="BX281" s="4"/>
      <c r="BY281" s="12">
        <v>35.46</v>
      </c>
      <c r="BZ281" s="12">
        <f>(1/BY281)*10.78</f>
        <v>0.30400451212633955</v>
      </c>
      <c r="CA281" s="12">
        <v>1.33</v>
      </c>
      <c r="CB281" s="12">
        <f t="shared" si="188"/>
        <v>0.38378598311463741</v>
      </c>
      <c r="CC281" s="164"/>
      <c r="CD281" s="149"/>
      <c r="CE281" s="156"/>
      <c r="CF281" s="12">
        <v>25.19</v>
      </c>
      <c r="CG281" s="12">
        <f>(1/CF281)*10.78</f>
        <v>0.42794759825327505</v>
      </c>
      <c r="CH281" s="164"/>
      <c r="CI281" s="173"/>
      <c r="CJ281" s="12">
        <v>17.5</v>
      </c>
      <c r="CK281" s="12">
        <f t="shared" si="220"/>
        <v>0.61599999999999999</v>
      </c>
      <c r="CL281" s="88"/>
      <c r="CM281" s="173"/>
      <c r="CN281" s="12">
        <v>19.239999999999998</v>
      </c>
      <c r="CO281" s="4"/>
      <c r="CP281" s="4"/>
      <c r="CQ281" s="12">
        <v>1.87</v>
      </c>
      <c r="CR281" s="12">
        <f>(1/CQ281)*10.78</f>
        <v>5.7647058823529402</v>
      </c>
      <c r="CS281" s="117">
        <v>261</v>
      </c>
      <c r="CT281" s="116">
        <v>3.5379112896230218</v>
      </c>
      <c r="CU281" s="88"/>
      <c r="CV281" s="12">
        <v>5.63</v>
      </c>
      <c r="CW281" s="12">
        <f t="shared" si="222"/>
        <v>1.9147424511545292</v>
      </c>
      <c r="CX281" s="12">
        <v>101.7</v>
      </c>
      <c r="CY281" s="12">
        <f t="shared" si="189"/>
        <v>0.10599803343166174</v>
      </c>
      <c r="CZ281" s="53">
        <f t="shared" si="190"/>
        <v>13.764190810500162</v>
      </c>
      <c r="DA281" s="4"/>
      <c r="DB281" s="4"/>
      <c r="DC281" s="63"/>
      <c r="DD281" s="4"/>
      <c r="DE281" s="4"/>
      <c r="DF281" s="32"/>
      <c r="DG281" s="32"/>
      <c r="DH281" s="32"/>
      <c r="DI281" s="33">
        <v>261</v>
      </c>
      <c r="DJ281" s="28">
        <f t="shared" si="191"/>
        <v>3.5379112896230218</v>
      </c>
      <c r="DK281" s="33">
        <v>392.5</v>
      </c>
      <c r="DL281" s="28">
        <f t="shared" si="192"/>
        <v>2.3525983352652453</v>
      </c>
      <c r="DM281" s="5">
        <v>382.5</v>
      </c>
      <c r="DN281" s="28">
        <f t="shared" si="193"/>
        <v>2.414104174095709</v>
      </c>
      <c r="DO281" s="5">
        <v>13.5</v>
      </c>
      <c r="DP281" s="28">
        <f t="shared" si="194"/>
        <v>1.7607333333333333</v>
      </c>
      <c r="DQ281" s="5">
        <v>232.5</v>
      </c>
      <c r="DR281" s="53">
        <f t="shared" si="195"/>
        <v>13.275695238573958</v>
      </c>
      <c r="DS281" s="5">
        <v>85.5</v>
      </c>
      <c r="DT281" s="53">
        <f t="shared" si="196"/>
        <v>0.12608187134502921</v>
      </c>
      <c r="DU281" s="53">
        <f t="shared" si="197"/>
        <v>2.1013645224171538</v>
      </c>
      <c r="DV281" s="6"/>
      <c r="DW281" s="53">
        <f t="shared" si="204"/>
        <v>0.51357789423535016</v>
      </c>
      <c r="DX281" s="53">
        <f t="shared" si="214"/>
        <v>0.78861365166587272</v>
      </c>
      <c r="DY281" s="53">
        <f t="shared" si="215"/>
        <v>0.55624634655361538</v>
      </c>
      <c r="DZ281" s="53">
        <f t="shared" si="216"/>
        <v>0.36740704675237457</v>
      </c>
      <c r="EA281" s="53">
        <f t="shared" si="205"/>
        <v>1.0506822612085771</v>
      </c>
      <c r="EB281" s="63">
        <f t="shared" si="206"/>
        <v>0.30400451212633955</v>
      </c>
      <c r="EC281" s="53">
        <f t="shared" si="221"/>
        <v>0.61599999999999999</v>
      </c>
      <c r="ED281" s="53">
        <f t="shared" si="211"/>
        <v>5.7647058823529402</v>
      </c>
      <c r="EE281" s="53">
        <f t="shared" si="223"/>
        <v>1.9147424511545292</v>
      </c>
      <c r="EF281" s="53">
        <f>'east Allen-Studer'!DO280</f>
        <v>3.6791513418884412</v>
      </c>
      <c r="EG281" s="53">
        <f t="shared" si="198"/>
        <v>2.1013645224171538</v>
      </c>
      <c r="EH281" s="53">
        <f t="shared" si="199"/>
        <v>13.764190810500162</v>
      </c>
      <c r="EI281" s="53">
        <f>'east Allen-Studer'!DR280</f>
        <v>2.2999999999999998</v>
      </c>
      <c r="EJ281" s="53">
        <f t="shared" si="170"/>
        <v>0.95737122557726462</v>
      </c>
      <c r="EK281" s="53">
        <f t="shared" si="171"/>
        <v>1.9147424511545292</v>
      </c>
      <c r="EL281" s="6"/>
      <c r="EM281" s="11">
        <f t="shared" si="172"/>
        <v>402.07378647371792</v>
      </c>
      <c r="EN281" s="11">
        <f t="shared" si="173"/>
        <v>196.22775697963891</v>
      </c>
      <c r="EO281" s="11">
        <f t="shared" si="174"/>
        <v>106.33743888398676</v>
      </c>
      <c r="EP281" s="6"/>
      <c r="EQ281" s="5">
        <f t="shared" si="224"/>
        <v>1.9871133333333333</v>
      </c>
      <c r="ER281" s="5">
        <f t="shared" si="213"/>
        <v>5.6451266666666671</v>
      </c>
      <c r="ES281" s="218">
        <f t="shared" si="169"/>
        <v>1860</v>
      </c>
      <c r="ET281" s="53">
        <f t="shared" si="217"/>
        <v>0.56481838485014302</v>
      </c>
      <c r="EU281" s="53">
        <f t="shared" si="218"/>
        <v>1.1573218292977328</v>
      </c>
      <c r="EV281" s="53">
        <f t="shared" si="219"/>
        <v>2.1356416803909428</v>
      </c>
      <c r="EW281" s="6"/>
    </row>
    <row r="282" spans="1:153" x14ac:dyDescent="0.15">
      <c r="A282" s="218">
        <f t="shared" si="168"/>
        <v>1861</v>
      </c>
      <c r="B282" s="4"/>
      <c r="C282" s="4"/>
      <c r="D282" s="4"/>
      <c r="E282" s="4"/>
      <c r="F282" s="4"/>
      <c r="G282" s="4"/>
      <c r="H282" s="4"/>
      <c r="I282" s="4">
        <v>15.71</v>
      </c>
      <c r="J282" s="4">
        <f t="shared" si="185"/>
        <v>5.6451266666666671</v>
      </c>
      <c r="K282" s="4">
        <v>5.53</v>
      </c>
      <c r="L282" s="4">
        <f t="shared" si="186"/>
        <v>1.9871133333333333</v>
      </c>
      <c r="M282" s="12"/>
      <c r="N282" s="12"/>
      <c r="O282" s="53"/>
      <c r="P282" s="12"/>
      <c r="Q282" s="12"/>
      <c r="R282" s="12"/>
      <c r="S282" s="4"/>
      <c r="T282" s="4"/>
      <c r="U282" s="4"/>
      <c r="V282" s="4"/>
      <c r="W282" s="4"/>
      <c r="X282" s="4"/>
      <c r="Y282" s="4"/>
      <c r="Z282" s="4"/>
      <c r="AA282" s="4"/>
      <c r="AB282" s="4">
        <v>2.7586210000000002</v>
      </c>
      <c r="AC282" s="4">
        <v>3.5049290000000002</v>
      </c>
      <c r="AD282" s="4">
        <v>2.6666669999999999</v>
      </c>
      <c r="AE282" s="4">
        <v>5.3333329999999997</v>
      </c>
      <c r="AF282" s="87">
        <v>9.5</v>
      </c>
      <c r="AG282" s="87">
        <f t="shared" ref="AG282:AG310" si="225">(1/AF282)*40</f>
        <v>4.2105263157894735</v>
      </c>
      <c r="AH282" s="12">
        <f t="shared" ref="AH282:AH313" si="226">(AG282*10.78)/37.3578</f>
        <v>1.2149932191994852</v>
      </c>
      <c r="AI282" s="12">
        <v>3.72</v>
      </c>
      <c r="AJ282" s="12"/>
      <c r="AK282" s="12"/>
      <c r="AL282" s="12"/>
      <c r="AM282" s="12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12">
        <v>2.42</v>
      </c>
      <c r="BC282" s="12">
        <f t="shared" si="187"/>
        <v>0.69831735273490414</v>
      </c>
      <c r="BD282" s="4"/>
      <c r="BE282" s="4"/>
      <c r="BF282" s="4"/>
      <c r="BG282" s="4"/>
      <c r="BH282" s="4"/>
      <c r="BI282" s="4">
        <v>2.8571430000000002</v>
      </c>
      <c r="BJ282" s="4">
        <v>2.424242</v>
      </c>
      <c r="BK282" s="4">
        <v>1.9047620000000001</v>
      </c>
      <c r="BL282" s="4">
        <v>2.5</v>
      </c>
      <c r="BM282" s="4">
        <v>2.5</v>
      </c>
      <c r="BN282" s="4">
        <v>3.1746029999999998</v>
      </c>
      <c r="BO282" s="4">
        <v>2.9048660000000002</v>
      </c>
      <c r="BP282" s="4">
        <v>2.63</v>
      </c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12">
        <v>1.42</v>
      </c>
      <c r="CB282" s="12">
        <f t="shared" si="188"/>
        <v>0.40975646317502634</v>
      </c>
      <c r="CC282" s="165">
        <v>31.5</v>
      </c>
      <c r="CD282" s="115">
        <f t="shared" ref="CD282:CD310" si="227">1/(CC282)*40</f>
        <v>1.2698412698412698</v>
      </c>
      <c r="CE282" s="156">
        <f t="shared" ref="CE282:CE313" si="228">10.78*CD282/37.3578</f>
        <v>0.36642652642524154</v>
      </c>
      <c r="CF282" s="4"/>
      <c r="CG282" s="4"/>
      <c r="CH282" s="163">
        <v>30.5</v>
      </c>
      <c r="CI282" s="172">
        <f t="shared" ref="CI282:CI310" si="229">1/(CH282)*40</f>
        <v>1.3114754098360657</v>
      </c>
      <c r="CJ282" s="4"/>
      <c r="CK282" s="4"/>
      <c r="CL282" s="7">
        <v>16.87</v>
      </c>
      <c r="CM282" s="172">
        <f t="shared" ref="CM282:CM310" si="230">1/(CL282)*40</f>
        <v>2.3710729104919976</v>
      </c>
      <c r="CN282" s="4"/>
      <c r="CO282" s="4"/>
      <c r="CP282" s="4"/>
      <c r="CQ282" s="12"/>
      <c r="CR282" s="12"/>
      <c r="CS282" s="117">
        <v>261</v>
      </c>
      <c r="CT282" s="116">
        <v>3.5379112896230218</v>
      </c>
      <c r="CU282" s="88"/>
      <c r="CV282" s="4"/>
      <c r="CW282" s="4"/>
      <c r="CX282" s="4"/>
      <c r="CY282" s="4"/>
      <c r="DA282" s="4"/>
      <c r="DB282" s="4"/>
      <c r="DC282" s="63"/>
      <c r="DD282" s="4"/>
      <c r="DE282" s="4"/>
      <c r="DF282" s="32"/>
      <c r="DG282" s="32"/>
      <c r="DH282" s="32"/>
      <c r="DI282" s="33">
        <v>261</v>
      </c>
      <c r="DJ282" s="28">
        <f t="shared" si="191"/>
        <v>3.5379112896230218</v>
      </c>
      <c r="DK282" s="33">
        <v>392.5</v>
      </c>
      <c r="DL282" s="28">
        <f t="shared" si="192"/>
        <v>2.3525983352652453</v>
      </c>
      <c r="DM282" s="5">
        <v>382.5</v>
      </c>
      <c r="DN282" s="28">
        <f t="shared" si="193"/>
        <v>2.414104174095709</v>
      </c>
      <c r="DO282" s="5">
        <v>13.5</v>
      </c>
      <c r="DP282" s="28">
        <f t="shared" si="194"/>
        <v>1.7607333333333333</v>
      </c>
      <c r="DQ282" s="5">
        <v>232.5</v>
      </c>
      <c r="DR282" s="53">
        <f t="shared" si="195"/>
        <v>13.275695238573958</v>
      </c>
      <c r="DS282" s="5">
        <v>85.5</v>
      </c>
      <c r="DT282" s="53">
        <f t="shared" si="196"/>
        <v>0.12608187134502921</v>
      </c>
      <c r="DU282" s="53">
        <f t="shared" si="197"/>
        <v>2.1013645224171538</v>
      </c>
      <c r="DV282" s="6"/>
      <c r="DW282" s="53">
        <f>BC282</f>
        <v>0.69831735273490414</v>
      </c>
      <c r="DX282" s="53">
        <f t="shared" si="214"/>
        <v>1.0151042277863258</v>
      </c>
      <c r="DY282" s="53">
        <f t="shared" si="215"/>
        <v>0.61906215946092691</v>
      </c>
      <c r="DZ282" s="53">
        <f t="shared" si="216"/>
        <v>0.48900508165009865</v>
      </c>
      <c r="EA282" s="53">
        <f t="shared" ref="EA282:EA313" si="231">AH282</f>
        <v>1.2149932191994852</v>
      </c>
      <c r="EB282" s="63">
        <f>CB282</f>
        <v>0.40975646317502634</v>
      </c>
      <c r="EC282" s="53">
        <f t="shared" ref="EC282:EC313" si="232">10.78*CM282/37.3578</f>
        <v>0.6841989082628992</v>
      </c>
      <c r="ED282" s="53">
        <f t="shared" ref="ED282:ED317" si="233">ED$281+(A282-A$281)*(ED$318-ED$281)/(A$318-A$281)</f>
        <v>5.8119874953741908</v>
      </c>
      <c r="EE282" s="53">
        <f t="shared" ref="EE282:EE313" si="234">ED282*AVERAGE(EE$277:EE$281)/AVERAGE(ED$277:ED$281)</f>
        <v>2.1760890945741482</v>
      </c>
      <c r="EF282" s="53">
        <f>'east Allen-Studer'!DO281</f>
        <v>3.6194114388065852</v>
      </c>
      <c r="EG282" s="53">
        <f t="shared" si="198"/>
        <v>2.1013645224171538</v>
      </c>
      <c r="EH282" s="53">
        <f>'east Allen-Studer'!DQ281</f>
        <v>12</v>
      </c>
      <c r="EI282" s="53">
        <f>'east Allen-Studer'!DR281</f>
        <v>2.2999999999999998</v>
      </c>
      <c r="EJ282" s="53">
        <f t="shared" si="170"/>
        <v>1.0880445472870741</v>
      </c>
      <c r="EK282" s="53">
        <f t="shared" si="171"/>
        <v>2.1760890945741482</v>
      </c>
      <c r="EL282" s="6"/>
      <c r="EM282" s="11">
        <f t="shared" si="172"/>
        <v>464.77317967201344</v>
      </c>
      <c r="EN282" s="11">
        <f t="shared" si="173"/>
        <v>210.64922022275479</v>
      </c>
      <c r="EO282" s="11">
        <f t="shared" si="174"/>
        <v>128.7209429644966</v>
      </c>
      <c r="EP282" s="6"/>
      <c r="EQ282" s="5">
        <f t="shared" si="224"/>
        <v>1.9871133333333333</v>
      </c>
      <c r="ER282" s="5">
        <f t="shared" si="213"/>
        <v>5.6451266666666671</v>
      </c>
      <c r="ES282" s="218">
        <f t="shared" si="169"/>
        <v>1861</v>
      </c>
      <c r="ET282" s="53">
        <f t="shared" si="217"/>
        <v>0.48862257247057217</v>
      </c>
      <c r="EU282" s="53">
        <f t="shared" si="218"/>
        <v>1.0780892823933412</v>
      </c>
      <c r="EV282" s="53">
        <f t="shared" si="219"/>
        <v>1.7642713099864742</v>
      </c>
      <c r="EW282" s="6"/>
    </row>
    <row r="283" spans="1:153" x14ac:dyDescent="0.15">
      <c r="A283" s="218">
        <f t="shared" si="168"/>
        <v>1862</v>
      </c>
      <c r="B283" s="4"/>
      <c r="C283" s="4"/>
      <c r="D283" s="4"/>
      <c r="E283" s="4"/>
      <c r="F283" s="4"/>
      <c r="G283" s="4"/>
      <c r="H283" s="4"/>
      <c r="I283" s="4">
        <v>15.71</v>
      </c>
      <c r="J283" s="4">
        <f t="shared" si="185"/>
        <v>5.6451266666666671</v>
      </c>
      <c r="K283" s="4">
        <v>5.53</v>
      </c>
      <c r="L283" s="4">
        <f t="shared" si="186"/>
        <v>1.9871133333333333</v>
      </c>
      <c r="M283" s="12"/>
      <c r="N283" s="12"/>
      <c r="O283" s="53"/>
      <c r="P283" s="12"/>
      <c r="Q283" s="12"/>
      <c r="R283" s="12"/>
      <c r="S283" s="4"/>
      <c r="T283" s="4"/>
      <c r="U283" s="4"/>
      <c r="V283" s="4"/>
      <c r="W283" s="4"/>
      <c r="X283" s="4"/>
      <c r="Y283" s="4"/>
      <c r="Z283" s="4"/>
      <c r="AA283" s="4"/>
      <c r="AB283" s="4">
        <v>2.8571430000000002</v>
      </c>
      <c r="AC283" s="4">
        <v>3.8095240000000001</v>
      </c>
      <c r="AD283" s="4">
        <v>3.0769229999999999</v>
      </c>
      <c r="AE283" s="4">
        <v>5.3333329999999997</v>
      </c>
      <c r="AF283" s="87">
        <v>8.5</v>
      </c>
      <c r="AG283" s="87">
        <f t="shared" si="225"/>
        <v>4.7058823529411766</v>
      </c>
      <c r="AH283" s="12">
        <f t="shared" si="226"/>
        <v>1.3579335979288363</v>
      </c>
      <c r="AI283" s="12">
        <v>4.55</v>
      </c>
      <c r="AJ283" s="12"/>
      <c r="AK283" s="12"/>
      <c r="AL283" s="12"/>
      <c r="AM283" s="12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12">
        <v>2.85</v>
      </c>
      <c r="BC283" s="12">
        <f t="shared" si="187"/>
        <v>0.82239853524565154</v>
      </c>
      <c r="BD283" s="4"/>
      <c r="BE283" s="4"/>
      <c r="BF283" s="4"/>
      <c r="BG283" s="4"/>
      <c r="BH283" s="4"/>
      <c r="BI283" s="4">
        <v>2.8571430000000002</v>
      </c>
      <c r="BJ283" s="4">
        <v>2.8571430000000002</v>
      </c>
      <c r="BK283" s="4">
        <v>2.1052629999999999</v>
      </c>
      <c r="BL283" s="4">
        <v>2.3529409999999999</v>
      </c>
      <c r="BM283" s="4">
        <v>2.046036</v>
      </c>
      <c r="BN283" s="4">
        <v>3.34728</v>
      </c>
      <c r="BO283" s="4">
        <v>2.7739250000000002</v>
      </c>
      <c r="BP283" s="4">
        <v>3.18</v>
      </c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12">
        <v>1.99</v>
      </c>
      <c r="CB283" s="12">
        <f t="shared" si="188"/>
        <v>0.57423617022415663</v>
      </c>
      <c r="CC283" s="165">
        <v>19.75</v>
      </c>
      <c r="CD283" s="115">
        <f t="shared" si="227"/>
        <v>2.0253164556962027</v>
      </c>
      <c r="CE283" s="156">
        <f t="shared" si="228"/>
        <v>0.58442711809595493</v>
      </c>
      <c r="CF283" s="4"/>
      <c r="CG283" s="4"/>
      <c r="CH283" s="163">
        <v>19.75</v>
      </c>
      <c r="CI283" s="172">
        <f t="shared" si="229"/>
        <v>2.0253164556962027</v>
      </c>
      <c r="CJ283" s="4"/>
      <c r="CK283" s="4"/>
      <c r="CL283" s="7">
        <v>20.89</v>
      </c>
      <c r="CM283" s="172">
        <f t="shared" si="230"/>
        <v>1.9147917663954046</v>
      </c>
      <c r="CN283" s="4"/>
      <c r="CO283" s="4"/>
      <c r="CP283" s="4"/>
      <c r="CQ283" s="4"/>
      <c r="CR283" s="4"/>
      <c r="CS283" s="117">
        <v>261</v>
      </c>
      <c r="CT283" s="116">
        <v>3.5379112896230218</v>
      </c>
      <c r="CU283" s="7"/>
      <c r="CV283" s="4"/>
      <c r="CW283" s="4"/>
      <c r="CX283" s="4"/>
      <c r="CY283" s="4"/>
      <c r="DA283" s="4"/>
      <c r="DB283" s="4"/>
      <c r="DC283" s="63"/>
      <c r="DD283" s="4"/>
      <c r="DE283" s="4"/>
      <c r="DF283" s="32"/>
      <c r="DG283" s="32"/>
      <c r="DH283" s="32"/>
      <c r="DI283" s="33">
        <v>261</v>
      </c>
      <c r="DJ283" s="28">
        <f t="shared" si="191"/>
        <v>3.5379112896230218</v>
      </c>
      <c r="DK283" s="33">
        <v>392.5</v>
      </c>
      <c r="DL283" s="28">
        <f t="shared" si="192"/>
        <v>2.3525983352652453</v>
      </c>
      <c r="DM283" s="5">
        <v>382.5</v>
      </c>
      <c r="DN283" s="28">
        <f t="shared" si="193"/>
        <v>2.414104174095709</v>
      </c>
      <c r="DO283" s="5">
        <v>13.5</v>
      </c>
      <c r="DP283" s="28">
        <f t="shared" si="194"/>
        <v>1.7607333333333333</v>
      </c>
      <c r="DQ283" s="5">
        <v>232.5</v>
      </c>
      <c r="DR283" s="53">
        <f t="shared" si="195"/>
        <v>13.275695238573958</v>
      </c>
      <c r="DS283" s="5">
        <v>85.5</v>
      </c>
      <c r="DT283" s="53">
        <f t="shared" si="196"/>
        <v>0.12608187134502921</v>
      </c>
      <c r="DU283" s="53">
        <f t="shared" si="197"/>
        <v>2.1013645224171538</v>
      </c>
      <c r="DV283" s="6"/>
      <c r="DW283" s="53">
        <f>BC283</f>
        <v>0.82239853524565154</v>
      </c>
      <c r="DX283" s="53">
        <f t="shared" si="214"/>
        <v>1.167227757544502</v>
      </c>
      <c r="DY283" s="53">
        <f t="shared" si="215"/>
        <v>0.71676178961045389</v>
      </c>
      <c r="DZ283" s="53">
        <f t="shared" si="216"/>
        <v>0.67813075696288472</v>
      </c>
      <c r="EA283" s="53">
        <f t="shared" si="231"/>
        <v>1.3579335979288363</v>
      </c>
      <c r="EB283" s="63">
        <f>CB283</f>
        <v>0.57423617022415663</v>
      </c>
      <c r="EC283" s="53">
        <f t="shared" si="232"/>
        <v>0.55253401543298752</v>
      </c>
      <c r="ED283" s="53">
        <f t="shared" si="233"/>
        <v>5.8592691083954414</v>
      </c>
      <c r="EE283" s="53">
        <f t="shared" si="234"/>
        <v>2.1937919892468067</v>
      </c>
      <c r="EF283" s="53">
        <f>'east Allen-Studer'!DO282</f>
        <v>3.5596715357247297</v>
      </c>
      <c r="EG283" s="53">
        <f t="shared" si="198"/>
        <v>2.1013645224171538</v>
      </c>
      <c r="EH283" s="53">
        <f>'east Allen-Studer'!DQ282</f>
        <v>12</v>
      </c>
      <c r="EI283" s="53">
        <f>'east Allen-Studer'!DR282</f>
        <v>2.2999999999999998</v>
      </c>
      <c r="EJ283" s="53">
        <f t="shared" si="170"/>
        <v>1.0968959946234034</v>
      </c>
      <c r="EK283" s="53">
        <f t="shared" si="171"/>
        <v>2.1937919892468067</v>
      </c>
      <c r="EL283" s="6"/>
      <c r="EM283" s="11">
        <f t="shared" si="172"/>
        <v>522.03807163337331</v>
      </c>
      <c r="EN283" s="11">
        <f t="shared" si="173"/>
        <v>222.13007495407456</v>
      </c>
      <c r="EO283" s="11">
        <f t="shared" si="174"/>
        <v>161.14499901416923</v>
      </c>
      <c r="EP283" s="6"/>
      <c r="EQ283" s="5">
        <f t="shared" si="224"/>
        <v>1.9871133333333333</v>
      </c>
      <c r="ER283" s="5">
        <f t="shared" si="213"/>
        <v>5.6451266666666671</v>
      </c>
      <c r="ES283" s="218">
        <f t="shared" si="169"/>
        <v>1862</v>
      </c>
      <c r="ET283" s="53">
        <f t="shared" si="217"/>
        <v>0.43502318893354153</v>
      </c>
      <c r="EU283" s="53">
        <f t="shared" si="218"/>
        <v>1.0223679378563184</v>
      </c>
      <c r="EV283" s="53">
        <f t="shared" si="219"/>
        <v>1.4092815045827034</v>
      </c>
      <c r="EW283" s="6"/>
    </row>
    <row r="284" spans="1:153" x14ac:dyDescent="0.15">
      <c r="A284" s="218">
        <f t="shared" si="168"/>
        <v>1863</v>
      </c>
      <c r="B284" s="4"/>
      <c r="C284" s="4"/>
      <c r="D284" s="4"/>
      <c r="E284" s="4"/>
      <c r="F284" s="4"/>
      <c r="G284" s="4"/>
      <c r="H284" s="4"/>
      <c r="I284" s="4">
        <v>15.71</v>
      </c>
      <c r="J284" s="4">
        <f t="shared" si="185"/>
        <v>5.6451266666666671</v>
      </c>
      <c r="K284" s="4">
        <v>5.53</v>
      </c>
      <c r="L284" s="4">
        <f t="shared" si="186"/>
        <v>1.9871133333333333</v>
      </c>
      <c r="M284" s="12"/>
      <c r="N284" s="12"/>
      <c r="O284" s="53"/>
      <c r="P284" s="12"/>
      <c r="Q284" s="12"/>
      <c r="R284" s="12"/>
      <c r="S284" s="4"/>
      <c r="T284" s="4"/>
      <c r="U284" s="4"/>
      <c r="V284" s="4"/>
      <c r="W284" s="4"/>
      <c r="X284" s="4">
        <v>1.24</v>
      </c>
      <c r="Y284" s="4">
        <v>4.9079754600000003</v>
      </c>
      <c r="Z284" s="4">
        <v>4.8780487800000003</v>
      </c>
      <c r="AA284" s="4"/>
      <c r="AB284" s="4">
        <v>4.2105259999999998</v>
      </c>
      <c r="AC284" s="4">
        <v>5</v>
      </c>
      <c r="AD284" s="4">
        <v>5</v>
      </c>
      <c r="AE284" s="4">
        <v>7.2727269999999997</v>
      </c>
      <c r="AF284" s="87">
        <v>8</v>
      </c>
      <c r="AG284" s="87">
        <f t="shared" si="225"/>
        <v>5</v>
      </c>
      <c r="AH284" s="12">
        <f t="shared" si="226"/>
        <v>1.4428044477993887</v>
      </c>
      <c r="AI284" s="12">
        <v>5.09</v>
      </c>
      <c r="AJ284" s="12"/>
      <c r="AK284" s="12"/>
      <c r="AL284" s="12"/>
      <c r="AM284" s="12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12">
        <v>3.99</v>
      </c>
      <c r="BC284" s="12">
        <f t="shared" si="187"/>
        <v>1.1513579493439121</v>
      </c>
      <c r="BD284" s="4"/>
      <c r="BE284" s="4"/>
      <c r="BF284" s="4"/>
      <c r="BG284" s="4"/>
      <c r="BH284" s="4">
        <v>1.2</v>
      </c>
      <c r="BI284" s="4">
        <v>2.9629629999999998</v>
      </c>
      <c r="BJ284" s="4">
        <v>4</v>
      </c>
      <c r="BK284" s="4">
        <v>4.4444439999999998</v>
      </c>
      <c r="BL284" s="4">
        <v>4.7058819999999999</v>
      </c>
      <c r="BM284" s="4">
        <v>4.8780489999999999</v>
      </c>
      <c r="BN284" s="4">
        <v>4.1450779999999998</v>
      </c>
      <c r="BO284" s="4">
        <v>4.5506260000000003</v>
      </c>
      <c r="BP284" s="4">
        <v>3.68</v>
      </c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12">
        <v>2.85</v>
      </c>
      <c r="CB284" s="12">
        <f t="shared" si="188"/>
        <v>0.82239853524565154</v>
      </c>
      <c r="CC284" s="165">
        <v>14.75</v>
      </c>
      <c r="CD284" s="115">
        <f t="shared" si="227"/>
        <v>2.7118644067796609</v>
      </c>
      <c r="CE284" s="156">
        <f t="shared" si="228"/>
        <v>0.78253800558610909</v>
      </c>
      <c r="CF284" s="4"/>
      <c r="CG284" s="4"/>
      <c r="CH284" s="163">
        <v>14.75</v>
      </c>
      <c r="CI284" s="172">
        <f t="shared" si="229"/>
        <v>2.7118644067796609</v>
      </c>
      <c r="CJ284" s="4"/>
      <c r="CK284" s="4"/>
      <c r="CL284" s="7">
        <v>13.93</v>
      </c>
      <c r="CM284" s="172">
        <f t="shared" si="230"/>
        <v>2.8715003589375447</v>
      </c>
      <c r="CN284" s="4"/>
      <c r="CO284" s="4"/>
      <c r="CP284" s="4"/>
      <c r="CQ284" s="4"/>
      <c r="CR284" s="4"/>
      <c r="CS284" s="117">
        <v>261</v>
      </c>
      <c r="CT284" s="116">
        <v>3.5379112896230218</v>
      </c>
      <c r="CU284" s="7"/>
      <c r="CV284" s="4"/>
      <c r="CW284" s="4"/>
      <c r="CX284" s="4"/>
      <c r="CY284" s="4"/>
      <c r="DA284" s="4"/>
      <c r="DB284" s="4"/>
      <c r="DC284" s="63"/>
      <c r="DD284" s="4"/>
      <c r="DE284" s="4"/>
      <c r="DF284" s="32"/>
      <c r="DG284" s="32"/>
      <c r="DH284" s="32"/>
      <c r="DI284" s="33">
        <v>261</v>
      </c>
      <c r="DJ284" s="28">
        <f t="shared" si="191"/>
        <v>3.5379112896230218</v>
      </c>
      <c r="DK284" s="33">
        <v>392.5</v>
      </c>
      <c r="DL284" s="28">
        <f t="shared" si="192"/>
        <v>2.3525983352652453</v>
      </c>
      <c r="DM284" s="5">
        <v>382.5</v>
      </c>
      <c r="DN284" s="28">
        <f t="shared" si="193"/>
        <v>2.414104174095709</v>
      </c>
      <c r="DO284" s="5">
        <v>13.5</v>
      </c>
      <c r="DP284" s="28">
        <f t="shared" si="194"/>
        <v>1.7607333333333333</v>
      </c>
      <c r="DQ284" s="5">
        <v>232.5</v>
      </c>
      <c r="DR284" s="53">
        <f>1000*((1/DQ284)*2.205*10.78)/7.701</f>
        <v>13.275695238573958</v>
      </c>
      <c r="DS284" s="5">
        <v>85.5</v>
      </c>
      <c r="DT284" s="53">
        <f t="shared" si="196"/>
        <v>0.12608187134502921</v>
      </c>
      <c r="DU284" s="53">
        <f t="shared" si="197"/>
        <v>2.1013645224171538</v>
      </c>
      <c r="DV284" s="6"/>
      <c r="DW284" s="53">
        <f t="shared" ref="DW284:DW315" si="235">BH284</f>
        <v>1.2</v>
      </c>
      <c r="DX284" s="53">
        <f t="shared" si="214"/>
        <v>1.6301671533333331</v>
      </c>
      <c r="DY284" s="53">
        <f t="shared" si="215"/>
        <v>0.86416824913430168</v>
      </c>
      <c r="DZ284" s="53">
        <f t="shared" si="216"/>
        <v>0.96347826708393047</v>
      </c>
      <c r="EA284" s="53">
        <f t="shared" si="231"/>
        <v>1.4428044477993887</v>
      </c>
      <c r="EB284" s="63">
        <f>CB284</f>
        <v>0.82239853524565154</v>
      </c>
      <c r="EC284" s="53">
        <f t="shared" si="232"/>
        <v>0.82860269794652608</v>
      </c>
      <c r="ED284" s="53">
        <f t="shared" si="233"/>
        <v>5.9065507214166919</v>
      </c>
      <c r="EE284" s="53">
        <f t="shared" si="234"/>
        <v>2.2114948839194657</v>
      </c>
      <c r="EF284" s="53">
        <f>'east Allen-Studer'!DO283</f>
        <v>3.4999316326428738</v>
      </c>
      <c r="EG284" s="53">
        <f t="shared" si="198"/>
        <v>2.1013645224171538</v>
      </c>
      <c r="EH284" s="53">
        <f>'east Allen-Studer'!DQ283</f>
        <v>12</v>
      </c>
      <c r="EI284" s="53">
        <f>'east Allen-Studer'!DR283</f>
        <v>2.2999999999999998</v>
      </c>
      <c r="EJ284" s="53">
        <f t="shared" si="170"/>
        <v>1.1057474419597328</v>
      </c>
      <c r="EK284" s="53">
        <f t="shared" si="171"/>
        <v>2.2114948839194657</v>
      </c>
      <c r="EL284" s="6"/>
      <c r="EM284" s="11">
        <f t="shared" si="172"/>
        <v>669.49745604498878</v>
      </c>
      <c r="EN284" s="11">
        <f t="shared" si="173"/>
        <v>272.61261220598141</v>
      </c>
      <c r="EO284" s="11">
        <f t="shared" si="174"/>
        <v>214.80133570161109</v>
      </c>
      <c r="EP284" s="6"/>
      <c r="EQ284" s="5">
        <f t="shared" si="224"/>
        <v>1.9871133333333333</v>
      </c>
      <c r="ER284" s="5">
        <f t="shared" si="213"/>
        <v>5.6451266666666671</v>
      </c>
      <c r="ES284" s="218">
        <f t="shared" si="169"/>
        <v>1863</v>
      </c>
      <c r="ET284" s="53">
        <f t="shared" si="217"/>
        <v>0.33920766183076595</v>
      </c>
      <c r="EU284" s="53">
        <f t="shared" si="218"/>
        <v>0.83304534162592148</v>
      </c>
      <c r="EV284" s="53">
        <f t="shared" si="219"/>
        <v>1.0572497881583858</v>
      </c>
      <c r="EW284" s="6"/>
    </row>
    <row r="285" spans="1:153" x14ac:dyDescent="0.15">
      <c r="A285" s="218">
        <f t="shared" ref="A285:A348" si="236">A284+1</f>
        <v>1864</v>
      </c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12"/>
      <c r="N285" s="12"/>
      <c r="O285" s="53"/>
      <c r="P285" s="12"/>
      <c r="Q285" s="12"/>
      <c r="R285" s="12"/>
      <c r="S285" s="4"/>
      <c r="T285" s="4"/>
      <c r="U285" s="4"/>
      <c r="V285" s="4"/>
      <c r="W285" s="4"/>
      <c r="X285" s="4">
        <v>1.67</v>
      </c>
      <c r="Y285" s="4">
        <v>6.2111801240000002</v>
      </c>
      <c r="Z285" s="4">
        <v>6.3191153240000002</v>
      </c>
      <c r="AA285" s="4"/>
      <c r="AB285" s="4"/>
      <c r="AC285" s="4"/>
      <c r="AD285" s="4"/>
      <c r="AE285" s="4"/>
      <c r="AF285" s="87">
        <v>6</v>
      </c>
      <c r="AG285" s="87">
        <f t="shared" si="225"/>
        <v>6.6666666666666661</v>
      </c>
      <c r="AH285" s="12">
        <f t="shared" si="226"/>
        <v>1.9237392637325181</v>
      </c>
      <c r="AI285" s="12">
        <v>6.35</v>
      </c>
      <c r="AJ285" s="12"/>
      <c r="AK285" s="12"/>
      <c r="AL285" s="12"/>
      <c r="AM285" s="12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>
        <v>1.46</v>
      </c>
      <c r="BI285" s="4"/>
      <c r="BJ285" s="4"/>
      <c r="BK285" s="4"/>
      <c r="BL285" s="4"/>
      <c r="BM285" s="4">
        <v>6.6666670000000003</v>
      </c>
      <c r="BN285" s="4">
        <v>5.0632910000000004</v>
      </c>
      <c r="BO285" s="4">
        <v>6.0882800000000001</v>
      </c>
      <c r="BP285" s="4">
        <v>4.18</v>
      </c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163">
        <v>15</v>
      </c>
      <c r="CD285" s="115">
        <f t="shared" si="227"/>
        <v>2.6666666666666665</v>
      </c>
      <c r="CE285" s="156">
        <f t="shared" si="228"/>
        <v>0.76949570549300716</v>
      </c>
      <c r="CF285" s="4"/>
      <c r="CG285" s="4"/>
      <c r="CH285" s="163">
        <v>15</v>
      </c>
      <c r="CI285" s="172">
        <f t="shared" si="229"/>
        <v>2.6666666666666665</v>
      </c>
      <c r="CJ285" s="4"/>
      <c r="CK285" s="4"/>
      <c r="CL285" s="7">
        <v>11.79</v>
      </c>
      <c r="CM285" s="172">
        <f t="shared" si="230"/>
        <v>3.3927056827820188</v>
      </c>
      <c r="CN285" s="4"/>
      <c r="CO285" s="4"/>
      <c r="CP285" s="4"/>
      <c r="CQ285" s="4"/>
      <c r="CR285" s="4"/>
      <c r="CS285" s="7"/>
      <c r="CT285" s="115"/>
      <c r="CU285" s="7"/>
      <c r="CV285" s="4"/>
      <c r="CW285" s="4"/>
      <c r="CX285" s="4"/>
      <c r="CY285" s="4"/>
      <c r="DA285" s="4"/>
      <c r="DB285" s="4"/>
      <c r="DC285" s="63"/>
      <c r="DD285" s="4"/>
      <c r="DE285" s="4"/>
      <c r="DF285" s="32"/>
      <c r="DG285" s="32"/>
      <c r="DH285" s="32"/>
      <c r="DW285" s="53">
        <f t="shared" si="235"/>
        <v>1.46</v>
      </c>
      <c r="DX285" s="53">
        <f t="shared" ref="DX285:DX293" si="237">0.063+1.226*(DW285)+0.017*5.8</f>
        <v>1.95156</v>
      </c>
      <c r="DY285" s="53">
        <f t="shared" ref="DY285:DY293" si="238">0.254966+0.593992*EB285+0.021382*5.8</f>
        <v>0.8360558930972023</v>
      </c>
      <c r="DZ285" s="53">
        <f t="shared" ref="DZ285:DZ293" si="239">1.149842*EB285+0.003162*5.8</f>
        <v>0.90313808099549042</v>
      </c>
      <c r="EA285" s="53">
        <f t="shared" si="231"/>
        <v>1.9237392637325181</v>
      </c>
      <c r="EB285" s="63">
        <f t="shared" ref="EB285:EB316" si="240">CE285</f>
        <v>0.76949570549300716</v>
      </c>
      <c r="EC285" s="53">
        <f t="shared" si="232"/>
        <v>0.9790021698384318</v>
      </c>
      <c r="ED285" s="53">
        <f t="shared" si="233"/>
        <v>5.9538323344379434</v>
      </c>
      <c r="EE285" s="53">
        <f t="shared" si="234"/>
        <v>2.2291977785921246</v>
      </c>
      <c r="EF285" s="53">
        <f>'east Allen-Studer'!DO284</f>
        <v>3.4401917295610183</v>
      </c>
      <c r="EG285" s="53">
        <f t="shared" ref="EG285:EG316" si="241">EC285*AVERAGE(EG$281:EG$284)/AVERAGE(EC$281:EC$284)</f>
        <v>3.068978624627023</v>
      </c>
      <c r="EH285" s="53">
        <f>'east Allen-Studer'!DQ284</f>
        <v>12</v>
      </c>
      <c r="EI285" s="53">
        <f>'east Allen-Studer'!DR284</f>
        <v>2.2999999999999998</v>
      </c>
      <c r="EJ285" s="53">
        <f t="shared" si="170"/>
        <v>1.1145988892960623</v>
      </c>
      <c r="EK285" s="53">
        <f t="shared" si="171"/>
        <v>2.2291977785921246</v>
      </c>
      <c r="EL285" s="6"/>
      <c r="EM285" s="11">
        <f t="shared" si="172"/>
        <v>756.52227659031962</v>
      </c>
      <c r="EN285" s="11">
        <f t="shared" si="173"/>
        <v>288.27652459412508</v>
      </c>
      <c r="EO285" s="11">
        <f t="shared" si="174"/>
        <v>208.38545766076774</v>
      </c>
      <c r="EP285" s="6"/>
      <c r="EQ285" s="6"/>
      <c r="ER285" s="6"/>
      <c r="ES285" s="218">
        <f t="shared" ref="ES285:ES348" si="242">ES284+1</f>
        <v>1864</v>
      </c>
    </row>
    <row r="286" spans="1:153" x14ac:dyDescent="0.15">
      <c r="A286" s="218">
        <f t="shared" si="236"/>
        <v>1865</v>
      </c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12"/>
      <c r="N286" s="12"/>
      <c r="O286" s="53"/>
      <c r="P286" s="12"/>
      <c r="Q286" s="12"/>
      <c r="R286" s="12"/>
      <c r="S286" s="4"/>
      <c r="T286" s="4"/>
      <c r="U286" s="4"/>
      <c r="V286" s="4"/>
      <c r="W286" s="4"/>
      <c r="X286" s="4">
        <v>1.56</v>
      </c>
      <c r="Y286" s="4">
        <v>6.451612903</v>
      </c>
      <c r="Z286" s="4">
        <v>5.5020632740000002</v>
      </c>
      <c r="AA286" s="4"/>
      <c r="AB286" s="4"/>
      <c r="AC286" s="4"/>
      <c r="AD286" s="4"/>
      <c r="AE286" s="4"/>
      <c r="AF286" s="87">
        <v>5.5</v>
      </c>
      <c r="AG286" s="87">
        <f t="shared" si="225"/>
        <v>7.2727272727272734</v>
      </c>
      <c r="AH286" s="12">
        <f t="shared" si="226"/>
        <v>2.0986246513445654</v>
      </c>
      <c r="AI286" s="12">
        <v>6.81</v>
      </c>
      <c r="AJ286" s="12"/>
      <c r="AK286" s="12"/>
      <c r="AL286" s="12"/>
      <c r="AM286" s="12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>
        <v>1.36</v>
      </c>
      <c r="BI286" s="4"/>
      <c r="BJ286" s="4"/>
      <c r="BK286" s="4"/>
      <c r="BL286" s="4"/>
      <c r="BM286" s="4">
        <v>5.5632820000000001</v>
      </c>
      <c r="BN286" s="4">
        <v>4.72255</v>
      </c>
      <c r="BO286" s="4">
        <v>6.8965519999999998</v>
      </c>
      <c r="BP286" s="4">
        <v>4.42</v>
      </c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163">
        <v>26.5</v>
      </c>
      <c r="CD286" s="115">
        <f t="shared" si="227"/>
        <v>1.5094339622641508</v>
      </c>
      <c r="CE286" s="156">
        <f t="shared" si="228"/>
        <v>0.4355636068828343</v>
      </c>
      <c r="CF286" s="4"/>
      <c r="CG286" s="4"/>
      <c r="CH286" s="163">
        <v>26.5</v>
      </c>
      <c r="CI286" s="172">
        <f t="shared" si="229"/>
        <v>1.5094339622641508</v>
      </c>
      <c r="CJ286" s="4"/>
      <c r="CK286" s="4"/>
      <c r="CL286" s="7">
        <v>12.32</v>
      </c>
      <c r="CM286" s="172">
        <f t="shared" si="230"/>
        <v>3.2467532467532467</v>
      </c>
      <c r="CN286" s="4"/>
      <c r="CO286" s="4"/>
      <c r="CP286" s="4"/>
      <c r="CQ286" s="4"/>
      <c r="CR286" s="4"/>
      <c r="CS286" s="7"/>
      <c r="CT286" s="115"/>
      <c r="CU286" s="7"/>
      <c r="CV286" s="4"/>
      <c r="CW286" s="4"/>
      <c r="CX286" s="4"/>
      <c r="CY286" s="4"/>
      <c r="DA286" s="4"/>
      <c r="DB286" s="4"/>
      <c r="DC286" s="63"/>
      <c r="DD286" s="4"/>
      <c r="DE286" s="4"/>
      <c r="DF286" s="32"/>
      <c r="DG286" s="32"/>
      <c r="DH286" s="32"/>
      <c r="DW286" s="53">
        <f t="shared" si="235"/>
        <v>1.36</v>
      </c>
      <c r="DX286" s="53">
        <f t="shared" si="237"/>
        <v>1.8289600000000001</v>
      </c>
      <c r="DY286" s="53">
        <f t="shared" si="238"/>
        <v>0.6377028979795486</v>
      </c>
      <c r="DZ286" s="53">
        <f t="shared" si="239"/>
        <v>0.51916892886537203</v>
      </c>
      <c r="EA286" s="53">
        <f t="shared" si="231"/>
        <v>2.0986246513445654</v>
      </c>
      <c r="EB286" s="63">
        <f t="shared" si="240"/>
        <v>0.4355636068828343</v>
      </c>
      <c r="EC286" s="53">
        <f t="shared" si="232"/>
        <v>0.93688600506453812</v>
      </c>
      <c r="ED286" s="53">
        <f t="shared" si="233"/>
        <v>6.0011139474591939</v>
      </c>
      <c r="EE286" s="53">
        <f t="shared" si="234"/>
        <v>2.2469006732647832</v>
      </c>
      <c r="EF286" s="53">
        <f>'east Allen-Studer'!DO285</f>
        <v>3.3804518264791623</v>
      </c>
      <c r="EG286" s="53">
        <f t="shared" si="241"/>
        <v>2.936952758470178</v>
      </c>
      <c r="EH286" s="53">
        <f>'east Allen-Studer'!DQ285</f>
        <v>12</v>
      </c>
      <c r="EI286" s="53">
        <f>'east Allen-Studer'!DR285</f>
        <v>2.2999999999999998</v>
      </c>
      <c r="EJ286" s="53">
        <f t="shared" si="170"/>
        <v>1.1234503366323916</v>
      </c>
      <c r="EK286" s="53">
        <f t="shared" si="171"/>
        <v>2.2469006732647832</v>
      </c>
      <c r="EL286" s="6"/>
      <c r="EM286" s="11">
        <f t="shared" si="172"/>
        <v>658.49206554735372</v>
      </c>
      <c r="EN286" s="11">
        <f t="shared" si="173"/>
        <v>242.14000418807109</v>
      </c>
      <c r="EO286" s="11">
        <f t="shared" si="174"/>
        <v>139.13450323237285</v>
      </c>
      <c r="EP286" s="6"/>
      <c r="EQ286" s="6"/>
      <c r="ER286" s="6"/>
      <c r="ES286" s="218">
        <f t="shared" si="242"/>
        <v>1865</v>
      </c>
    </row>
    <row r="287" spans="1:153" x14ac:dyDescent="0.15">
      <c r="A287" s="218">
        <f t="shared" si="236"/>
        <v>1866</v>
      </c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12"/>
      <c r="N287" s="12"/>
      <c r="O287" s="53"/>
      <c r="P287" s="12"/>
      <c r="Q287" s="12"/>
      <c r="R287" s="12"/>
      <c r="S287" s="4"/>
      <c r="T287" s="4"/>
      <c r="U287" s="4"/>
      <c r="V287" s="4"/>
      <c r="W287" s="4"/>
      <c r="X287" s="4">
        <v>2.68</v>
      </c>
      <c r="Y287" s="4">
        <v>6.6777963270000003</v>
      </c>
      <c r="Z287" s="4">
        <v>6.0240963860000001</v>
      </c>
      <c r="AA287" s="4"/>
      <c r="AB287" s="4"/>
      <c r="AC287" s="4"/>
      <c r="AD287" s="4"/>
      <c r="AE287" s="4"/>
      <c r="AF287" s="87">
        <v>5.5</v>
      </c>
      <c r="AG287" s="87">
        <f t="shared" si="225"/>
        <v>7.2727272727272734</v>
      </c>
      <c r="AH287" s="12">
        <f t="shared" si="226"/>
        <v>2.0986246513445654</v>
      </c>
      <c r="AI287" s="12">
        <v>6.65</v>
      </c>
      <c r="AJ287" s="12"/>
      <c r="AK287" s="12"/>
      <c r="AL287" s="12"/>
      <c r="AM287" s="12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>
        <v>1.78</v>
      </c>
      <c r="BI287" s="4"/>
      <c r="BJ287" s="4"/>
      <c r="BK287" s="4"/>
      <c r="BL287" s="4"/>
      <c r="BM287" s="4">
        <v>7.6923079999999997</v>
      </c>
      <c r="BN287" s="4">
        <v>6.1538459999999997</v>
      </c>
      <c r="BO287" s="4">
        <v>5.0062579999999999</v>
      </c>
      <c r="BP287" s="4">
        <v>4.45</v>
      </c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163">
        <v>24</v>
      </c>
      <c r="CD287" s="115">
        <f t="shared" si="227"/>
        <v>1.6666666666666665</v>
      </c>
      <c r="CE287" s="156">
        <f t="shared" si="228"/>
        <v>0.48093481593312953</v>
      </c>
      <c r="CF287" s="4"/>
      <c r="CG287" s="4"/>
      <c r="CH287" s="163">
        <v>24</v>
      </c>
      <c r="CI287" s="172">
        <f t="shared" si="229"/>
        <v>1.6666666666666665</v>
      </c>
      <c r="CJ287" s="4"/>
      <c r="CK287" s="4"/>
      <c r="CL287" s="7">
        <v>10.18</v>
      </c>
      <c r="CM287" s="172">
        <f t="shared" si="230"/>
        <v>3.9292730844793717</v>
      </c>
      <c r="CN287" s="4"/>
      <c r="CO287" s="4"/>
      <c r="CP287" s="4"/>
      <c r="CQ287" s="4"/>
      <c r="CR287" s="4"/>
      <c r="CS287" s="7"/>
      <c r="CT287" s="115"/>
      <c r="CU287" s="7"/>
      <c r="CV287" s="4"/>
      <c r="CW287" s="4"/>
      <c r="CX287" s="4"/>
      <c r="CY287" s="4"/>
      <c r="DA287" s="4"/>
      <c r="DB287" s="4"/>
      <c r="DC287" s="63"/>
      <c r="DD287" s="4"/>
      <c r="DE287" s="4"/>
      <c r="DF287" s="32"/>
      <c r="DG287" s="32"/>
      <c r="DH287" s="32"/>
      <c r="DW287" s="53">
        <f t="shared" si="235"/>
        <v>1.78</v>
      </c>
      <c r="DX287" s="53">
        <f t="shared" si="237"/>
        <v>2.34388</v>
      </c>
      <c r="DY287" s="53">
        <f t="shared" si="238"/>
        <v>0.66465303318575153</v>
      </c>
      <c r="DZ287" s="53">
        <f t="shared" si="239"/>
        <v>0.57133865062218159</v>
      </c>
      <c r="EA287" s="53">
        <f t="shared" si="231"/>
        <v>2.0986246513445654</v>
      </c>
      <c r="EB287" s="63">
        <f t="shared" si="240"/>
        <v>0.48093481593312953</v>
      </c>
      <c r="EC287" s="53">
        <f t="shared" si="232"/>
        <v>1.133834536581052</v>
      </c>
      <c r="ED287" s="53">
        <f t="shared" si="233"/>
        <v>6.0483955604804445</v>
      </c>
      <c r="EE287" s="53">
        <f t="shared" si="234"/>
        <v>2.2646035679374417</v>
      </c>
      <c r="EF287" s="53">
        <f>'east Allen-Studer'!DO286</f>
        <v>3.3207119233973064</v>
      </c>
      <c r="EG287" s="53">
        <f t="shared" si="241"/>
        <v>3.5543475426672488</v>
      </c>
      <c r="EH287" s="53">
        <f>'east Allen-Studer'!DQ286</f>
        <v>12</v>
      </c>
      <c r="EI287" s="53">
        <f>'east Allen-Studer'!DR286</f>
        <v>2.2999999999999998</v>
      </c>
      <c r="EJ287" s="53">
        <f t="shared" si="170"/>
        <v>1.1323017839687208</v>
      </c>
      <c r="EK287" s="53">
        <f t="shared" si="171"/>
        <v>2.2646035679374417</v>
      </c>
      <c r="EL287" s="6"/>
      <c r="EM287" s="11">
        <f t="shared" si="172"/>
        <v>791.035723069352</v>
      </c>
      <c r="EN287" s="11">
        <f t="shared" si="173"/>
        <v>269.14397378415117</v>
      </c>
      <c r="EO287" s="11">
        <f t="shared" si="174"/>
        <v>152.27963578833979</v>
      </c>
      <c r="EP287" s="6"/>
      <c r="EQ287" s="6"/>
      <c r="ER287" s="6"/>
      <c r="ES287" s="218">
        <f t="shared" si="242"/>
        <v>1866</v>
      </c>
    </row>
    <row r="288" spans="1:153" x14ac:dyDescent="0.15">
      <c r="A288" s="218">
        <f t="shared" si="236"/>
        <v>1867</v>
      </c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12"/>
      <c r="N288" s="12"/>
      <c r="O288" s="53"/>
      <c r="P288" s="12"/>
      <c r="Q288" s="12"/>
      <c r="R288" s="12"/>
      <c r="S288" s="4"/>
      <c r="T288" s="4"/>
      <c r="U288" s="4"/>
      <c r="V288" s="4"/>
      <c r="W288" s="4"/>
      <c r="X288" s="4">
        <v>2.0099999999999998</v>
      </c>
      <c r="Y288" s="4">
        <v>5.3763440859999996</v>
      </c>
      <c r="Z288" s="4">
        <v>3.9292730840000001</v>
      </c>
      <c r="AA288" s="4"/>
      <c r="AB288" s="4"/>
      <c r="AC288" s="4"/>
      <c r="AD288" s="4"/>
      <c r="AE288" s="4"/>
      <c r="AF288" s="87">
        <v>7.25</v>
      </c>
      <c r="AG288" s="87">
        <f t="shared" si="225"/>
        <v>5.5172413793103452</v>
      </c>
      <c r="AH288" s="12">
        <f t="shared" si="226"/>
        <v>1.59206008033036</v>
      </c>
      <c r="AI288" s="12">
        <v>5.86</v>
      </c>
      <c r="AJ288" s="12"/>
      <c r="AK288" s="12"/>
      <c r="AL288" s="12"/>
      <c r="AM288" s="12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>
        <v>1.29</v>
      </c>
      <c r="BI288" s="4"/>
      <c r="BJ288" s="4"/>
      <c r="BK288" s="4"/>
      <c r="BL288" s="4"/>
      <c r="BM288" s="4">
        <v>3.8948390000000002</v>
      </c>
      <c r="BN288" s="4">
        <v>4.4692740000000004</v>
      </c>
      <c r="BO288" s="4">
        <v>3.6297640000000002</v>
      </c>
      <c r="BP288" s="4">
        <v>3.83</v>
      </c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163">
        <v>17.25</v>
      </c>
      <c r="CD288" s="115">
        <f t="shared" si="227"/>
        <v>2.318840579710145</v>
      </c>
      <c r="CE288" s="156">
        <f t="shared" si="228"/>
        <v>0.66912670042870204</v>
      </c>
      <c r="CF288" s="4"/>
      <c r="CG288" s="4"/>
      <c r="CH288" s="163">
        <v>17.25</v>
      </c>
      <c r="CI288" s="172">
        <f t="shared" si="229"/>
        <v>2.318840579710145</v>
      </c>
      <c r="CJ288" s="4"/>
      <c r="CK288" s="4"/>
      <c r="CL288" s="7">
        <v>11.79</v>
      </c>
      <c r="CM288" s="172">
        <f t="shared" si="230"/>
        <v>3.3927056827820188</v>
      </c>
      <c r="CN288" s="4"/>
      <c r="CO288" s="4"/>
      <c r="CP288" s="4"/>
      <c r="CQ288" s="4"/>
      <c r="CR288" s="4"/>
      <c r="CS288" s="7"/>
      <c r="CT288" s="115"/>
      <c r="CU288" s="7"/>
      <c r="CV288" s="4"/>
      <c r="CW288" s="4"/>
      <c r="CX288" s="4"/>
      <c r="CY288" s="4"/>
      <c r="DA288" s="4"/>
      <c r="DB288" s="4"/>
      <c r="DC288" s="63"/>
      <c r="DD288" s="4"/>
      <c r="DE288" s="4"/>
      <c r="DF288" s="32"/>
      <c r="DG288" s="32"/>
      <c r="DH288" s="32"/>
      <c r="DW288" s="53">
        <f t="shared" si="235"/>
        <v>1.29</v>
      </c>
      <c r="DX288" s="53">
        <f t="shared" si="237"/>
        <v>1.7431399999999999</v>
      </c>
      <c r="DY288" s="53">
        <f t="shared" si="238"/>
        <v>0.77643750704104553</v>
      </c>
      <c r="DZ288" s="53">
        <f t="shared" si="239"/>
        <v>0.78772958347433963</v>
      </c>
      <c r="EA288" s="53">
        <f t="shared" si="231"/>
        <v>1.59206008033036</v>
      </c>
      <c r="EB288" s="63">
        <f t="shared" si="240"/>
        <v>0.66912670042870204</v>
      </c>
      <c r="EC288" s="53">
        <f t="shared" si="232"/>
        <v>0.9790021698384318</v>
      </c>
      <c r="ED288" s="53">
        <f t="shared" si="233"/>
        <v>6.095677173501695</v>
      </c>
      <c r="EE288" s="53">
        <f t="shared" si="234"/>
        <v>2.2823064626101006</v>
      </c>
      <c r="EF288" s="53">
        <f>'east Allen-Studer'!DO287</f>
        <v>3.2609720203154509</v>
      </c>
      <c r="EG288" s="53">
        <f t="shared" si="241"/>
        <v>3.068978624627023</v>
      </c>
      <c r="EH288" s="53">
        <f>'east Allen-Studer'!DQ287</f>
        <v>12</v>
      </c>
      <c r="EI288" s="53">
        <f>'east Allen-Studer'!DR287</f>
        <v>2.2999999999999998</v>
      </c>
      <c r="EJ288" s="53">
        <f t="shared" ref="EJ288:EJ341" si="243">0.5*EE288</f>
        <v>1.1411532313050503</v>
      </c>
      <c r="EK288" s="53">
        <f t="shared" ref="EK288:EK341" si="244">EE288</f>
        <v>2.2823064626101006</v>
      </c>
      <c r="EL288" s="6"/>
      <c r="EM288" s="11">
        <f t="shared" ref="EM288:EM330" si="245">$DX$11*$DX288+$DZ$11*$DZ288+$EB$11*$EB288+$EC$11*$EC288+$ED$11*$ED288+$EE$11*$EE288+$EF$11*$EF288+$EG$11*$EG288+$EH$11*$EH288+$EI$11*$EI288+$EJ$11*$EJ288+$EK$11*$EK288</f>
        <v>698.66828965071852</v>
      </c>
      <c r="EN288" s="11">
        <f t="shared" ref="EN288:EN341" si="246">$EB$14*$EB288+$EC$14*$EC288+$ED$14*$ED288+$EE$14*$EE288+$EF$14*$EF288+$EG$14*$EG288+$EH$14*$EH288+$EI$14*$EI288+$EJ$14*$EJ288+$EK$14*$EK288</f>
        <v>276.14270050590392</v>
      </c>
      <c r="EO288" s="11">
        <f t="shared" ref="EO288:EO341" si="247">$EB$12*$EB288+$EC$12*$EC288+$ED$12*$ED288+$EE$12*$EE288+$EF$12*$EF288+$EG$12*$EG288+$EH$12*$EH288+$EI$12*$EI288+$EJ$12*$EJ288+$EK$12*$EK288</f>
        <v>187.87690672128528</v>
      </c>
      <c r="EP288" s="6"/>
      <c r="EQ288" s="6"/>
      <c r="ER288" s="6"/>
      <c r="ES288" s="218">
        <f t="shared" si="242"/>
        <v>1867</v>
      </c>
    </row>
    <row r="289" spans="1:153" x14ac:dyDescent="0.15">
      <c r="A289" s="218">
        <f t="shared" si="236"/>
        <v>1868</v>
      </c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12"/>
      <c r="N289" s="12"/>
      <c r="O289" s="53"/>
      <c r="P289" s="12"/>
      <c r="Q289" s="12"/>
      <c r="R289" s="12"/>
      <c r="S289" s="4"/>
      <c r="T289" s="4"/>
      <c r="U289" s="4"/>
      <c r="V289" s="4"/>
      <c r="W289" s="4"/>
      <c r="X289" s="4">
        <v>1.68</v>
      </c>
      <c r="Y289" s="4">
        <v>6.0606060609999997</v>
      </c>
      <c r="Z289" s="4">
        <v>3.2786885250000002</v>
      </c>
      <c r="AA289" s="4"/>
      <c r="AB289" s="4"/>
      <c r="AC289" s="4"/>
      <c r="AD289" s="4"/>
      <c r="AE289" s="4"/>
      <c r="AF289" s="87">
        <v>7.5</v>
      </c>
      <c r="AG289" s="87">
        <f t="shared" si="225"/>
        <v>5.333333333333333</v>
      </c>
      <c r="AH289" s="12">
        <f t="shared" si="226"/>
        <v>1.5389914109860143</v>
      </c>
      <c r="AI289" s="12">
        <v>4.8499999999999996</v>
      </c>
      <c r="AJ289" s="12"/>
      <c r="AK289" s="12"/>
      <c r="AL289" s="12"/>
      <c r="AM289" s="12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>
        <v>1.1299999999999999</v>
      </c>
      <c r="BI289" s="4"/>
      <c r="BJ289" s="4"/>
      <c r="BK289" s="4"/>
      <c r="BL289" s="4"/>
      <c r="BM289" s="4">
        <v>2.0629189999999999</v>
      </c>
      <c r="BN289" s="4">
        <v>3.9254169999999999</v>
      </c>
      <c r="BO289" s="4">
        <v>4.8426150000000003</v>
      </c>
      <c r="BP289" s="4">
        <v>3.39</v>
      </c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163">
        <v>26</v>
      </c>
      <c r="CD289" s="115">
        <f t="shared" si="227"/>
        <v>1.5384615384615385</v>
      </c>
      <c r="CE289" s="156">
        <f t="shared" si="228"/>
        <v>0.44393983009211962</v>
      </c>
      <c r="CF289" s="4"/>
      <c r="CG289" s="4"/>
      <c r="CH289" s="163">
        <v>26</v>
      </c>
      <c r="CI289" s="172">
        <f t="shared" si="229"/>
        <v>1.5384615384615385</v>
      </c>
      <c r="CJ289" s="4"/>
      <c r="CK289" s="4"/>
      <c r="CL289" s="7">
        <v>17.41</v>
      </c>
      <c r="CM289" s="172">
        <f t="shared" si="230"/>
        <v>2.2975301550832854</v>
      </c>
      <c r="CN289" s="4"/>
      <c r="CO289" s="4"/>
      <c r="CP289" s="4"/>
      <c r="CQ289" s="4"/>
      <c r="CR289" s="4"/>
      <c r="CS289" s="7"/>
      <c r="CT289" s="115"/>
      <c r="CU289" s="7"/>
      <c r="CV289" s="4"/>
      <c r="CW289" s="4"/>
      <c r="CX289" s="4"/>
      <c r="CY289" s="4"/>
      <c r="DA289" s="4"/>
      <c r="DB289" s="4"/>
      <c r="DC289" s="63"/>
      <c r="DD289" s="4"/>
      <c r="DE289" s="4"/>
      <c r="DF289" s="32"/>
      <c r="DG289" s="32"/>
      <c r="DH289" s="32"/>
      <c r="DW289" s="53">
        <f t="shared" si="235"/>
        <v>1.1299999999999999</v>
      </c>
      <c r="DX289" s="53">
        <f t="shared" si="237"/>
        <v>1.5469799999999998</v>
      </c>
      <c r="DY289" s="53">
        <f t="shared" si="238"/>
        <v>0.64267830755607835</v>
      </c>
      <c r="DZ289" s="53">
        <f t="shared" si="239"/>
        <v>0.52880026211278308</v>
      </c>
      <c r="EA289" s="53">
        <f t="shared" si="231"/>
        <v>1.5389914109860143</v>
      </c>
      <c r="EB289" s="63">
        <f t="shared" si="240"/>
        <v>0.44393983009211962</v>
      </c>
      <c r="EC289" s="53">
        <f t="shared" si="232"/>
        <v>0.66297734534147668</v>
      </c>
      <c r="ED289" s="53">
        <f t="shared" si="233"/>
        <v>6.1429587865229456</v>
      </c>
      <c r="EE289" s="53">
        <f t="shared" si="234"/>
        <v>2.3000093572827591</v>
      </c>
      <c r="EF289" s="53">
        <f>'east Allen-Studer'!DO288</f>
        <v>3.2012321172335949</v>
      </c>
      <c r="EG289" s="53">
        <f t="shared" si="241"/>
        <v>2.0783031582052032</v>
      </c>
      <c r="EH289" s="53">
        <f>'east Allen-Studer'!DQ288</f>
        <v>12</v>
      </c>
      <c r="EI289" s="53">
        <f>'east Allen-Studer'!DR288</f>
        <v>2.2999999999999998</v>
      </c>
      <c r="EJ289" s="53">
        <f t="shared" si="243"/>
        <v>1.1500046786413796</v>
      </c>
      <c r="EK289" s="53">
        <f t="shared" si="244"/>
        <v>2.3000093572827591</v>
      </c>
      <c r="EL289" s="6"/>
      <c r="EM289" s="11">
        <f t="shared" si="245"/>
        <v>569.7136832942814</v>
      </c>
      <c r="EN289" s="11">
        <f t="shared" si="246"/>
        <v>214.12193225025473</v>
      </c>
      <c r="EO289" s="11">
        <f t="shared" si="247"/>
        <v>135.60368869095095</v>
      </c>
      <c r="EP289" s="6"/>
      <c r="EQ289" s="6"/>
      <c r="ER289" s="6"/>
      <c r="ES289" s="218">
        <f t="shared" si="242"/>
        <v>1868</v>
      </c>
    </row>
    <row r="290" spans="1:153" x14ac:dyDescent="0.15">
      <c r="A290" s="218">
        <f t="shared" si="236"/>
        <v>1869</v>
      </c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12"/>
      <c r="N290" s="12"/>
      <c r="O290" s="53"/>
      <c r="P290" s="12"/>
      <c r="Q290" s="12"/>
      <c r="R290" s="12"/>
      <c r="S290" s="4"/>
      <c r="T290" s="4"/>
      <c r="U290" s="4"/>
      <c r="V290" s="4"/>
      <c r="W290" s="4"/>
      <c r="X290" s="4">
        <v>1.95</v>
      </c>
      <c r="Y290" s="4">
        <v>6.0422960730000002</v>
      </c>
      <c r="Z290" s="4">
        <v>4.4444444440000002</v>
      </c>
      <c r="AA290" s="4"/>
      <c r="AB290" s="4"/>
      <c r="AC290" s="4"/>
      <c r="AD290" s="4"/>
      <c r="AE290" s="4"/>
      <c r="AF290" s="87">
        <v>6.75</v>
      </c>
      <c r="AG290" s="87">
        <f t="shared" si="225"/>
        <v>5.9259259259259256</v>
      </c>
      <c r="AH290" s="12">
        <f t="shared" si="226"/>
        <v>1.709990456651127</v>
      </c>
      <c r="AI290" s="12">
        <v>5.86</v>
      </c>
      <c r="AJ290" s="12"/>
      <c r="AK290" s="12"/>
      <c r="AL290" s="12"/>
      <c r="AM290" s="12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>
        <v>1.36</v>
      </c>
      <c r="BI290" s="4"/>
      <c r="BJ290" s="4"/>
      <c r="BK290" s="4"/>
      <c r="BL290" s="4"/>
      <c r="BM290" s="4">
        <v>2.6420080000000001</v>
      </c>
      <c r="BN290" s="4">
        <v>4.72255</v>
      </c>
      <c r="BO290" s="4">
        <v>5.4644810000000001</v>
      </c>
      <c r="BP290" s="4">
        <v>4.8</v>
      </c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163">
        <v>16.25</v>
      </c>
      <c r="CD290" s="115">
        <f t="shared" si="227"/>
        <v>2.4615384615384617</v>
      </c>
      <c r="CE290" s="156">
        <f t="shared" si="228"/>
        <v>0.7103037281473914</v>
      </c>
      <c r="CF290" s="4"/>
      <c r="CG290" s="4"/>
      <c r="CH290" s="163">
        <v>16.25</v>
      </c>
      <c r="CI290" s="172">
        <f t="shared" si="229"/>
        <v>2.4615384615384617</v>
      </c>
      <c r="CJ290" s="4"/>
      <c r="CK290" s="4"/>
      <c r="CL290" s="7">
        <v>12.05</v>
      </c>
      <c r="CM290" s="172">
        <f t="shared" si="230"/>
        <v>3.3195020746887964</v>
      </c>
      <c r="CN290" s="4"/>
      <c r="CO290" s="4"/>
      <c r="CP290" s="4"/>
      <c r="CQ290" s="4"/>
      <c r="CR290" s="4"/>
      <c r="CS290" s="7"/>
      <c r="CT290" s="115"/>
      <c r="CU290" s="7"/>
      <c r="CV290" s="4"/>
      <c r="CW290" s="4"/>
      <c r="CX290" s="4"/>
      <c r="CY290" s="4"/>
      <c r="DA290" s="4"/>
      <c r="DB290" s="4"/>
      <c r="DC290" s="63"/>
      <c r="DD290" s="4"/>
      <c r="DE290" s="4"/>
      <c r="DF290" s="32"/>
      <c r="DG290" s="32"/>
      <c r="DH290" s="32"/>
      <c r="DW290" s="53">
        <f t="shared" si="235"/>
        <v>1.36</v>
      </c>
      <c r="DX290" s="53">
        <f t="shared" si="237"/>
        <v>1.8289600000000001</v>
      </c>
      <c r="DY290" s="53">
        <f t="shared" si="238"/>
        <v>0.80089633208972533</v>
      </c>
      <c r="DZ290" s="53">
        <f t="shared" si="239"/>
        <v>0.83507665938045283</v>
      </c>
      <c r="EA290" s="53">
        <f t="shared" si="231"/>
        <v>1.709990456651127</v>
      </c>
      <c r="EB290" s="63">
        <f t="shared" si="240"/>
        <v>0.7103037281473914</v>
      </c>
      <c r="EC290" s="53">
        <f t="shared" si="232"/>
        <v>0.95787847156805872</v>
      </c>
      <c r="ED290" s="53">
        <f t="shared" si="233"/>
        <v>6.1902403995441961</v>
      </c>
      <c r="EE290" s="53">
        <f t="shared" si="234"/>
        <v>2.3177122519554176</v>
      </c>
      <c r="EF290" s="53">
        <f>'east Allen-Studer'!DO289</f>
        <v>3.1414922141517394</v>
      </c>
      <c r="EG290" s="53">
        <f t="shared" si="241"/>
        <v>3.0027599987014595</v>
      </c>
      <c r="EH290" s="53">
        <f>'east Allen-Studer'!DQ289</f>
        <v>12</v>
      </c>
      <c r="EI290" s="53">
        <f>'east Allen-Studer'!DR289</f>
        <v>2.2999999999999998</v>
      </c>
      <c r="EJ290" s="53">
        <f t="shared" si="243"/>
        <v>1.1588561259777088</v>
      </c>
      <c r="EK290" s="53">
        <f t="shared" si="244"/>
        <v>2.3177122519554176</v>
      </c>
      <c r="EL290" s="6"/>
      <c r="EM290" s="11">
        <f t="shared" si="245"/>
        <v>720.51913207438622</v>
      </c>
      <c r="EN290" s="11">
        <f t="shared" si="246"/>
        <v>279.29141427725187</v>
      </c>
      <c r="EO290" s="11">
        <f t="shared" si="247"/>
        <v>195.95303460893629</v>
      </c>
      <c r="EP290" s="6"/>
      <c r="EQ290" s="6"/>
      <c r="ER290" s="6"/>
      <c r="ES290" s="218">
        <f t="shared" si="242"/>
        <v>1869</v>
      </c>
    </row>
    <row r="291" spans="1:153" x14ac:dyDescent="0.15">
      <c r="A291" s="218">
        <f t="shared" si="236"/>
        <v>1870</v>
      </c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12"/>
      <c r="N291" s="12"/>
      <c r="O291" s="53"/>
      <c r="P291" s="12"/>
      <c r="Q291" s="12"/>
      <c r="R291" s="12"/>
      <c r="S291" s="4"/>
      <c r="T291" s="4"/>
      <c r="U291" s="4"/>
      <c r="V291" s="4"/>
      <c r="W291" s="4"/>
      <c r="X291" s="4">
        <v>1.47</v>
      </c>
      <c r="Y291" s="4">
        <v>6.0422960730000002</v>
      </c>
      <c r="Z291" s="4">
        <v>4.6948356809999998</v>
      </c>
      <c r="AA291" s="4">
        <v>7.71</v>
      </c>
      <c r="AB291" s="4"/>
      <c r="AC291" s="4"/>
      <c r="AD291" s="4"/>
      <c r="AE291" s="4"/>
      <c r="AF291" s="87">
        <v>6.75</v>
      </c>
      <c r="AG291" s="87">
        <f t="shared" si="225"/>
        <v>5.9259259259259256</v>
      </c>
      <c r="AH291" s="12">
        <f t="shared" si="226"/>
        <v>1.709990456651127</v>
      </c>
      <c r="AI291" s="12">
        <v>5.75</v>
      </c>
      <c r="AJ291" s="12"/>
      <c r="AK291" s="12"/>
      <c r="AL291" s="12"/>
      <c r="AM291" s="12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>
        <v>1.29</v>
      </c>
      <c r="BI291" s="4"/>
      <c r="BJ291" s="4"/>
      <c r="BK291" s="4"/>
      <c r="BL291" s="4"/>
      <c r="BM291" s="4">
        <v>7.4626869999999998</v>
      </c>
      <c r="BN291" s="4">
        <v>4.4692740000000004</v>
      </c>
      <c r="BO291" s="4">
        <v>5.3191490000000003</v>
      </c>
      <c r="BP291" s="4">
        <v>5.27</v>
      </c>
      <c r="BQ291" s="4"/>
      <c r="BR291" s="4">
        <v>5.88</v>
      </c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163">
        <v>20.25</v>
      </c>
      <c r="CD291" s="115">
        <f t="shared" si="227"/>
        <v>1.9753086419753085</v>
      </c>
      <c r="CE291" s="156">
        <f t="shared" si="228"/>
        <v>0.56999681888370901</v>
      </c>
      <c r="CF291" s="4"/>
      <c r="CG291" s="4"/>
      <c r="CH291" s="163">
        <v>20.25</v>
      </c>
      <c r="CI291" s="172">
        <f t="shared" si="229"/>
        <v>1.9753086419753085</v>
      </c>
      <c r="CJ291" s="4"/>
      <c r="CK291" s="4"/>
      <c r="CL291" s="7">
        <v>9.64</v>
      </c>
      <c r="CM291" s="172">
        <f t="shared" si="230"/>
        <v>4.1493775933609953</v>
      </c>
      <c r="CN291" s="4"/>
      <c r="CO291" s="4"/>
      <c r="CP291" s="4"/>
      <c r="CQ291" s="4"/>
      <c r="CR291" s="4"/>
      <c r="CS291" s="7"/>
      <c r="CT291" s="115"/>
      <c r="CU291" s="7"/>
      <c r="CV291" s="4"/>
      <c r="CW291" s="4"/>
      <c r="CX291" s="4"/>
      <c r="CY291" s="4"/>
      <c r="DA291" s="4"/>
      <c r="DB291" s="4"/>
      <c r="DC291" s="63"/>
      <c r="DD291" s="4"/>
      <c r="DE291" s="4"/>
      <c r="DF291" s="32"/>
      <c r="DG291" s="32"/>
      <c r="DH291" s="32"/>
      <c r="DW291" s="53">
        <f t="shared" si="235"/>
        <v>1.29</v>
      </c>
      <c r="DX291" s="53">
        <f t="shared" si="237"/>
        <v>1.7431399999999999</v>
      </c>
      <c r="DY291" s="53">
        <f t="shared" si="238"/>
        <v>0.71755515044237217</v>
      </c>
      <c r="DZ291" s="53">
        <f t="shared" si="239"/>
        <v>0.67374588221888176</v>
      </c>
      <c r="EA291" s="53">
        <f t="shared" si="231"/>
        <v>1.709990456651127</v>
      </c>
      <c r="EB291" s="63">
        <f t="shared" si="240"/>
        <v>0.56999681888370901</v>
      </c>
      <c r="EC291" s="53">
        <f t="shared" si="232"/>
        <v>1.1973480894600734</v>
      </c>
      <c r="ED291" s="53">
        <f t="shared" si="233"/>
        <v>6.2375220125654467</v>
      </c>
      <c r="EE291" s="53">
        <f t="shared" si="234"/>
        <v>2.3354151466280761</v>
      </c>
      <c r="EF291" s="53">
        <f>'east Allen-Studer'!DO290</f>
        <v>3.0817523110698835</v>
      </c>
      <c r="EG291" s="53">
        <f t="shared" si="241"/>
        <v>3.7534499983768246</v>
      </c>
      <c r="EH291" s="53">
        <f>'east Allen-Studer'!DQ290</f>
        <v>12</v>
      </c>
      <c r="EI291" s="53">
        <f>'east Allen-Studer'!DR290</f>
        <v>2.2999999999999998</v>
      </c>
      <c r="EJ291" s="53">
        <f t="shared" si="243"/>
        <v>1.1677075733140381</v>
      </c>
      <c r="EK291" s="53">
        <f t="shared" si="244"/>
        <v>2.3354151466280761</v>
      </c>
      <c r="EL291" s="6"/>
      <c r="EM291" s="11">
        <f t="shared" si="245"/>
        <v>711.12614392201408</v>
      </c>
      <c r="EN291" s="11">
        <f t="shared" si="246"/>
        <v>287.66163771610928</v>
      </c>
      <c r="EO291" s="11">
        <f t="shared" si="247"/>
        <v>171.85924942072765</v>
      </c>
      <c r="EP291" s="6"/>
      <c r="EQ291" s="6"/>
      <c r="ER291" s="6"/>
      <c r="ES291" s="218">
        <f t="shared" si="242"/>
        <v>1870</v>
      </c>
    </row>
    <row r="292" spans="1:153" x14ac:dyDescent="0.15">
      <c r="A292" s="218">
        <f t="shared" si="236"/>
        <v>1871</v>
      </c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12"/>
      <c r="N292" s="12"/>
      <c r="O292" s="53"/>
      <c r="P292" s="12"/>
      <c r="Q292" s="12"/>
      <c r="R292" s="12"/>
      <c r="S292" s="4"/>
      <c r="T292" s="4"/>
      <c r="U292" s="4"/>
      <c r="V292" s="4"/>
      <c r="W292" s="4"/>
      <c r="X292" s="4">
        <v>1.57</v>
      </c>
      <c r="Y292" s="4">
        <v>4.1407867490000001</v>
      </c>
      <c r="Z292" s="4">
        <v>2.996254682</v>
      </c>
      <c r="AA292" s="4">
        <v>6.48</v>
      </c>
      <c r="AB292" s="4"/>
      <c r="AC292" s="4"/>
      <c r="AD292" s="4"/>
      <c r="AE292" s="4"/>
      <c r="AF292" s="87">
        <v>8.67</v>
      </c>
      <c r="AG292" s="87">
        <f t="shared" si="225"/>
        <v>4.6136101499423301</v>
      </c>
      <c r="AH292" s="12">
        <f t="shared" si="226"/>
        <v>1.3313074489498398</v>
      </c>
      <c r="AI292" s="12">
        <v>5.18</v>
      </c>
      <c r="AJ292" s="12"/>
      <c r="AK292" s="12"/>
      <c r="AL292" s="12"/>
      <c r="AM292" s="12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>
        <v>1.26</v>
      </c>
      <c r="BI292" s="4"/>
      <c r="BJ292" s="4"/>
      <c r="BK292" s="4"/>
      <c r="BL292" s="4"/>
      <c r="BM292" s="4">
        <v>4.2826550000000001</v>
      </c>
      <c r="BN292" s="4">
        <v>3.9177279999999999</v>
      </c>
      <c r="BO292" s="4">
        <v>4.0774720000000002</v>
      </c>
      <c r="BP292" s="4">
        <v>4</v>
      </c>
      <c r="BQ292" s="4"/>
      <c r="BR292" s="4">
        <v>4.03</v>
      </c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163">
        <v>22.22</v>
      </c>
      <c r="CD292" s="115">
        <f t="shared" si="227"/>
        <v>1.8001800180018002</v>
      </c>
      <c r="CE292" s="156">
        <f t="shared" si="228"/>
        <v>0.51946154736251615</v>
      </c>
      <c r="CF292" s="4"/>
      <c r="CG292" s="4"/>
      <c r="CH292" s="163">
        <v>15.92</v>
      </c>
      <c r="CI292" s="172">
        <f t="shared" si="229"/>
        <v>2.5125628140703515</v>
      </c>
      <c r="CJ292" s="4"/>
      <c r="CK292" s="4"/>
      <c r="CL292" s="7">
        <v>17.64</v>
      </c>
      <c r="CM292" s="172">
        <f t="shared" si="230"/>
        <v>2.2675736961451247</v>
      </c>
      <c r="CN292" s="4"/>
      <c r="CO292" s="4"/>
      <c r="CP292" s="4"/>
      <c r="CQ292" s="4"/>
      <c r="CR292" s="4"/>
      <c r="CS292" s="7"/>
      <c r="CT292" s="115"/>
      <c r="CU292" s="7"/>
      <c r="CV292" s="4"/>
      <c r="CW292" s="4"/>
      <c r="CX292" s="4"/>
      <c r="CY292" s="4"/>
      <c r="DA292" s="4"/>
      <c r="DB292" s="4"/>
      <c r="DC292" s="63"/>
      <c r="DD292" s="4"/>
      <c r="DE292" s="4"/>
      <c r="DF292" s="32"/>
      <c r="DG292" s="32"/>
      <c r="DH292" s="32"/>
      <c r="DW292" s="53">
        <f t="shared" si="235"/>
        <v>1.26</v>
      </c>
      <c r="DX292" s="53">
        <f t="shared" si="237"/>
        <v>1.7063599999999999</v>
      </c>
      <c r="DY292" s="53">
        <f t="shared" si="238"/>
        <v>0.68753760344095571</v>
      </c>
      <c r="DZ292" s="53">
        <f t="shared" si="239"/>
        <v>0.61563830454241031</v>
      </c>
      <c r="EA292" s="53">
        <f t="shared" si="231"/>
        <v>1.3313074489498398</v>
      </c>
      <c r="EB292" s="63">
        <f t="shared" si="240"/>
        <v>0.51946154736251615</v>
      </c>
      <c r="EC292" s="53">
        <f t="shared" si="232"/>
        <v>0.65433308290221703</v>
      </c>
      <c r="ED292" s="53">
        <f t="shared" si="233"/>
        <v>6.2848036255866973</v>
      </c>
      <c r="EE292" s="53">
        <f t="shared" si="234"/>
        <v>2.3531180413007351</v>
      </c>
      <c r="EF292" s="53">
        <f>'east Allen-Studer'!DO291</f>
        <v>3.0220124079880275</v>
      </c>
      <c r="EG292" s="53">
        <f t="shared" si="241"/>
        <v>2.0512051011537751</v>
      </c>
      <c r="EH292" s="53">
        <f>'east Allen-Studer'!DQ291</f>
        <v>12</v>
      </c>
      <c r="EI292" s="53">
        <f>'east Allen-Studer'!DR291</f>
        <v>2.2999999999999998</v>
      </c>
      <c r="EJ292" s="53">
        <f t="shared" si="243"/>
        <v>1.1765590206503675</v>
      </c>
      <c r="EK292" s="53">
        <f t="shared" si="244"/>
        <v>2.3531180413007351</v>
      </c>
      <c r="EL292" s="6"/>
      <c r="EM292" s="11">
        <f t="shared" si="245"/>
        <v>614.33654005611743</v>
      </c>
      <c r="EN292" s="11">
        <f t="shared" si="246"/>
        <v>223.04417339850593</v>
      </c>
      <c r="EO292" s="11">
        <f t="shared" si="247"/>
        <v>150.98499903453546</v>
      </c>
      <c r="EP292" s="6"/>
      <c r="EQ292" s="6"/>
      <c r="ER292" s="6"/>
      <c r="ES292" s="218">
        <f t="shared" si="242"/>
        <v>1871</v>
      </c>
    </row>
    <row r="293" spans="1:153" x14ac:dyDescent="0.15">
      <c r="A293" s="218">
        <f t="shared" si="236"/>
        <v>1872</v>
      </c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12"/>
      <c r="N293" s="12"/>
      <c r="O293" s="53"/>
      <c r="P293" s="12"/>
      <c r="Q293" s="12"/>
      <c r="R293" s="12"/>
      <c r="S293" s="4"/>
      <c r="T293" s="4"/>
      <c r="U293" s="4"/>
      <c r="V293" s="4"/>
      <c r="W293" s="4"/>
      <c r="X293" s="4">
        <v>1.63</v>
      </c>
      <c r="Y293" s="4">
        <v>4.0281973820000001</v>
      </c>
      <c r="Z293" s="4">
        <v>4.0733197560000001</v>
      </c>
      <c r="AA293" s="4">
        <v>6.15</v>
      </c>
      <c r="AB293" s="4"/>
      <c r="AC293" s="4"/>
      <c r="AD293" s="4"/>
      <c r="AE293" s="4"/>
      <c r="AF293" s="87">
        <v>8.6</v>
      </c>
      <c r="AG293" s="87">
        <f t="shared" si="225"/>
        <v>4.6511627906976747</v>
      </c>
      <c r="AH293" s="12">
        <f t="shared" si="226"/>
        <v>1.3421436723715243</v>
      </c>
      <c r="AI293" s="12">
        <v>5.58</v>
      </c>
      <c r="AJ293" s="12"/>
      <c r="AK293" s="12"/>
      <c r="AL293" s="12"/>
      <c r="AM293" s="12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>
        <v>1.0900000000000001</v>
      </c>
      <c r="BI293" s="4"/>
      <c r="BJ293" s="4"/>
      <c r="BK293" s="4"/>
      <c r="BL293" s="4"/>
      <c r="BM293" s="4">
        <v>4.0201010000000004</v>
      </c>
      <c r="BN293" s="4">
        <v>3.656307</v>
      </c>
      <c r="BO293" s="4">
        <v>3.2626430000000002</v>
      </c>
      <c r="BP293" s="4">
        <v>4.18</v>
      </c>
      <c r="BQ293" s="4"/>
      <c r="BR293" s="4">
        <v>4.16</v>
      </c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163">
        <v>19.850000000000001</v>
      </c>
      <c r="CD293" s="115">
        <f t="shared" si="227"/>
        <v>2.0151133501259446</v>
      </c>
      <c r="CE293" s="156">
        <f t="shared" si="228"/>
        <v>0.58148290087632792</v>
      </c>
      <c r="CF293" s="4"/>
      <c r="CG293" s="4"/>
      <c r="CH293" s="163">
        <v>15.28</v>
      </c>
      <c r="CI293" s="172">
        <f t="shared" si="229"/>
        <v>2.6178010471204187</v>
      </c>
      <c r="CJ293" s="4"/>
      <c r="CK293" s="4"/>
      <c r="CL293" s="7">
        <v>13.99</v>
      </c>
      <c r="CM293" s="172">
        <f t="shared" si="230"/>
        <v>2.8591851322373123</v>
      </c>
      <c r="CN293" s="4"/>
      <c r="CO293" s="4"/>
      <c r="CP293" s="4"/>
      <c r="CQ293" s="4"/>
      <c r="CR293" s="4"/>
      <c r="CS293" s="7"/>
      <c r="CT293" s="115"/>
      <c r="CU293" s="7"/>
      <c r="CV293" s="4"/>
      <c r="CW293" s="4"/>
      <c r="CX293" s="4"/>
      <c r="CY293" s="4"/>
      <c r="DA293" s="4"/>
      <c r="DB293" s="4"/>
      <c r="DC293" s="63"/>
      <c r="DD293" s="4"/>
      <c r="DE293" s="4"/>
      <c r="DF293" s="32"/>
      <c r="DG293" s="32"/>
      <c r="DH293" s="32"/>
      <c r="DW293" s="53">
        <f t="shared" si="235"/>
        <v>1.0900000000000001</v>
      </c>
      <c r="DX293" s="53">
        <f t="shared" si="237"/>
        <v>1.49794</v>
      </c>
      <c r="DY293" s="53">
        <f t="shared" si="238"/>
        <v>0.72437779125733182</v>
      </c>
      <c r="DZ293" s="53">
        <f t="shared" si="239"/>
        <v>0.68695306170943871</v>
      </c>
      <c r="EA293" s="53">
        <f t="shared" si="231"/>
        <v>1.3421436723715243</v>
      </c>
      <c r="EB293" s="63">
        <f t="shared" si="240"/>
        <v>0.58148290087632792</v>
      </c>
      <c r="EC293" s="53">
        <f t="shared" si="232"/>
        <v>0.82504900517477542</v>
      </c>
      <c r="ED293" s="53">
        <f t="shared" si="233"/>
        <v>6.3320852386079487</v>
      </c>
      <c r="EE293" s="53">
        <f t="shared" si="234"/>
        <v>2.3708209359733941</v>
      </c>
      <c r="EF293" s="53">
        <f>'east Allen-Studer'!DO292</f>
        <v>2.962272504906172</v>
      </c>
      <c r="EG293" s="53">
        <f t="shared" si="241"/>
        <v>2.5863658316191986</v>
      </c>
      <c r="EH293" s="53">
        <f>'east Allen-Studer'!DQ292</f>
        <v>12</v>
      </c>
      <c r="EI293" s="53">
        <f>'east Allen-Studer'!DR292</f>
        <v>2.2999999999999998</v>
      </c>
      <c r="EJ293" s="53">
        <f t="shared" si="243"/>
        <v>1.185410467986697</v>
      </c>
      <c r="EK293" s="53">
        <f t="shared" si="244"/>
        <v>2.3708209359733941</v>
      </c>
      <c r="EL293" s="6"/>
      <c r="EM293" s="11">
        <f t="shared" si="245"/>
        <v>614.85772858138432</v>
      </c>
      <c r="EN293" s="11">
        <f t="shared" si="246"/>
        <v>249.30631976066886</v>
      </c>
      <c r="EO293" s="11">
        <f t="shared" si="247"/>
        <v>167.03438295188877</v>
      </c>
      <c r="EP293" s="6"/>
      <c r="EQ293" s="6"/>
      <c r="ER293" s="6"/>
      <c r="ES293" s="218">
        <f t="shared" si="242"/>
        <v>1872</v>
      </c>
    </row>
    <row r="294" spans="1:153" x14ac:dyDescent="0.15">
      <c r="A294" s="218">
        <f t="shared" si="236"/>
        <v>1873</v>
      </c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12">
        <v>4.6900000000000004</v>
      </c>
      <c r="N294" s="12">
        <v>8</v>
      </c>
      <c r="O294" s="53">
        <f t="shared" ref="O294:O330" si="248">10.78*N294/30</f>
        <v>2.8746666666666667</v>
      </c>
      <c r="P294" s="12">
        <v>16.87</v>
      </c>
      <c r="Q294" s="12"/>
      <c r="R294" s="12"/>
      <c r="S294" s="4"/>
      <c r="T294" s="4"/>
      <c r="U294" s="4"/>
      <c r="V294" s="4"/>
      <c r="W294" s="4"/>
      <c r="X294" s="4">
        <v>0.92</v>
      </c>
      <c r="Y294" s="4">
        <v>3.636363636</v>
      </c>
      <c r="Z294" s="4">
        <v>3.703703704</v>
      </c>
      <c r="AA294" s="4">
        <v>3.71</v>
      </c>
      <c r="AB294" s="4"/>
      <c r="AC294" s="4"/>
      <c r="AD294" s="4"/>
      <c r="AE294" s="4"/>
      <c r="AF294" s="87">
        <v>9.27</v>
      </c>
      <c r="AG294" s="87">
        <f t="shared" si="225"/>
        <v>4.3149946062567421</v>
      </c>
      <c r="AH294" s="12">
        <f t="shared" si="226"/>
        <v>1.2451386820275199</v>
      </c>
      <c r="AI294" s="12">
        <v>4.47</v>
      </c>
      <c r="AJ294" s="12"/>
      <c r="AK294" s="12"/>
      <c r="AL294" s="12"/>
      <c r="AM294" s="12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>
        <v>0.99</v>
      </c>
      <c r="BI294" s="4"/>
      <c r="BJ294" s="4"/>
      <c r="BK294" s="4"/>
      <c r="BL294" s="4"/>
      <c r="BM294" s="4">
        <v>3.3585219999999998</v>
      </c>
      <c r="BN294" s="4">
        <v>3.436426</v>
      </c>
      <c r="BO294" s="4">
        <v>2.9090910000000001</v>
      </c>
      <c r="BP294" s="4">
        <v>3.3</v>
      </c>
      <c r="BQ294" s="4"/>
      <c r="BR294" s="4">
        <v>3.21</v>
      </c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163">
        <v>30.86</v>
      </c>
      <c r="CD294" s="115">
        <f t="shared" si="227"/>
        <v>1.2961762799740764</v>
      </c>
      <c r="CE294" s="156">
        <f t="shared" si="228"/>
        <v>0.37402578037573259</v>
      </c>
      <c r="CF294" s="4"/>
      <c r="CG294" s="4"/>
      <c r="CH294" s="163">
        <v>25.43</v>
      </c>
      <c r="CI294" s="172">
        <f t="shared" si="229"/>
        <v>1.5729453401494298</v>
      </c>
      <c r="CJ294" s="4"/>
      <c r="CK294" s="4"/>
      <c r="CL294" s="7">
        <v>17.010000000000002</v>
      </c>
      <c r="CM294" s="172">
        <f t="shared" si="230"/>
        <v>2.3515579071134622</v>
      </c>
      <c r="CN294" s="4"/>
      <c r="CO294" s="4"/>
      <c r="CP294" s="4"/>
      <c r="CQ294" s="4"/>
      <c r="CR294" s="4"/>
      <c r="CS294" s="7"/>
      <c r="CT294" s="115"/>
      <c r="CU294" s="7"/>
      <c r="CV294" s="4"/>
      <c r="CW294" s="4"/>
      <c r="CX294" s="4"/>
      <c r="CY294" s="4"/>
      <c r="DA294" s="4"/>
      <c r="DB294" s="4"/>
      <c r="DC294" s="63"/>
      <c r="DD294" s="4"/>
      <c r="DE294" s="4"/>
      <c r="DF294" s="32"/>
      <c r="DG294" s="32"/>
      <c r="DH294" s="32"/>
      <c r="DW294" s="53">
        <f t="shared" si="235"/>
        <v>0.99</v>
      </c>
      <c r="DX294" s="53">
        <f t="shared" ref="DX294:DX330" si="249">0.063+1.226*(DW294)+0.017*ER294</f>
        <v>1.3797932066666667</v>
      </c>
      <c r="DY294" s="53">
        <f t="shared" ref="DY294:DY330" si="250">0.254966+0.593992*EB294+0.021382*ER294</f>
        <v>0.60675100751027555</v>
      </c>
      <c r="DZ294" s="53">
        <f t="shared" ref="DZ294:DZ330" si="251">1.149842*EB294+0.003162*ER294</f>
        <v>0.44923844779879313</v>
      </c>
      <c r="EA294" s="53">
        <f t="shared" si="231"/>
        <v>1.2451386820275199</v>
      </c>
      <c r="EB294" s="63">
        <f t="shared" si="240"/>
        <v>0.37402578037573259</v>
      </c>
      <c r="EC294" s="53">
        <f t="shared" si="232"/>
        <v>0.67856764152822491</v>
      </c>
      <c r="ED294" s="53">
        <f t="shared" si="233"/>
        <v>6.3793668516291993</v>
      </c>
      <c r="EE294" s="53">
        <f t="shared" si="234"/>
        <v>2.3885238306460526</v>
      </c>
      <c r="EF294" s="53">
        <f>'east Allen-Studer'!DO293</f>
        <v>2.902532601824316</v>
      </c>
      <c r="EG294" s="53">
        <f t="shared" si="241"/>
        <v>2.1271756604557663</v>
      </c>
      <c r="EH294" s="53">
        <f>'east Allen-Studer'!DQ293</f>
        <v>11.990583646170741</v>
      </c>
      <c r="EI294" s="53">
        <f>'east Allen-Studer'!DR293</f>
        <v>2.1774172185430465</v>
      </c>
      <c r="EJ294" s="53">
        <f t="shared" si="243"/>
        <v>1.1942619153230263</v>
      </c>
      <c r="EK294" s="53">
        <f t="shared" si="244"/>
        <v>2.3885238306460526</v>
      </c>
      <c r="EL294" s="6"/>
      <c r="EM294" s="11">
        <f t="shared" si="245"/>
        <v>528.26237253164959</v>
      </c>
      <c r="EN294" s="11">
        <f t="shared" si="246"/>
        <v>207.10647306837456</v>
      </c>
      <c r="EO294" s="11">
        <f t="shared" si="247"/>
        <v>121.31790578784012</v>
      </c>
      <c r="EP294" s="6"/>
      <c r="EQ294" s="5">
        <f t="shared" ref="EQ294:EQ330" si="252">O294</f>
        <v>2.8746666666666667</v>
      </c>
      <c r="ER294" s="5">
        <f t="shared" ref="ER294:ER330" si="253">P294*10.78/30</f>
        <v>6.0619533333333333</v>
      </c>
      <c r="ES294" s="218">
        <f t="shared" si="242"/>
        <v>1873</v>
      </c>
      <c r="ET294" s="53">
        <f t="shared" ref="ET294:ET330" si="254">$EQ294*360/(3.15*EM294)</f>
        <v>0.62191318257037154</v>
      </c>
      <c r="EU294" s="53">
        <f t="shared" ref="EU294:EU330" si="255">$EQ294*360/(3.15*EN294)</f>
        <v>1.5863016180323379</v>
      </c>
      <c r="EV294" s="53">
        <f t="shared" ref="EV294:EV330" si="256">$EQ294*360/(3.15*EO294)</f>
        <v>2.7080366348218221</v>
      </c>
      <c r="EW294" s="6"/>
    </row>
    <row r="295" spans="1:153" x14ac:dyDescent="0.15">
      <c r="A295" s="218">
        <f t="shared" si="236"/>
        <v>1874</v>
      </c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12">
        <v>6</v>
      </c>
      <c r="N295" s="12">
        <v>8</v>
      </c>
      <c r="O295" s="53">
        <f t="shared" si="248"/>
        <v>2.8746666666666667</v>
      </c>
      <c r="P295" s="12">
        <v>17.5</v>
      </c>
      <c r="Q295" s="12"/>
      <c r="R295" s="12"/>
      <c r="S295" s="4"/>
      <c r="T295" s="4"/>
      <c r="U295" s="4"/>
      <c r="V295" s="4"/>
      <c r="W295" s="4"/>
      <c r="X295" s="4">
        <v>0.83</v>
      </c>
      <c r="Y295" s="4">
        <v>3.5211267610000001</v>
      </c>
      <c r="Z295" s="4">
        <v>2.6263952719999999</v>
      </c>
      <c r="AA295" s="4">
        <v>3.16</v>
      </c>
      <c r="AB295" s="4"/>
      <c r="AC295" s="4"/>
      <c r="AD295" s="4"/>
      <c r="AE295" s="4"/>
      <c r="AF295" s="87">
        <v>10.210000000000001</v>
      </c>
      <c r="AG295" s="87">
        <f t="shared" si="225"/>
        <v>3.9177277179236043</v>
      </c>
      <c r="AH295" s="12">
        <f t="shared" si="226"/>
        <v>1.1305029953374248</v>
      </c>
      <c r="AI295" s="12">
        <v>3.87</v>
      </c>
      <c r="AJ295" s="12"/>
      <c r="AK295" s="12"/>
      <c r="AL295" s="12"/>
      <c r="AM295" s="12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>
        <v>0.94</v>
      </c>
      <c r="BI295" s="4"/>
      <c r="BJ295" s="4"/>
      <c r="BK295" s="4"/>
      <c r="BL295" s="4"/>
      <c r="BM295" s="4">
        <v>2.437538</v>
      </c>
      <c r="BN295" s="4">
        <v>3.2310180000000002</v>
      </c>
      <c r="BO295" s="4">
        <v>2.7266530000000002</v>
      </c>
      <c r="BP295" s="4">
        <v>2.5099999999999998</v>
      </c>
      <c r="BQ295" s="4"/>
      <c r="BR295" s="4">
        <v>2.95</v>
      </c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163">
        <v>41.24</v>
      </c>
      <c r="CD295" s="115">
        <f t="shared" si="227"/>
        <v>0.96993210475266722</v>
      </c>
      <c r="CE295" s="156">
        <f t="shared" si="228"/>
        <v>0.27988447096011415</v>
      </c>
      <c r="CF295" s="4"/>
      <c r="CG295" s="4"/>
      <c r="CH295" s="163">
        <v>32.58</v>
      </c>
      <c r="CI295" s="172">
        <f t="shared" si="229"/>
        <v>1.2277470841006752</v>
      </c>
      <c r="CJ295" s="4"/>
      <c r="CK295" s="4"/>
      <c r="CL295" s="7">
        <v>22.14</v>
      </c>
      <c r="CM295" s="172">
        <f t="shared" si="230"/>
        <v>1.8066847335140017</v>
      </c>
      <c r="CN295" s="4"/>
      <c r="CO295" s="4"/>
      <c r="CP295" s="4"/>
      <c r="CQ295" s="4"/>
      <c r="CR295" s="4"/>
      <c r="CS295" s="7"/>
      <c r="CT295" s="115"/>
      <c r="CU295" s="7"/>
      <c r="CV295" s="4"/>
      <c r="CW295" s="4"/>
      <c r="CX295" s="4"/>
      <c r="CY295" s="4"/>
      <c r="DA295" s="4"/>
      <c r="DB295" s="4"/>
      <c r="DC295" s="63"/>
      <c r="DD295" s="4"/>
      <c r="DE295" s="4"/>
      <c r="DF295" s="32"/>
      <c r="DG295" s="32"/>
      <c r="DH295" s="32"/>
      <c r="DW295" s="53">
        <f t="shared" si="235"/>
        <v>0.94</v>
      </c>
      <c r="DX295" s="53">
        <f t="shared" si="249"/>
        <v>1.3223416666666665</v>
      </c>
      <c r="DY295" s="53">
        <f t="shared" si="250"/>
        <v>0.5556722800078735</v>
      </c>
      <c r="DZ295" s="53">
        <f t="shared" si="251"/>
        <v>0.3417066298577196</v>
      </c>
      <c r="EA295" s="53">
        <f t="shared" si="231"/>
        <v>1.1305029953374248</v>
      </c>
      <c r="EB295" s="63">
        <f t="shared" si="240"/>
        <v>0.27988447096011415</v>
      </c>
      <c r="EC295" s="53">
        <f t="shared" si="232"/>
        <v>0.52133855385705097</v>
      </c>
      <c r="ED295" s="53">
        <f t="shared" si="233"/>
        <v>6.4266484646504498</v>
      </c>
      <c r="EE295" s="53">
        <f t="shared" si="234"/>
        <v>2.4062267253187111</v>
      </c>
      <c r="EF295" s="53">
        <f>'east Allen-Studer'!DO294</f>
        <v>2.8427926987424605</v>
      </c>
      <c r="EG295" s="53">
        <f t="shared" si="241"/>
        <v>1.6342934952282111</v>
      </c>
      <c r="EH295" s="53">
        <f>'east Allen-Studer'!DQ294</f>
        <v>12</v>
      </c>
      <c r="EI295" s="53">
        <f>'east Allen-Studer'!DR294</f>
        <v>2.15</v>
      </c>
      <c r="EJ295" s="53">
        <f t="shared" si="243"/>
        <v>1.2031133626593555</v>
      </c>
      <c r="EK295" s="53">
        <f t="shared" si="244"/>
        <v>2.4062267253187111</v>
      </c>
      <c r="EL295" s="6"/>
      <c r="EM295" s="11">
        <f t="shared" si="245"/>
        <v>475.35808810285511</v>
      </c>
      <c r="EN295" s="11">
        <f t="shared" si="246"/>
        <v>178.44678408875427</v>
      </c>
      <c r="EO295" s="11">
        <f t="shared" si="247"/>
        <v>98.908113362514825</v>
      </c>
      <c r="EP295" s="6"/>
      <c r="EQ295" s="5">
        <f t="shared" si="252"/>
        <v>2.8746666666666667</v>
      </c>
      <c r="ER295" s="5">
        <f t="shared" si="253"/>
        <v>6.2883333333333322</v>
      </c>
      <c r="ES295" s="218">
        <f t="shared" si="242"/>
        <v>1874</v>
      </c>
      <c r="ET295" s="53">
        <f t="shared" si="254"/>
        <v>0.69112810227864951</v>
      </c>
      <c r="EU295" s="53">
        <f t="shared" si="255"/>
        <v>1.841071751508452</v>
      </c>
      <c r="EV295" s="53">
        <f t="shared" si="256"/>
        <v>3.3216014557795033</v>
      </c>
      <c r="EW295" s="6"/>
    </row>
    <row r="296" spans="1:153" x14ac:dyDescent="0.15">
      <c r="A296" s="218">
        <f t="shared" si="236"/>
        <v>1875</v>
      </c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12">
        <v>5</v>
      </c>
      <c r="N296" s="12">
        <v>9</v>
      </c>
      <c r="O296" s="53">
        <f t="shared" si="248"/>
        <v>3.234</v>
      </c>
      <c r="P296" s="12">
        <v>16</v>
      </c>
      <c r="Q296" s="12"/>
      <c r="R296" s="12"/>
      <c r="S296" s="4"/>
      <c r="T296" s="4"/>
      <c r="U296" s="4"/>
      <c r="V296" s="4"/>
      <c r="W296" s="4"/>
      <c r="X296" s="4">
        <v>1.02</v>
      </c>
      <c r="Y296" s="4">
        <v>3.4934497819999999</v>
      </c>
      <c r="Z296" s="4">
        <v>2.4316109419999998</v>
      </c>
      <c r="AA296" s="4">
        <v>4.0599999999999996</v>
      </c>
      <c r="AB296" s="4"/>
      <c r="AC296" s="4"/>
      <c r="AD296" s="4"/>
      <c r="AE296" s="4"/>
      <c r="AF296" s="87">
        <v>10.49</v>
      </c>
      <c r="AG296" s="87">
        <f t="shared" si="225"/>
        <v>3.8131553860819829</v>
      </c>
      <c r="AH296" s="12">
        <f t="shared" si="226"/>
        <v>1.100327510237856</v>
      </c>
      <c r="AI296" s="12">
        <v>3.86</v>
      </c>
      <c r="AJ296" s="12"/>
      <c r="AK296" s="12"/>
      <c r="AL296" s="12"/>
      <c r="AM296" s="12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>
        <v>0.97</v>
      </c>
      <c r="BI296" s="4"/>
      <c r="BJ296" s="4"/>
      <c r="BK296" s="4"/>
      <c r="BL296" s="4"/>
      <c r="BM296" s="4">
        <v>2.1586620000000001</v>
      </c>
      <c r="BN296" s="4">
        <v>3.367003</v>
      </c>
      <c r="BO296" s="4">
        <v>2.3937759999999999</v>
      </c>
      <c r="BP296" s="4">
        <v>2.79</v>
      </c>
      <c r="BQ296" s="4"/>
      <c r="BR296" s="4">
        <v>3.06</v>
      </c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163">
        <v>35.979999999999997</v>
      </c>
      <c r="CD296" s="115">
        <f t="shared" si="227"/>
        <v>1.1117287381878822</v>
      </c>
      <c r="CE296" s="156">
        <f t="shared" si="228"/>
        <v>0.32080143364077568</v>
      </c>
      <c r="CF296" s="4"/>
      <c r="CG296" s="4"/>
      <c r="CH296" s="163">
        <v>29.14</v>
      </c>
      <c r="CI296" s="172">
        <f t="shared" si="229"/>
        <v>1.3726835964310227</v>
      </c>
      <c r="CJ296" s="4"/>
      <c r="CK296" s="4"/>
      <c r="CL296" s="7">
        <v>24.69</v>
      </c>
      <c r="CM296" s="172">
        <f t="shared" si="230"/>
        <v>1.6200891049007695</v>
      </c>
      <c r="CN296" s="4"/>
      <c r="CO296" s="4"/>
      <c r="CP296" s="4"/>
      <c r="CQ296" s="4"/>
      <c r="CR296" s="4"/>
      <c r="CS296" s="7"/>
      <c r="CT296" s="115"/>
      <c r="CU296" s="7"/>
      <c r="CV296" s="4"/>
      <c r="CW296" s="4"/>
      <c r="CX296" s="4"/>
      <c r="CY296" s="4"/>
      <c r="DA296" s="4"/>
      <c r="DB296" s="4"/>
      <c r="DC296" s="63"/>
      <c r="DD296" s="4"/>
      <c r="DE296" s="4"/>
      <c r="DF296" s="32"/>
      <c r="DG296" s="32"/>
      <c r="DH296" s="32"/>
      <c r="DW296" s="53">
        <f t="shared" si="235"/>
        <v>0.97</v>
      </c>
      <c r="DX296" s="53">
        <f t="shared" si="249"/>
        <v>1.3499586666666665</v>
      </c>
      <c r="DY296" s="53">
        <f t="shared" si="250"/>
        <v>0.56845173050448494</v>
      </c>
      <c r="DZ296" s="53">
        <f t="shared" si="251"/>
        <v>0.3870503540603768</v>
      </c>
      <c r="EA296" s="53">
        <f t="shared" si="231"/>
        <v>1.100327510237856</v>
      </c>
      <c r="EB296" s="63">
        <f t="shared" si="240"/>
        <v>0.32080143364077568</v>
      </c>
      <c r="EC296" s="53">
        <f t="shared" si="232"/>
        <v>0.46749435327643213</v>
      </c>
      <c r="ED296" s="53">
        <f t="shared" si="233"/>
        <v>6.4739300776717004</v>
      </c>
      <c r="EE296" s="53">
        <f t="shared" si="234"/>
        <v>2.42392961999137</v>
      </c>
      <c r="EF296" s="53">
        <f>'east Allen-Studer'!DO295</f>
        <v>2.7830527956606046</v>
      </c>
      <c r="EG296" s="53">
        <f t="shared" si="241"/>
        <v>1.4655025510065856</v>
      </c>
      <c r="EH296" s="53">
        <f>'east Allen-Studer'!DQ295</f>
        <v>12</v>
      </c>
      <c r="EI296" s="53">
        <f>'east Allen-Studer'!DR295</f>
        <v>2.15</v>
      </c>
      <c r="EJ296" s="53">
        <f t="shared" si="243"/>
        <v>1.211964809995685</v>
      </c>
      <c r="EK296" s="53">
        <f t="shared" si="244"/>
        <v>2.42392961999137</v>
      </c>
      <c r="EL296" s="6"/>
      <c r="EM296" s="11">
        <f t="shared" si="245"/>
        <v>481.07704509818927</v>
      </c>
      <c r="EN296" s="11">
        <f t="shared" si="246"/>
        <v>177.90425290080645</v>
      </c>
      <c r="EO296" s="11">
        <f t="shared" si="247"/>
        <v>106.2736409064794</v>
      </c>
      <c r="EP296" s="6"/>
      <c r="EQ296" s="5">
        <f t="shared" si="252"/>
        <v>3.234</v>
      </c>
      <c r="ER296" s="5">
        <f t="shared" si="253"/>
        <v>5.7493333333333334</v>
      </c>
      <c r="ES296" s="218">
        <f t="shared" si="242"/>
        <v>1875</v>
      </c>
      <c r="ET296" s="53">
        <f t="shared" si="254"/>
        <v>0.76827610829895976</v>
      </c>
      <c r="EU296" s="53">
        <f t="shared" si="255"/>
        <v>2.0775220039628661</v>
      </c>
      <c r="EV296" s="53">
        <f t="shared" si="256"/>
        <v>3.4778144123738768</v>
      </c>
      <c r="EW296" s="6"/>
    </row>
    <row r="297" spans="1:153" x14ac:dyDescent="0.15">
      <c r="A297" s="218">
        <f t="shared" si="236"/>
        <v>1876</v>
      </c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12">
        <v>5</v>
      </c>
      <c r="N297" s="12">
        <v>8</v>
      </c>
      <c r="O297" s="53">
        <f t="shared" si="248"/>
        <v>2.8746666666666667</v>
      </c>
      <c r="P297" s="12">
        <v>19.5</v>
      </c>
      <c r="Q297" s="12"/>
      <c r="R297" s="12"/>
      <c r="S297" s="4"/>
      <c r="T297" s="4"/>
      <c r="U297" s="4"/>
      <c r="V297" s="4"/>
      <c r="W297" s="4"/>
      <c r="X297" s="4">
        <v>1.28</v>
      </c>
      <c r="Y297" s="4">
        <v>4.5977011489999997</v>
      </c>
      <c r="Z297" s="4">
        <v>3.3557046979999998</v>
      </c>
      <c r="AA297" s="4">
        <v>4.3499999999999996</v>
      </c>
      <c r="AB297" s="4"/>
      <c r="AC297" s="4"/>
      <c r="AD297" s="4"/>
      <c r="AE297" s="4"/>
      <c r="AF297" s="87">
        <v>8.8699999999999992</v>
      </c>
      <c r="AG297" s="87">
        <f t="shared" si="225"/>
        <v>4.509582863585119</v>
      </c>
      <c r="AH297" s="12">
        <f t="shared" si="226"/>
        <v>1.3012892426601026</v>
      </c>
      <c r="AI297" s="12">
        <v>4.24</v>
      </c>
      <c r="AJ297" s="12"/>
      <c r="AK297" s="12"/>
      <c r="AL297" s="12"/>
      <c r="AM297" s="12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>
        <v>0.99</v>
      </c>
      <c r="BI297" s="4"/>
      <c r="BJ297" s="4"/>
      <c r="BK297" s="4"/>
      <c r="BL297" s="4"/>
      <c r="BM297" s="4">
        <v>2.8429280000000001</v>
      </c>
      <c r="BN297" s="4">
        <v>3.436426</v>
      </c>
      <c r="BO297" s="4">
        <v>2.5109859999999999</v>
      </c>
      <c r="BP297" s="4">
        <v>3.11</v>
      </c>
      <c r="BQ297" s="4"/>
      <c r="BR297" s="4">
        <v>3.21</v>
      </c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163">
        <v>23.96</v>
      </c>
      <c r="CD297" s="115">
        <f t="shared" si="227"/>
        <v>1.669449081803005</v>
      </c>
      <c r="CE297" s="156">
        <f t="shared" si="228"/>
        <v>0.48173771211999616</v>
      </c>
      <c r="CF297" s="4"/>
      <c r="CG297" s="4"/>
      <c r="CH297" s="163">
        <v>18.71</v>
      </c>
      <c r="CI297" s="172">
        <f t="shared" si="229"/>
        <v>2.137894174238375</v>
      </c>
      <c r="CJ297" s="4"/>
      <c r="CK297" s="4"/>
      <c r="CL297" s="7">
        <v>22.43</v>
      </c>
      <c r="CM297" s="172">
        <f t="shared" si="230"/>
        <v>1.7833259028087385</v>
      </c>
      <c r="CN297" s="4"/>
      <c r="CO297" s="4"/>
      <c r="CP297" s="4"/>
      <c r="CQ297" s="4"/>
      <c r="CR297" s="4"/>
      <c r="CS297" s="7"/>
      <c r="CT297" s="115"/>
      <c r="CU297" s="7"/>
      <c r="CV297" s="4"/>
      <c r="CW297" s="4"/>
      <c r="CX297" s="4"/>
      <c r="CY297" s="4"/>
      <c r="DA297" s="4"/>
      <c r="DB297" s="4"/>
      <c r="DC297" s="63"/>
      <c r="DD297" s="4"/>
      <c r="DE297" s="4"/>
      <c r="DF297" s="32"/>
      <c r="DG297" s="32"/>
      <c r="DH297" s="32"/>
      <c r="DW297" s="53">
        <f t="shared" si="235"/>
        <v>0.99</v>
      </c>
      <c r="DX297" s="53">
        <f t="shared" si="249"/>
        <v>1.395859</v>
      </c>
      <c r="DY297" s="53">
        <f t="shared" si="250"/>
        <v>0.69093802109758085</v>
      </c>
      <c r="DZ297" s="53">
        <f t="shared" si="251"/>
        <v>0.57607838837948067</v>
      </c>
      <c r="EA297" s="53">
        <f t="shared" si="231"/>
        <v>1.3012892426601026</v>
      </c>
      <c r="EB297" s="63">
        <f t="shared" si="240"/>
        <v>0.48173771211999616</v>
      </c>
      <c r="EC297" s="53">
        <f t="shared" si="232"/>
        <v>0.51459810888966162</v>
      </c>
      <c r="ED297" s="53">
        <f t="shared" si="233"/>
        <v>6.5212116906929509</v>
      </c>
      <c r="EE297" s="53">
        <f t="shared" si="234"/>
        <v>2.4416325146640285</v>
      </c>
      <c r="EF297" s="53">
        <f>'east Allen-Studer'!DO296</f>
        <v>2.7233128925787486</v>
      </c>
      <c r="EG297" s="53">
        <f t="shared" si="241"/>
        <v>1.613163530287677</v>
      </c>
      <c r="EH297" s="53">
        <f>'east Allen-Studer'!DQ296</f>
        <v>12</v>
      </c>
      <c r="EI297" s="53">
        <f>'east Allen-Studer'!DR296</f>
        <v>2.15</v>
      </c>
      <c r="EJ297" s="53">
        <f t="shared" si="243"/>
        <v>1.2208162573320143</v>
      </c>
      <c r="EK297" s="53">
        <f t="shared" si="244"/>
        <v>2.4416325146640285</v>
      </c>
      <c r="EL297" s="6"/>
      <c r="EM297" s="11">
        <f t="shared" si="245"/>
        <v>531.12420644477743</v>
      </c>
      <c r="EN297" s="11">
        <f t="shared" si="246"/>
        <v>203.2279162032805</v>
      </c>
      <c r="EO297" s="11">
        <f t="shared" si="247"/>
        <v>140.20196352159519</v>
      </c>
      <c r="EP297" s="6"/>
      <c r="EQ297" s="5">
        <f t="shared" si="252"/>
        <v>2.8746666666666667</v>
      </c>
      <c r="ER297" s="5">
        <f t="shared" si="253"/>
        <v>7.0069999999999997</v>
      </c>
      <c r="ES297" s="218">
        <f t="shared" si="242"/>
        <v>1876</v>
      </c>
      <c r="ET297" s="53">
        <f t="shared" si="254"/>
        <v>0.61856215428865402</v>
      </c>
      <c r="EU297" s="53">
        <f t="shared" si="255"/>
        <v>1.6165758104054713</v>
      </c>
      <c r="EV297" s="53">
        <f t="shared" si="256"/>
        <v>2.3432862499299425</v>
      </c>
      <c r="EW297" s="6"/>
    </row>
    <row r="298" spans="1:153" x14ac:dyDescent="0.15">
      <c r="A298" s="218">
        <f t="shared" si="236"/>
        <v>1877</v>
      </c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12">
        <v>6</v>
      </c>
      <c r="N298" s="12">
        <v>8</v>
      </c>
      <c r="O298" s="53">
        <f t="shared" si="248"/>
        <v>2.8746666666666667</v>
      </c>
      <c r="P298" s="12">
        <v>17.5</v>
      </c>
      <c r="Q298" s="12"/>
      <c r="R298" s="12"/>
      <c r="S298" s="4"/>
      <c r="T298" s="4"/>
      <c r="U298" s="4"/>
      <c r="V298" s="4"/>
      <c r="W298" s="4"/>
      <c r="X298" s="4">
        <v>1.26</v>
      </c>
      <c r="Y298" s="4">
        <v>5.1347881900000001</v>
      </c>
      <c r="Z298" s="4">
        <v>5.6657223800000001</v>
      </c>
      <c r="AA298" s="4">
        <v>5.62</v>
      </c>
      <c r="AB298" s="4"/>
      <c r="AC298" s="4"/>
      <c r="AD298" s="4"/>
      <c r="AE298" s="4"/>
      <c r="AF298" s="87">
        <v>7.6</v>
      </c>
      <c r="AG298" s="87">
        <f t="shared" si="225"/>
        <v>5.2631578947368416</v>
      </c>
      <c r="AH298" s="12">
        <f t="shared" si="226"/>
        <v>1.5187415239993562</v>
      </c>
      <c r="AI298" s="12">
        <v>5.92</v>
      </c>
      <c r="AJ298" s="12"/>
      <c r="AK298" s="12"/>
      <c r="AL298" s="12"/>
      <c r="AM298" s="12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>
        <v>1.41</v>
      </c>
      <c r="BI298" s="4"/>
      <c r="BJ298" s="4"/>
      <c r="BK298" s="4"/>
      <c r="BL298" s="4"/>
      <c r="BM298" s="4">
        <v>5.5865919999999996</v>
      </c>
      <c r="BN298" s="4">
        <v>4.8721069999999997</v>
      </c>
      <c r="BO298" s="4">
        <v>4.1237110000000001</v>
      </c>
      <c r="BP298" s="4">
        <v>5</v>
      </c>
      <c r="BQ298" s="4"/>
      <c r="BR298" s="4">
        <v>4.2</v>
      </c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163">
        <v>10.24</v>
      </c>
      <c r="CD298" s="115">
        <f t="shared" si="227"/>
        <v>3.90625</v>
      </c>
      <c r="CE298" s="156">
        <f t="shared" si="228"/>
        <v>1.1271909748432725</v>
      </c>
      <c r="CF298" s="4"/>
      <c r="CG298" s="4"/>
      <c r="CH298" s="163">
        <v>10.23</v>
      </c>
      <c r="CI298" s="172">
        <f t="shared" si="229"/>
        <v>3.9100684261974585</v>
      </c>
      <c r="CJ298" s="4"/>
      <c r="CK298" s="4"/>
      <c r="CL298" s="7">
        <v>10.37</v>
      </c>
      <c r="CM298" s="172">
        <f t="shared" si="230"/>
        <v>3.857280617164899</v>
      </c>
      <c r="CN298" s="4"/>
      <c r="CO298" s="4"/>
      <c r="CP298" s="4"/>
      <c r="CQ298" s="4"/>
      <c r="CR298" s="4"/>
      <c r="CS298" s="7"/>
      <c r="CT298" s="115"/>
      <c r="CU298" s="7"/>
      <c r="CV298" s="4"/>
      <c r="CW298" s="4"/>
      <c r="CX298" s="4"/>
      <c r="CY298" s="4"/>
      <c r="DA298" s="4"/>
      <c r="DB298" s="4"/>
      <c r="DC298" s="63"/>
      <c r="DD298" s="4"/>
      <c r="DE298" s="4"/>
      <c r="DF298" s="32"/>
      <c r="DG298" s="32"/>
      <c r="DH298" s="32"/>
      <c r="DW298" s="53">
        <f t="shared" si="235"/>
        <v>1.41</v>
      </c>
      <c r="DX298" s="53">
        <f t="shared" si="249"/>
        <v>1.8985616666666665</v>
      </c>
      <c r="DY298" s="53">
        <f t="shared" si="250"/>
        <v>1.0589655648624383</v>
      </c>
      <c r="DZ298" s="53">
        <f t="shared" si="251"/>
        <v>1.3159752348957381</v>
      </c>
      <c r="EA298" s="53">
        <f t="shared" si="231"/>
        <v>1.5187415239993562</v>
      </c>
      <c r="EB298" s="63">
        <f t="shared" si="240"/>
        <v>1.1271909748432725</v>
      </c>
      <c r="EC298" s="53">
        <f t="shared" si="232"/>
        <v>1.1130603261711776</v>
      </c>
      <c r="ED298" s="53">
        <f t="shared" si="233"/>
        <v>6.5684933037142015</v>
      </c>
      <c r="EE298" s="53">
        <f t="shared" si="234"/>
        <v>2.459335409336687</v>
      </c>
      <c r="EF298" s="53">
        <f>'east Allen-Studer'!DO297</f>
        <v>2.6635729894968931</v>
      </c>
      <c r="EG298" s="53">
        <f t="shared" si="241"/>
        <v>3.4892244922230082</v>
      </c>
      <c r="EH298" s="53">
        <f>'east Allen-Studer'!DQ297</f>
        <v>12</v>
      </c>
      <c r="EI298" s="53">
        <f>'east Allen-Studer'!DR297</f>
        <v>2.1060264900662249</v>
      </c>
      <c r="EJ298" s="53">
        <f t="shared" si="243"/>
        <v>1.2296677046683435</v>
      </c>
      <c r="EK298" s="53">
        <f t="shared" si="244"/>
        <v>2.459335409336687</v>
      </c>
      <c r="EL298" s="6"/>
      <c r="EM298" s="11">
        <f t="shared" si="245"/>
        <v>845.45602253806953</v>
      </c>
      <c r="EN298" s="11">
        <f t="shared" si="246"/>
        <v>348.23222709522355</v>
      </c>
      <c r="EO298" s="11">
        <f t="shared" si="247"/>
        <v>284.02313194158666</v>
      </c>
      <c r="EP298" s="6"/>
      <c r="EQ298" s="5">
        <f t="shared" si="252"/>
        <v>2.8746666666666667</v>
      </c>
      <c r="ER298" s="5">
        <f t="shared" si="253"/>
        <v>6.2883333333333322</v>
      </c>
      <c r="ES298" s="218">
        <f t="shared" si="242"/>
        <v>1877</v>
      </c>
      <c r="ET298" s="53">
        <f t="shared" si="254"/>
        <v>0.38858713472413642</v>
      </c>
      <c r="EU298" s="53">
        <f t="shared" si="255"/>
        <v>0.94343173253604828</v>
      </c>
      <c r="EV298" s="53">
        <f t="shared" si="256"/>
        <v>1.1567132968623868</v>
      </c>
      <c r="EW298" s="6"/>
    </row>
    <row r="299" spans="1:153" x14ac:dyDescent="0.15">
      <c r="A299" s="218">
        <f t="shared" si="236"/>
        <v>1878</v>
      </c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12">
        <v>5.25</v>
      </c>
      <c r="N299" s="12">
        <v>9</v>
      </c>
      <c r="O299" s="53">
        <f t="shared" si="248"/>
        <v>3.234</v>
      </c>
      <c r="P299" s="12">
        <v>17.5</v>
      </c>
      <c r="Q299" s="12"/>
      <c r="R299" s="12"/>
      <c r="S299" s="4"/>
      <c r="T299" s="4"/>
      <c r="U299" s="4"/>
      <c r="V299" s="4"/>
      <c r="W299" s="4"/>
      <c r="X299" s="4">
        <v>1.44</v>
      </c>
      <c r="Y299" s="4">
        <v>5.9970014989999996</v>
      </c>
      <c r="Z299" s="4">
        <v>4.7449584820000004</v>
      </c>
      <c r="AA299" s="4">
        <v>6.73</v>
      </c>
      <c r="AB299" s="4"/>
      <c r="AC299" s="4"/>
      <c r="AD299" s="4"/>
      <c r="AE299" s="4"/>
      <c r="AF299" s="87">
        <v>7.13</v>
      </c>
      <c r="AG299" s="87">
        <f t="shared" si="225"/>
        <v>5.6100981767180924</v>
      </c>
      <c r="AH299" s="12">
        <f t="shared" si="226"/>
        <v>1.6188549203920208</v>
      </c>
      <c r="AI299" s="12">
        <v>6.28</v>
      </c>
      <c r="AJ299" s="12"/>
      <c r="AK299" s="12"/>
      <c r="AL299" s="12"/>
      <c r="AM299" s="12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>
        <v>1.75</v>
      </c>
      <c r="BI299" s="4"/>
      <c r="BJ299" s="4"/>
      <c r="BK299" s="4"/>
      <c r="BL299" s="4"/>
      <c r="BM299" s="4">
        <v>5.649718</v>
      </c>
      <c r="BN299" s="4">
        <v>6.079027</v>
      </c>
      <c r="BO299" s="4">
        <v>5.0955409999999999</v>
      </c>
      <c r="BP299" s="4">
        <v>5.82</v>
      </c>
      <c r="BQ299" s="4"/>
      <c r="BR299" s="4">
        <v>5.59</v>
      </c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163">
        <v>10.46</v>
      </c>
      <c r="CD299" s="115">
        <f t="shared" si="227"/>
        <v>3.8240917782026767</v>
      </c>
      <c r="CE299" s="156">
        <f t="shared" si="228"/>
        <v>1.1034833252767791</v>
      </c>
      <c r="CF299" s="4"/>
      <c r="CG299" s="4"/>
      <c r="CH299" s="163">
        <v>10.83</v>
      </c>
      <c r="CI299" s="172">
        <f t="shared" si="229"/>
        <v>3.6934441366574329</v>
      </c>
      <c r="CJ299" s="4"/>
      <c r="CK299" s="4"/>
      <c r="CL299" s="7">
        <v>7.93</v>
      </c>
      <c r="CM299" s="172">
        <f t="shared" si="230"/>
        <v>5.0441361916771754</v>
      </c>
      <c r="CN299" s="4"/>
      <c r="CO299" s="4"/>
      <c r="CP299" s="4"/>
      <c r="CQ299" s="4"/>
      <c r="CR299" s="4"/>
      <c r="CS299" s="7"/>
      <c r="CT299" s="115"/>
      <c r="CU299" s="7"/>
      <c r="CV299" s="4"/>
      <c r="CW299" s="4"/>
      <c r="CX299" s="4"/>
      <c r="CY299" s="4"/>
      <c r="DA299" s="4"/>
      <c r="DB299" s="4"/>
      <c r="DC299" s="63"/>
      <c r="DD299" s="4"/>
      <c r="DE299" s="4"/>
      <c r="DF299" s="32"/>
      <c r="DG299" s="32"/>
      <c r="DH299" s="32"/>
      <c r="DW299" s="53">
        <f t="shared" si="235"/>
        <v>1.75</v>
      </c>
      <c r="DX299" s="53">
        <f t="shared" si="249"/>
        <v>2.3154016666666668</v>
      </c>
      <c r="DY299" s="53">
        <f t="shared" si="250"/>
        <v>1.0448834106811378</v>
      </c>
      <c r="DZ299" s="53">
        <f t="shared" si="251"/>
        <v>1.2887151837029023</v>
      </c>
      <c r="EA299" s="53">
        <f t="shared" si="231"/>
        <v>1.6188549203920208</v>
      </c>
      <c r="EB299" s="63">
        <f t="shared" si="240"/>
        <v>1.1034833252767791</v>
      </c>
      <c r="EC299" s="53">
        <f t="shared" si="232"/>
        <v>1.4555404265315395</v>
      </c>
      <c r="ED299" s="53">
        <f t="shared" si="233"/>
        <v>6.615774916735452</v>
      </c>
      <c r="EE299" s="53">
        <f t="shared" si="234"/>
        <v>2.477038304009346</v>
      </c>
      <c r="EF299" s="53">
        <f>'east Allen-Studer'!DO298</f>
        <v>2.6038330864150376</v>
      </c>
      <c r="EG299" s="53">
        <f t="shared" si="241"/>
        <v>4.5628320282916253</v>
      </c>
      <c r="EH299" s="53">
        <f>'east Allen-Studer'!DQ298</f>
        <v>12</v>
      </c>
      <c r="EI299" s="53">
        <f>'east Allen-Studer'!DR298</f>
        <v>2.1167350993377485</v>
      </c>
      <c r="EJ299" s="53">
        <f t="shared" si="243"/>
        <v>1.238519152004673</v>
      </c>
      <c r="EK299" s="53">
        <f t="shared" si="244"/>
        <v>2.477038304009346</v>
      </c>
      <c r="EL299" s="6"/>
      <c r="EM299" s="11">
        <f t="shared" si="245"/>
        <v>967.1550736745304</v>
      </c>
      <c r="EN299" s="11">
        <f t="shared" si="246"/>
        <v>382.3166452520905</v>
      </c>
      <c r="EO299" s="11">
        <f t="shared" si="247"/>
        <v>285.86317825297971</v>
      </c>
      <c r="EP299" s="6"/>
      <c r="EQ299" s="5">
        <f t="shared" si="252"/>
        <v>3.234</v>
      </c>
      <c r="ER299" s="5">
        <f t="shared" si="253"/>
        <v>6.2883333333333322</v>
      </c>
      <c r="ES299" s="218">
        <f t="shared" si="242"/>
        <v>1878</v>
      </c>
      <c r="ET299" s="53">
        <f t="shared" si="254"/>
        <v>0.3821517459405675</v>
      </c>
      <c r="EU299" s="53">
        <f t="shared" si="255"/>
        <v>0.96673792415262105</v>
      </c>
      <c r="EV299" s="53">
        <f t="shared" si="256"/>
        <v>1.2929262252619185</v>
      </c>
      <c r="EW299" s="6"/>
    </row>
    <row r="300" spans="1:153" x14ac:dyDescent="0.15">
      <c r="A300" s="218">
        <f t="shared" si="236"/>
        <v>1879</v>
      </c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12">
        <v>5</v>
      </c>
      <c r="N300" s="12">
        <v>8</v>
      </c>
      <c r="O300" s="53">
        <f t="shared" si="248"/>
        <v>2.8746666666666667</v>
      </c>
      <c r="P300" s="12">
        <v>15</v>
      </c>
      <c r="Q300" s="12"/>
      <c r="R300" s="12"/>
      <c r="S300" s="4"/>
      <c r="T300" s="4"/>
      <c r="U300" s="4"/>
      <c r="V300" s="4"/>
      <c r="W300" s="4"/>
      <c r="X300" s="4">
        <v>1.35</v>
      </c>
      <c r="Y300" s="4">
        <v>5.1480051480000002</v>
      </c>
      <c r="Z300" s="4">
        <v>4.2417815479999996</v>
      </c>
      <c r="AA300" s="4">
        <v>5.63</v>
      </c>
      <c r="AB300" s="4"/>
      <c r="AC300" s="4"/>
      <c r="AD300" s="4"/>
      <c r="AE300" s="4"/>
      <c r="AF300" s="87">
        <v>7.74</v>
      </c>
      <c r="AG300" s="87">
        <f t="shared" si="225"/>
        <v>5.1679586563307485</v>
      </c>
      <c r="AH300" s="12">
        <f t="shared" si="226"/>
        <v>1.4912707470794713</v>
      </c>
      <c r="AI300" s="12">
        <v>5.56</v>
      </c>
      <c r="AJ300" s="12"/>
      <c r="AK300" s="12"/>
      <c r="AL300" s="12"/>
      <c r="AM300" s="12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>
        <v>1.67</v>
      </c>
      <c r="BI300" s="4"/>
      <c r="BJ300" s="4"/>
      <c r="BK300" s="4"/>
      <c r="BL300" s="4"/>
      <c r="BM300" s="4">
        <v>6.9565219999999997</v>
      </c>
      <c r="BN300" s="4">
        <v>5.7720060000000002</v>
      </c>
      <c r="BO300" s="4">
        <v>5.1480050000000004</v>
      </c>
      <c r="BP300" s="4">
        <v>5.71</v>
      </c>
      <c r="BQ300" s="4"/>
      <c r="BR300" s="4">
        <v>5.32</v>
      </c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163">
        <v>10.6</v>
      </c>
      <c r="CD300" s="115">
        <f t="shared" si="227"/>
        <v>3.7735849056603774</v>
      </c>
      <c r="CE300" s="156">
        <f t="shared" si="228"/>
        <v>1.0889090172070857</v>
      </c>
      <c r="CF300" s="4"/>
      <c r="CG300" s="4"/>
      <c r="CH300" s="163">
        <v>11.09</v>
      </c>
      <c r="CI300" s="172">
        <f t="shared" si="229"/>
        <v>3.6068530207394049</v>
      </c>
      <c r="CJ300" s="4"/>
      <c r="CK300" s="4"/>
      <c r="CL300" s="7">
        <v>9.26</v>
      </c>
      <c r="CM300" s="172">
        <f t="shared" si="230"/>
        <v>4.319654427645788</v>
      </c>
      <c r="CN300" s="4"/>
      <c r="CO300" s="4"/>
      <c r="CP300" s="4"/>
      <c r="CQ300" s="4"/>
      <c r="CR300" s="4"/>
      <c r="CS300" s="7"/>
      <c r="CT300" s="115"/>
      <c r="CU300" s="7"/>
      <c r="CV300" s="4"/>
      <c r="CW300" s="4"/>
      <c r="CX300" s="4"/>
      <c r="CY300" s="4"/>
      <c r="DA300" s="4"/>
      <c r="DB300" s="4"/>
      <c r="DC300" s="63"/>
      <c r="DD300" s="4"/>
      <c r="DE300" s="4"/>
      <c r="DF300" s="32"/>
      <c r="DG300" s="32"/>
      <c r="DH300" s="32"/>
      <c r="DW300" s="53">
        <f t="shared" si="235"/>
        <v>1.67</v>
      </c>
      <c r="DX300" s="53">
        <f t="shared" si="249"/>
        <v>2.2020499999999998</v>
      </c>
      <c r="DY300" s="53">
        <f t="shared" si="250"/>
        <v>1.0170182249488713</v>
      </c>
      <c r="DZ300" s="53">
        <f t="shared" si="251"/>
        <v>1.2691165021634299</v>
      </c>
      <c r="EA300" s="53">
        <f t="shared" si="231"/>
        <v>1.4912707470794713</v>
      </c>
      <c r="EB300" s="63">
        <f t="shared" si="240"/>
        <v>1.0889090172070857</v>
      </c>
      <c r="EC300" s="53">
        <f t="shared" si="232"/>
        <v>1.2464833242327331</v>
      </c>
      <c r="ED300" s="53">
        <f t="shared" si="233"/>
        <v>6.6630565297567035</v>
      </c>
      <c r="EE300" s="53">
        <f t="shared" si="234"/>
        <v>2.4947411986820049</v>
      </c>
      <c r="EF300" s="53">
        <f>'east Allen-Studer'!DO299</f>
        <v>2.5440931833331817</v>
      </c>
      <c r="EG300" s="53">
        <f t="shared" si="241"/>
        <v>3.9074792639689626</v>
      </c>
      <c r="EH300" s="53">
        <f>'east Allen-Studer'!DQ299</f>
        <v>12</v>
      </c>
      <c r="EI300" s="53">
        <f>'east Allen-Studer'!DR299</f>
        <v>1.8204635761589405</v>
      </c>
      <c r="EJ300" s="53">
        <f t="shared" si="243"/>
        <v>1.2473705993410025</v>
      </c>
      <c r="EK300" s="53">
        <f t="shared" si="244"/>
        <v>2.4947411986820049</v>
      </c>
      <c r="EL300" s="6"/>
      <c r="EM300" s="11">
        <f t="shared" si="245"/>
        <v>911.08404233379918</v>
      </c>
      <c r="EN300" s="11">
        <f t="shared" si="246"/>
        <v>356.65270264296879</v>
      </c>
      <c r="EO300" s="11">
        <f t="shared" si="247"/>
        <v>277.9523662461001</v>
      </c>
      <c r="EP300" s="6"/>
      <c r="EQ300" s="5">
        <f t="shared" si="252"/>
        <v>2.8746666666666667</v>
      </c>
      <c r="ER300" s="5">
        <f t="shared" si="253"/>
        <v>5.39</v>
      </c>
      <c r="ES300" s="218">
        <f t="shared" si="242"/>
        <v>1879</v>
      </c>
      <c r="ET300" s="53">
        <f t="shared" si="254"/>
        <v>0.36059607903105684</v>
      </c>
      <c r="EU300" s="53">
        <f t="shared" si="255"/>
        <v>0.92115755999812332</v>
      </c>
      <c r="EV300" s="53">
        <f t="shared" si="256"/>
        <v>1.1819771055391868</v>
      </c>
      <c r="EW300" s="6"/>
    </row>
    <row r="301" spans="1:153" x14ac:dyDescent="0.15">
      <c r="A301" s="218">
        <f t="shared" si="236"/>
        <v>1880</v>
      </c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12">
        <v>5</v>
      </c>
      <c r="N301" s="12">
        <v>8</v>
      </c>
      <c r="O301" s="53">
        <f t="shared" si="248"/>
        <v>2.8746666666666667</v>
      </c>
      <c r="P301" s="12">
        <v>15</v>
      </c>
      <c r="Q301" s="12"/>
      <c r="R301" s="12"/>
      <c r="S301" s="4"/>
      <c r="T301" s="4"/>
      <c r="U301" s="4"/>
      <c r="V301" s="4"/>
      <c r="W301" s="4"/>
      <c r="X301" s="4">
        <v>1.1399999999999999</v>
      </c>
      <c r="Y301" s="4">
        <v>3.9721946379999999</v>
      </c>
      <c r="Z301" s="4">
        <v>3.636363636</v>
      </c>
      <c r="AA301" s="4">
        <v>4.46</v>
      </c>
      <c r="AB301" s="4"/>
      <c r="AC301" s="4"/>
      <c r="AD301" s="4"/>
      <c r="AE301" s="4"/>
      <c r="AF301" s="87">
        <v>8.82</v>
      </c>
      <c r="AG301" s="87">
        <f t="shared" si="225"/>
        <v>4.5351473922902494</v>
      </c>
      <c r="AH301" s="12">
        <f t="shared" si="226"/>
        <v>1.3086661658044341</v>
      </c>
      <c r="AI301" s="12">
        <v>5.25</v>
      </c>
      <c r="AJ301" s="12"/>
      <c r="AK301" s="12"/>
      <c r="AL301" s="12"/>
      <c r="AM301" s="12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>
        <v>1.29</v>
      </c>
      <c r="BI301" s="4"/>
      <c r="BJ301" s="4"/>
      <c r="BK301" s="4"/>
      <c r="BL301" s="4"/>
      <c r="BM301" s="4">
        <v>4.5610030000000004</v>
      </c>
      <c r="BN301" s="4">
        <v>4.4792829999999997</v>
      </c>
      <c r="BO301" s="4">
        <v>2.8632780000000002</v>
      </c>
      <c r="BP301" s="4">
        <v>4.63</v>
      </c>
      <c r="BQ301" s="4"/>
      <c r="BR301" s="4">
        <v>3.88</v>
      </c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163">
        <v>16.61</v>
      </c>
      <c r="CD301" s="115">
        <f t="shared" si="227"/>
        <v>2.4081878386514148</v>
      </c>
      <c r="CE301" s="156">
        <f t="shared" si="228"/>
        <v>0.69490882494853157</v>
      </c>
      <c r="CF301" s="4"/>
      <c r="CG301" s="4"/>
      <c r="CH301" s="163">
        <v>14.9</v>
      </c>
      <c r="CI301" s="172">
        <f t="shared" si="229"/>
        <v>2.6845637583892619</v>
      </c>
      <c r="CJ301" s="4"/>
      <c r="CK301" s="4"/>
      <c r="CL301" s="7">
        <v>15.76</v>
      </c>
      <c r="CM301" s="172">
        <f t="shared" si="230"/>
        <v>2.5380710659898478</v>
      </c>
      <c r="CN301" s="4"/>
      <c r="CO301" s="4"/>
      <c r="CP301" s="4"/>
      <c r="CQ301" s="4"/>
      <c r="CR301" s="4"/>
      <c r="CS301" s="7"/>
      <c r="CT301" s="115"/>
      <c r="CU301" s="7"/>
      <c r="CV301" s="4"/>
      <c r="CW301" s="4"/>
      <c r="CX301" s="4"/>
      <c r="CY301" s="4"/>
      <c r="DA301" s="4"/>
      <c r="DB301" s="4"/>
      <c r="DC301" s="63"/>
      <c r="DD301" s="4"/>
      <c r="DE301" s="4"/>
      <c r="DF301" s="32"/>
      <c r="DG301" s="32"/>
      <c r="DH301" s="32"/>
      <c r="DW301" s="53">
        <f t="shared" si="235"/>
        <v>1.29</v>
      </c>
      <c r="DX301" s="53">
        <f t="shared" si="249"/>
        <v>1.73617</v>
      </c>
      <c r="DY301" s="53">
        <f t="shared" si="250"/>
        <v>0.78298526274882829</v>
      </c>
      <c r="DZ301" s="53">
        <f t="shared" si="251"/>
        <v>0.81607853309646949</v>
      </c>
      <c r="EA301" s="53">
        <f t="shared" si="231"/>
        <v>1.3086661658044341</v>
      </c>
      <c r="EB301" s="63">
        <f t="shared" si="240"/>
        <v>0.69490882494853157</v>
      </c>
      <c r="EC301" s="53">
        <f t="shared" si="232"/>
        <v>0.7323880445682176</v>
      </c>
      <c r="ED301" s="53">
        <f t="shared" si="233"/>
        <v>6.710338142777954</v>
      </c>
      <c r="EE301" s="53">
        <f t="shared" si="234"/>
        <v>2.5124440933546635</v>
      </c>
      <c r="EF301" s="53">
        <f>'east Allen-Studer'!DO300</f>
        <v>2.4843532802513257</v>
      </c>
      <c r="EG301" s="53">
        <f t="shared" si="241"/>
        <v>2.2958920040832864</v>
      </c>
      <c r="EH301" s="53">
        <f>'east Allen-Studer'!DQ300</f>
        <v>12</v>
      </c>
      <c r="EI301" s="53">
        <f>'east Allen-Studer'!DR300</f>
        <v>1.9989403973509936</v>
      </c>
      <c r="EJ301" s="53">
        <f t="shared" si="243"/>
        <v>1.2562220466773317</v>
      </c>
      <c r="EK301" s="53">
        <f t="shared" si="244"/>
        <v>2.5124440933546635</v>
      </c>
      <c r="EL301" s="6"/>
      <c r="EM301" s="11">
        <f t="shared" si="245"/>
        <v>669.46756906103747</v>
      </c>
      <c r="EN301" s="11">
        <f t="shared" si="246"/>
        <v>253.10677986973784</v>
      </c>
      <c r="EO301" s="11">
        <f t="shared" si="247"/>
        <v>187.76440775327049</v>
      </c>
      <c r="EP301" s="6"/>
      <c r="EQ301" s="5">
        <f t="shared" si="252"/>
        <v>2.8746666666666667</v>
      </c>
      <c r="ER301" s="5">
        <f t="shared" si="253"/>
        <v>5.39</v>
      </c>
      <c r="ES301" s="218">
        <f t="shared" si="242"/>
        <v>1880</v>
      </c>
      <c r="ET301" s="53">
        <f t="shared" si="254"/>
        <v>0.49073823515322507</v>
      </c>
      <c r="EU301" s="53">
        <f t="shared" si="255"/>
        <v>1.2980028962575165</v>
      </c>
      <c r="EV301" s="53">
        <f t="shared" si="256"/>
        <v>1.749710380494681</v>
      </c>
      <c r="EW301" s="6"/>
    </row>
    <row r="302" spans="1:153" x14ac:dyDescent="0.15">
      <c r="A302" s="218">
        <f t="shared" si="236"/>
        <v>1881</v>
      </c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12">
        <v>5</v>
      </c>
      <c r="N302" s="12">
        <v>8</v>
      </c>
      <c r="O302" s="53">
        <f t="shared" si="248"/>
        <v>2.8746666666666667</v>
      </c>
      <c r="P302" s="12">
        <v>15</v>
      </c>
      <c r="Q302" s="12"/>
      <c r="R302" s="12"/>
      <c r="S302" s="4"/>
      <c r="T302" s="4"/>
      <c r="U302" s="4"/>
      <c r="V302" s="4"/>
      <c r="W302" s="4"/>
      <c r="X302" s="4">
        <v>0.96</v>
      </c>
      <c r="Y302" s="4">
        <v>3.3277870219999999</v>
      </c>
      <c r="Z302" s="4">
        <v>3.3698399330000002</v>
      </c>
      <c r="AA302" s="4">
        <v>4.8099999999999996</v>
      </c>
      <c r="AB302" s="4"/>
      <c r="AC302" s="4"/>
      <c r="AD302" s="4"/>
      <c r="AE302" s="4"/>
      <c r="AF302" s="87">
        <v>10.45</v>
      </c>
      <c r="AG302" s="87">
        <f t="shared" si="225"/>
        <v>3.8277511961722488</v>
      </c>
      <c r="AH302" s="12">
        <f t="shared" si="226"/>
        <v>1.1045392901813502</v>
      </c>
      <c r="AI302" s="12">
        <v>4.21</v>
      </c>
      <c r="AJ302" s="12"/>
      <c r="AK302" s="12"/>
      <c r="AL302" s="12"/>
      <c r="AM302" s="12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>
        <v>1.05</v>
      </c>
      <c r="BI302" s="4"/>
      <c r="BJ302" s="4"/>
      <c r="BK302" s="4"/>
      <c r="BL302" s="4"/>
      <c r="BM302" s="4">
        <v>2.339181</v>
      </c>
      <c r="BN302" s="4">
        <v>3.639672</v>
      </c>
      <c r="BO302" s="4">
        <v>2.4829300000000001</v>
      </c>
      <c r="BP302" s="4">
        <v>3.17</v>
      </c>
      <c r="BQ302" s="4"/>
      <c r="BR302" s="4">
        <v>3.02</v>
      </c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163">
        <v>35.200000000000003</v>
      </c>
      <c r="CD302" s="115">
        <f t="shared" si="227"/>
        <v>1.1363636363636362</v>
      </c>
      <c r="CE302" s="156">
        <f t="shared" si="228"/>
        <v>0.32791010177258828</v>
      </c>
      <c r="CF302" s="4"/>
      <c r="CG302" s="4"/>
      <c r="CH302" s="163">
        <v>27.61</v>
      </c>
      <c r="CI302" s="172">
        <f t="shared" si="229"/>
        <v>1.4487504527345165</v>
      </c>
      <c r="CJ302" s="4"/>
      <c r="CK302" s="4"/>
      <c r="CL302" s="7">
        <v>24.74</v>
      </c>
      <c r="CM302" s="172">
        <f t="shared" si="230"/>
        <v>1.6168148746968471</v>
      </c>
      <c r="CN302" s="4"/>
      <c r="CO302" s="4"/>
      <c r="CP302" s="4"/>
      <c r="CQ302" s="4"/>
      <c r="CR302" s="4"/>
      <c r="CS302" s="7"/>
      <c r="CT302" s="115"/>
      <c r="CU302" s="7"/>
      <c r="CV302" s="4"/>
      <c r="CW302" s="4"/>
      <c r="CX302" s="4"/>
      <c r="CY302" s="4"/>
      <c r="DA302" s="4"/>
      <c r="DB302" s="4"/>
      <c r="DC302" s="63"/>
      <c r="DD302" s="4"/>
      <c r="DE302" s="4"/>
      <c r="DF302" s="32"/>
      <c r="DG302" s="32"/>
      <c r="DH302" s="32"/>
      <c r="DW302" s="53">
        <f t="shared" si="235"/>
        <v>1.05</v>
      </c>
      <c r="DX302" s="53">
        <f t="shared" si="249"/>
        <v>1.4419300000000002</v>
      </c>
      <c r="DY302" s="53">
        <f t="shared" si="250"/>
        <v>0.56499095717210324</v>
      </c>
      <c r="DZ302" s="53">
        <f t="shared" si="251"/>
        <v>0.39408798724239646</v>
      </c>
      <c r="EA302" s="53">
        <f t="shared" si="231"/>
        <v>1.1045392901813502</v>
      </c>
      <c r="EB302" s="63">
        <f t="shared" si="240"/>
        <v>0.32791010177258828</v>
      </c>
      <c r="EC302" s="53">
        <f t="shared" si="232"/>
        <v>0.46654953849616443</v>
      </c>
      <c r="ED302" s="53">
        <f t="shared" si="233"/>
        <v>6.7576197557992046</v>
      </c>
      <c r="EE302" s="53">
        <f t="shared" si="234"/>
        <v>2.530146988027322</v>
      </c>
      <c r="EF302" s="53">
        <f>'east Allen-Studer'!DO301</f>
        <v>2.4246133771694698</v>
      </c>
      <c r="EG302" s="53">
        <f t="shared" si="241"/>
        <v>1.462540743102368</v>
      </c>
      <c r="EH302" s="53">
        <f>'east Allen-Studer'!DQ301</f>
        <v>12</v>
      </c>
      <c r="EI302" s="53">
        <f>'east Allen-Studer'!DR301</f>
        <v>1.9989403973509936</v>
      </c>
      <c r="EJ302" s="53">
        <f t="shared" si="243"/>
        <v>1.265073494013661</v>
      </c>
      <c r="EK302" s="53">
        <f t="shared" si="244"/>
        <v>2.530146988027322</v>
      </c>
      <c r="EL302" s="6"/>
      <c r="EM302" s="11">
        <f t="shared" si="245"/>
        <v>500.36798988184626</v>
      </c>
      <c r="EN302" s="11">
        <f t="shared" si="246"/>
        <v>178.76046276420257</v>
      </c>
      <c r="EO302" s="11">
        <f t="shared" si="247"/>
        <v>107.39359569143886</v>
      </c>
      <c r="EP302" s="6"/>
      <c r="EQ302" s="5">
        <f t="shared" si="252"/>
        <v>2.8746666666666667</v>
      </c>
      <c r="ER302" s="5">
        <f t="shared" si="253"/>
        <v>5.39</v>
      </c>
      <c r="ES302" s="218">
        <f t="shared" si="242"/>
        <v>1881</v>
      </c>
      <c r="ET302" s="53">
        <f t="shared" si="254"/>
        <v>0.65658343454566537</v>
      </c>
      <c r="EU302" s="53">
        <f t="shared" si="255"/>
        <v>1.8378411436912176</v>
      </c>
      <c r="EV302" s="53">
        <f t="shared" si="256"/>
        <v>3.059152002669403</v>
      </c>
      <c r="EW302" s="6"/>
    </row>
    <row r="303" spans="1:153" x14ac:dyDescent="0.15">
      <c r="A303" s="218">
        <f t="shared" si="236"/>
        <v>1882</v>
      </c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12">
        <v>7</v>
      </c>
      <c r="N303" s="12">
        <v>9</v>
      </c>
      <c r="O303" s="53">
        <f t="shared" si="248"/>
        <v>3.234</v>
      </c>
      <c r="P303" s="12">
        <v>18.5</v>
      </c>
      <c r="Q303" s="12"/>
      <c r="R303" s="12"/>
      <c r="S303" s="4"/>
      <c r="T303" s="4"/>
      <c r="U303" s="4"/>
      <c r="V303" s="4"/>
      <c r="W303" s="4"/>
      <c r="X303" s="4">
        <v>0.93</v>
      </c>
      <c r="Y303" s="4">
        <v>4.2105263160000002</v>
      </c>
      <c r="Z303" s="4">
        <v>3.593890386</v>
      </c>
      <c r="AA303" s="4">
        <v>4.6900000000000004</v>
      </c>
      <c r="AB303" s="4"/>
      <c r="AC303" s="4"/>
      <c r="AD303" s="4"/>
      <c r="AE303" s="4"/>
      <c r="AF303" s="87">
        <v>12.18</v>
      </c>
      <c r="AG303" s="87">
        <f t="shared" si="225"/>
        <v>3.284072249589491</v>
      </c>
      <c r="AH303" s="12">
        <f t="shared" si="226"/>
        <v>0.94765480972045224</v>
      </c>
      <c r="AI303" s="12">
        <v>3.66</v>
      </c>
      <c r="AJ303" s="12"/>
      <c r="AK303" s="12"/>
      <c r="AL303" s="12"/>
      <c r="AM303" s="12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>
        <v>1.1100000000000001</v>
      </c>
      <c r="BI303" s="4"/>
      <c r="BJ303" s="4"/>
      <c r="BK303" s="4"/>
      <c r="BL303" s="4"/>
      <c r="BM303" s="4">
        <v>2.0931449999999998</v>
      </c>
      <c r="BN303" s="4">
        <v>3.857281</v>
      </c>
      <c r="BO303" s="4">
        <v>2.8860030000000001</v>
      </c>
      <c r="BP303" s="4">
        <v>3.14</v>
      </c>
      <c r="BQ303" s="4"/>
      <c r="BR303" s="4">
        <v>3.14</v>
      </c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163">
        <v>29.17</v>
      </c>
      <c r="CD303" s="115">
        <f t="shared" si="227"/>
        <v>1.3712718546451832</v>
      </c>
      <c r="CE303" s="156">
        <f t="shared" si="228"/>
        <v>0.39569542620483744</v>
      </c>
      <c r="CF303" s="4"/>
      <c r="CG303" s="4"/>
      <c r="CH303" s="163">
        <v>23.55</v>
      </c>
      <c r="CI303" s="172">
        <f t="shared" si="229"/>
        <v>1.6985138004246283</v>
      </c>
      <c r="CJ303" s="4"/>
      <c r="CK303" s="4"/>
      <c r="CL303" s="7">
        <v>20.420000000000002</v>
      </c>
      <c r="CM303" s="172">
        <f t="shared" si="230"/>
        <v>1.9588638589618022</v>
      </c>
      <c r="CN303" s="4"/>
      <c r="CO303" s="4"/>
      <c r="CP303" s="4"/>
      <c r="CQ303" s="4"/>
      <c r="CR303" s="4"/>
      <c r="CS303" s="7"/>
      <c r="CT303" s="115"/>
      <c r="CU303" s="7"/>
      <c r="CV303" s="4"/>
      <c r="CW303" s="4"/>
      <c r="CX303" s="4"/>
      <c r="CY303" s="4"/>
      <c r="DA303" s="4"/>
      <c r="DB303" s="4"/>
      <c r="DC303" s="63"/>
      <c r="DD303" s="4"/>
      <c r="DE303" s="4"/>
      <c r="DF303" s="32"/>
      <c r="DG303" s="32"/>
      <c r="DH303" s="32"/>
      <c r="DW303" s="53">
        <f t="shared" si="235"/>
        <v>1.1100000000000001</v>
      </c>
      <c r="DX303" s="53">
        <f t="shared" si="249"/>
        <v>1.5368703333333333</v>
      </c>
      <c r="DY303" s="53">
        <f t="shared" si="250"/>
        <v>0.63214632626893041</v>
      </c>
      <c r="DZ303" s="53">
        <f t="shared" si="251"/>
        <v>0.47600714225822272</v>
      </c>
      <c r="EA303" s="53">
        <f t="shared" si="231"/>
        <v>0.94765480972045224</v>
      </c>
      <c r="EB303" s="63">
        <f t="shared" si="240"/>
        <v>0.39569542620483744</v>
      </c>
      <c r="EC303" s="53">
        <f t="shared" si="232"/>
        <v>0.56525149766871241</v>
      </c>
      <c r="ED303" s="53">
        <f t="shared" si="233"/>
        <v>6.8049013688204552</v>
      </c>
      <c r="EE303" s="53">
        <f t="shared" si="234"/>
        <v>2.5478498826999809</v>
      </c>
      <c r="EF303" s="53">
        <f>'east Allen-Studer'!DO302</f>
        <v>2.3648734740876143</v>
      </c>
      <c r="EG303" s="53">
        <f t="shared" si="241"/>
        <v>1.7719519091259837</v>
      </c>
      <c r="EH303" s="53">
        <f>'east Allen-Studer'!DQ302</f>
        <v>12</v>
      </c>
      <c r="EI303" s="53">
        <f>'east Allen-Studer'!DR302</f>
        <v>1.7847682119205299</v>
      </c>
      <c r="EJ303" s="53">
        <f t="shared" si="243"/>
        <v>1.2739249413499905</v>
      </c>
      <c r="EK303" s="53">
        <f t="shared" si="244"/>
        <v>2.5478498826999809</v>
      </c>
      <c r="EL303" s="6"/>
      <c r="EM303" s="11">
        <f t="shared" si="245"/>
        <v>546.36618168175335</v>
      </c>
      <c r="EN303" s="11">
        <f t="shared" si="246"/>
        <v>196.92227237371546</v>
      </c>
      <c r="EO303" s="11">
        <f t="shared" si="247"/>
        <v>122.58468876645496</v>
      </c>
      <c r="EP303" s="6"/>
      <c r="EQ303" s="5">
        <f t="shared" si="252"/>
        <v>3.234</v>
      </c>
      <c r="ER303" s="5">
        <f t="shared" si="253"/>
        <v>6.6476666666666659</v>
      </c>
      <c r="ES303" s="218">
        <f t="shared" si="242"/>
        <v>1882</v>
      </c>
      <c r="ET303" s="53">
        <f t="shared" si="254"/>
        <v>0.67646939432148845</v>
      </c>
      <c r="EU303" s="53">
        <f t="shared" si="255"/>
        <v>1.8768826681960076</v>
      </c>
      <c r="EV303" s="53">
        <f t="shared" si="256"/>
        <v>3.0150584360837427</v>
      </c>
      <c r="EW303" s="6"/>
    </row>
    <row r="304" spans="1:153" x14ac:dyDescent="0.15">
      <c r="A304" s="218">
        <f t="shared" si="236"/>
        <v>1883</v>
      </c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12">
        <v>6</v>
      </c>
      <c r="N304" s="12">
        <v>8</v>
      </c>
      <c r="O304" s="53">
        <f t="shared" si="248"/>
        <v>2.8746666666666667</v>
      </c>
      <c r="P304" s="12">
        <v>16.984999999999999</v>
      </c>
      <c r="Q304" s="12"/>
      <c r="R304" s="12"/>
      <c r="S304" s="4"/>
      <c r="T304" s="4"/>
      <c r="U304" s="4"/>
      <c r="V304" s="4"/>
      <c r="W304" s="4"/>
      <c r="X304" s="4">
        <v>0.93</v>
      </c>
      <c r="Y304" s="4">
        <v>3.0864197529999999</v>
      </c>
      <c r="Z304" s="4">
        <v>3.2206119160000002</v>
      </c>
      <c r="AA304" s="4">
        <v>4.78</v>
      </c>
      <c r="AB304" s="4"/>
      <c r="AC304" s="4"/>
      <c r="AD304" s="4"/>
      <c r="AE304" s="4"/>
      <c r="AF304" s="87">
        <v>11.66</v>
      </c>
      <c r="AG304" s="87">
        <f t="shared" si="225"/>
        <v>3.4305317324185247</v>
      </c>
      <c r="AH304" s="12">
        <f t="shared" si="226"/>
        <v>0.98991728837007786</v>
      </c>
      <c r="AI304" s="12">
        <v>4.01</v>
      </c>
      <c r="AJ304" s="12"/>
      <c r="AK304" s="12"/>
      <c r="AL304" s="12"/>
      <c r="AM304" s="12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>
        <v>1.1200000000000001</v>
      </c>
      <c r="BI304" s="4"/>
      <c r="BJ304" s="4"/>
      <c r="BK304" s="4"/>
      <c r="BL304" s="4"/>
      <c r="BM304" s="4">
        <v>2.2484540000000002</v>
      </c>
      <c r="BN304" s="4">
        <v>3.8872689999999999</v>
      </c>
      <c r="BO304" s="4">
        <v>3.2051280000000002</v>
      </c>
      <c r="BP304" s="4">
        <v>3.2</v>
      </c>
      <c r="BQ304" s="4"/>
      <c r="BR304" s="4">
        <v>3.48</v>
      </c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163">
        <v>24.65</v>
      </c>
      <c r="CD304" s="115">
        <f t="shared" si="227"/>
        <v>1.6227180527383367</v>
      </c>
      <c r="CE304" s="156">
        <f t="shared" si="228"/>
        <v>0.46825296480304701</v>
      </c>
      <c r="CF304" s="4"/>
      <c r="CG304" s="4"/>
      <c r="CH304" s="163">
        <v>18.7</v>
      </c>
      <c r="CI304" s="172">
        <f t="shared" si="229"/>
        <v>2.1390374331550803</v>
      </c>
      <c r="CJ304" s="4"/>
      <c r="CK304" s="4"/>
      <c r="CL304" s="7">
        <v>19.73</v>
      </c>
      <c r="CM304" s="172">
        <f t="shared" si="230"/>
        <v>2.0273694880892044</v>
      </c>
      <c r="CN304" s="4"/>
      <c r="CO304" s="4"/>
      <c r="CP304" s="4"/>
      <c r="CQ304" s="4"/>
      <c r="CR304" s="4"/>
      <c r="CS304" s="7"/>
      <c r="CT304" s="115"/>
      <c r="CU304" s="7"/>
      <c r="CV304" s="4"/>
      <c r="CW304" s="4"/>
      <c r="CX304" s="4"/>
      <c r="CY304" s="4"/>
      <c r="DA304" s="4"/>
      <c r="DB304" s="4"/>
      <c r="DC304" s="63"/>
      <c r="DD304" s="4"/>
      <c r="DE304" s="4"/>
      <c r="DF304" s="32"/>
      <c r="DG304" s="32"/>
      <c r="DH304" s="32"/>
      <c r="DW304" s="53">
        <f t="shared" si="235"/>
        <v>1.1200000000000001</v>
      </c>
      <c r="DX304" s="53">
        <f t="shared" si="249"/>
        <v>1.5398757033333335</v>
      </c>
      <c r="DY304" s="53">
        <f t="shared" si="250"/>
        <v>0.66360477675595808</v>
      </c>
      <c r="DZ304" s="53">
        <f t="shared" si="251"/>
        <v>0.55771548637506518</v>
      </c>
      <c r="EA304" s="53">
        <f t="shared" si="231"/>
        <v>0.98991728837007786</v>
      </c>
      <c r="EB304" s="63">
        <f t="shared" si="240"/>
        <v>0.46825296480304701</v>
      </c>
      <c r="EC304" s="53">
        <f t="shared" si="232"/>
        <v>0.5850195429495747</v>
      </c>
      <c r="ED304" s="53">
        <f t="shared" si="233"/>
        <v>6.8521829818417057</v>
      </c>
      <c r="EE304" s="53">
        <f t="shared" si="234"/>
        <v>2.5655527773726394</v>
      </c>
      <c r="EF304" s="53">
        <f>'east Allen-Studer'!DO303</f>
        <v>2.3051335710057583</v>
      </c>
      <c r="EG304" s="53">
        <f t="shared" si="241"/>
        <v>1.8339208304284131</v>
      </c>
      <c r="EH304" s="53">
        <f>'east Allen-Studer'!DQ303</f>
        <v>12</v>
      </c>
      <c r="EI304" s="53">
        <f>'east Allen-Studer'!DR303</f>
        <v>1.8204635761589405</v>
      </c>
      <c r="EJ304" s="53">
        <f t="shared" si="243"/>
        <v>1.2827763886863197</v>
      </c>
      <c r="EK304" s="53">
        <f t="shared" si="244"/>
        <v>2.5655527773726394</v>
      </c>
      <c r="EL304" s="6"/>
      <c r="EM304" s="11">
        <f t="shared" si="245"/>
        <v>565.23149420389257</v>
      </c>
      <c r="EN304" s="11">
        <f t="shared" si="246"/>
        <v>208.43526559324559</v>
      </c>
      <c r="EO304" s="11">
        <f t="shared" si="247"/>
        <v>137.97202252141909</v>
      </c>
      <c r="EP304" s="6"/>
      <c r="EQ304" s="5">
        <f t="shared" si="252"/>
        <v>2.8746666666666667</v>
      </c>
      <c r="ER304" s="5">
        <f t="shared" si="253"/>
        <v>6.1032766666666669</v>
      </c>
      <c r="ES304" s="218">
        <f t="shared" si="242"/>
        <v>1883</v>
      </c>
      <c r="ET304" s="53">
        <f t="shared" si="254"/>
        <v>0.58123677944743735</v>
      </c>
      <c r="EU304" s="53">
        <f t="shared" si="255"/>
        <v>1.5761888104600068</v>
      </c>
      <c r="EV304" s="53">
        <f t="shared" si="256"/>
        <v>2.3811590736254598</v>
      </c>
      <c r="EW304" s="6"/>
    </row>
    <row r="305" spans="1:153" x14ac:dyDescent="0.15">
      <c r="A305" s="218">
        <f t="shared" si="236"/>
        <v>1884</v>
      </c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12">
        <v>7.5</v>
      </c>
      <c r="N305" s="12">
        <v>10</v>
      </c>
      <c r="O305" s="53">
        <f t="shared" si="248"/>
        <v>3.5933333333333333</v>
      </c>
      <c r="P305" s="12">
        <v>18.75</v>
      </c>
      <c r="Q305" s="12"/>
      <c r="R305" s="12"/>
      <c r="S305" s="4"/>
      <c r="T305" s="4"/>
      <c r="U305" s="4"/>
      <c r="V305" s="4"/>
      <c r="W305" s="4"/>
      <c r="X305" s="4">
        <v>1.04</v>
      </c>
      <c r="Y305" s="4">
        <v>3.7593984960000002</v>
      </c>
      <c r="Z305" s="4">
        <v>2.8268551240000002</v>
      </c>
      <c r="AA305" s="4">
        <v>4.87</v>
      </c>
      <c r="AB305" s="4"/>
      <c r="AC305" s="4"/>
      <c r="AD305" s="4"/>
      <c r="AE305" s="4"/>
      <c r="AF305" s="87">
        <v>10.61</v>
      </c>
      <c r="AG305" s="87">
        <f t="shared" si="225"/>
        <v>3.7700282752120646</v>
      </c>
      <c r="AH305" s="12">
        <f t="shared" si="226"/>
        <v>1.0878827127610848</v>
      </c>
      <c r="AI305" s="12">
        <v>4.3600000000000003</v>
      </c>
      <c r="AJ305" s="12"/>
      <c r="AK305" s="12"/>
      <c r="AL305" s="12"/>
      <c r="AM305" s="12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>
        <v>1.03</v>
      </c>
      <c r="BI305" s="4"/>
      <c r="BJ305" s="4"/>
      <c r="BK305" s="4"/>
      <c r="BL305" s="4"/>
      <c r="BM305" s="4">
        <v>2.1656740000000001</v>
      </c>
      <c r="BN305" s="4">
        <v>3.5650620000000002</v>
      </c>
      <c r="BO305" s="4">
        <v>2.7548210000000002</v>
      </c>
      <c r="BP305" s="4">
        <v>3.12</v>
      </c>
      <c r="BQ305" s="4"/>
      <c r="BR305" s="4">
        <v>3.25</v>
      </c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163">
        <v>18.04</v>
      </c>
      <c r="CD305" s="115">
        <f t="shared" si="227"/>
        <v>2.2172949002217295</v>
      </c>
      <c r="CE305" s="156">
        <f t="shared" si="228"/>
        <v>0.63982458882456261</v>
      </c>
      <c r="CF305" s="4"/>
      <c r="CG305" s="4"/>
      <c r="CH305" s="163">
        <v>16.12</v>
      </c>
      <c r="CI305" s="172">
        <f t="shared" si="229"/>
        <v>2.4813895781637716</v>
      </c>
      <c r="CJ305" s="4"/>
      <c r="CK305" s="4"/>
      <c r="CL305" s="7">
        <v>22.1</v>
      </c>
      <c r="CM305" s="172">
        <f t="shared" si="230"/>
        <v>1.8099547511312217</v>
      </c>
      <c r="CN305" s="4"/>
      <c r="CO305" s="4"/>
      <c r="CP305" s="4"/>
      <c r="CQ305" s="4"/>
      <c r="CR305" s="4"/>
      <c r="CS305" s="7"/>
      <c r="CT305" s="115"/>
      <c r="CU305" s="7"/>
      <c r="CV305" s="4"/>
      <c r="CW305" s="4"/>
      <c r="CX305" s="4"/>
      <c r="CY305" s="4"/>
      <c r="DA305" s="4"/>
      <c r="DB305" s="4"/>
      <c r="DC305" s="63"/>
      <c r="DD305" s="4"/>
      <c r="DE305" s="4"/>
      <c r="DF305" s="32"/>
      <c r="DG305" s="32"/>
      <c r="DH305" s="32"/>
      <c r="DW305" s="53">
        <f t="shared" si="235"/>
        <v>1.03</v>
      </c>
      <c r="DX305" s="53">
        <f t="shared" si="249"/>
        <v>1.4403174999999999</v>
      </c>
      <c r="DY305" s="53">
        <f t="shared" si="250"/>
        <v>0.77907791216507949</v>
      </c>
      <c r="DZ305" s="53">
        <f t="shared" si="251"/>
        <v>0.75700115986321281</v>
      </c>
      <c r="EA305" s="53">
        <f t="shared" si="231"/>
        <v>1.0878827127610848</v>
      </c>
      <c r="EB305" s="63">
        <f t="shared" si="240"/>
        <v>0.63982458882456261</v>
      </c>
      <c r="EC305" s="53">
        <f t="shared" si="232"/>
        <v>0.52228215304955239</v>
      </c>
      <c r="ED305" s="53">
        <f t="shared" si="233"/>
        <v>6.8994645948629563</v>
      </c>
      <c r="EE305" s="53">
        <f t="shared" si="234"/>
        <v>2.5832556720452979</v>
      </c>
      <c r="EF305" s="53">
        <f>'east Allen-Studer'!DO304</f>
        <v>2.2453936679239028</v>
      </c>
      <c r="EG305" s="53">
        <f t="shared" si="241"/>
        <v>1.637251492504642</v>
      </c>
      <c r="EH305" s="53">
        <f>'east Allen-Studer'!DQ304</f>
        <v>12</v>
      </c>
      <c r="EI305" s="53">
        <f>'east Allen-Studer'!DR304</f>
        <v>1.6062913907284768</v>
      </c>
      <c r="EJ305" s="53">
        <f t="shared" si="243"/>
        <v>1.291627836022649</v>
      </c>
      <c r="EK305" s="53">
        <f t="shared" si="244"/>
        <v>2.5832556720452979</v>
      </c>
      <c r="EL305" s="6"/>
      <c r="EM305" s="11">
        <f t="shared" si="245"/>
        <v>573.44289272160665</v>
      </c>
      <c r="EN305" s="11">
        <f t="shared" si="246"/>
        <v>222.19664216896822</v>
      </c>
      <c r="EO305" s="11">
        <f t="shared" si="247"/>
        <v>171.3066720096669</v>
      </c>
      <c r="EP305" s="6"/>
      <c r="EQ305" s="5">
        <f t="shared" si="252"/>
        <v>3.5933333333333333</v>
      </c>
      <c r="ER305" s="5">
        <f t="shared" si="253"/>
        <v>6.7374999999999998</v>
      </c>
      <c r="ES305" s="218">
        <f t="shared" si="242"/>
        <v>1884</v>
      </c>
      <c r="ET305" s="53">
        <f t="shared" si="254"/>
        <v>0.71614222074949652</v>
      </c>
      <c r="EU305" s="53">
        <f t="shared" si="255"/>
        <v>1.8482127482123578</v>
      </c>
      <c r="EV305" s="53">
        <f t="shared" si="256"/>
        <v>2.3972601992028229</v>
      </c>
      <c r="EW305" s="6"/>
    </row>
    <row r="306" spans="1:153" x14ac:dyDescent="0.15">
      <c r="A306" s="218">
        <f t="shared" si="236"/>
        <v>1885</v>
      </c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12">
        <v>7.5</v>
      </c>
      <c r="N306" s="12">
        <v>9</v>
      </c>
      <c r="O306" s="53">
        <f t="shared" si="248"/>
        <v>3.234</v>
      </c>
      <c r="P306" s="12">
        <v>15.625</v>
      </c>
      <c r="Q306" s="12"/>
      <c r="R306" s="12"/>
      <c r="S306" s="4"/>
      <c r="T306" s="4"/>
      <c r="U306" s="4"/>
      <c r="V306" s="4"/>
      <c r="W306" s="4"/>
      <c r="X306" s="4">
        <v>1.04</v>
      </c>
      <c r="Y306" s="4">
        <v>3.5492457850000001</v>
      </c>
      <c r="Z306" s="4">
        <v>3.225806452</v>
      </c>
      <c r="AA306" s="4">
        <v>4.88</v>
      </c>
      <c r="AB306" s="4"/>
      <c r="AC306" s="4"/>
      <c r="AD306" s="4"/>
      <c r="AE306" s="4"/>
      <c r="AF306" s="87">
        <v>9.74</v>
      </c>
      <c r="AG306" s="87">
        <f t="shared" si="225"/>
        <v>4.1067761806981515</v>
      </c>
      <c r="AH306" s="12">
        <f t="shared" si="226"/>
        <v>1.1850549879255756</v>
      </c>
      <c r="AI306" s="12">
        <v>4.09</v>
      </c>
      <c r="AJ306" s="12">
        <v>3.7989999999999999</v>
      </c>
      <c r="AK306" s="12"/>
      <c r="AL306" s="12"/>
      <c r="AM306" s="12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>
        <v>1.01</v>
      </c>
      <c r="BI306" s="4"/>
      <c r="BJ306" s="4"/>
      <c r="BK306" s="4"/>
      <c r="BL306" s="4"/>
      <c r="BM306" s="4">
        <v>2.528</v>
      </c>
      <c r="BN306" s="4">
        <v>3.5150000000000001</v>
      </c>
      <c r="BO306" s="4">
        <v>2.4460000000000002</v>
      </c>
      <c r="BP306" s="4">
        <v>2.9</v>
      </c>
      <c r="BQ306" s="4">
        <v>3.0259999999999998</v>
      </c>
      <c r="BR306" s="4">
        <v>2.44</v>
      </c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163">
        <v>21.22</v>
      </c>
      <c r="CD306" s="115">
        <f t="shared" si="227"/>
        <v>1.8850141376060323</v>
      </c>
      <c r="CE306" s="156">
        <f t="shared" si="228"/>
        <v>0.54394135638054242</v>
      </c>
      <c r="CF306" s="4"/>
      <c r="CG306" s="4"/>
      <c r="CH306" s="163">
        <v>17.53</v>
      </c>
      <c r="CI306" s="172">
        <f t="shared" si="229"/>
        <v>2.2818026240730176</v>
      </c>
      <c r="CJ306" s="4"/>
      <c r="CK306" s="4"/>
      <c r="CL306" s="7">
        <v>20.170000000000002</v>
      </c>
      <c r="CM306" s="172">
        <f t="shared" si="230"/>
        <v>1.9831432821021315</v>
      </c>
      <c r="CN306" s="4"/>
      <c r="CO306" s="4"/>
      <c r="CP306" s="4"/>
      <c r="CQ306" s="4"/>
      <c r="CR306" s="4"/>
      <c r="CS306" s="7"/>
      <c r="CT306" s="115"/>
      <c r="CU306" s="7"/>
      <c r="CV306" s="4"/>
      <c r="CW306" s="4"/>
      <c r="CX306" s="4"/>
      <c r="CY306" s="4"/>
      <c r="DA306" s="4"/>
      <c r="DB306" s="4"/>
      <c r="DC306" s="63"/>
      <c r="DD306" s="4"/>
      <c r="DE306" s="4"/>
      <c r="DF306" s="32"/>
      <c r="DG306" s="32"/>
      <c r="DH306" s="32"/>
      <c r="DW306" s="53">
        <f t="shared" si="235"/>
        <v>1.01</v>
      </c>
      <c r="DX306" s="53">
        <f t="shared" si="249"/>
        <v>1.3967079166666665</v>
      </c>
      <c r="DY306" s="53">
        <f t="shared" si="250"/>
        <v>0.69811383499252444</v>
      </c>
      <c r="DZ306" s="53">
        <f t="shared" si="251"/>
        <v>0.64319992960331562</v>
      </c>
      <c r="EA306" s="53">
        <f t="shared" si="231"/>
        <v>1.1850549879255756</v>
      </c>
      <c r="EB306" s="63">
        <f t="shared" si="240"/>
        <v>0.54394135638054242</v>
      </c>
      <c r="EC306" s="53">
        <f t="shared" si="232"/>
        <v>0.57225758960808659</v>
      </c>
      <c r="ED306" s="53">
        <f t="shared" si="233"/>
        <v>6.9467462078842068</v>
      </c>
      <c r="EE306" s="53">
        <f t="shared" si="234"/>
        <v>2.6009585667179564</v>
      </c>
      <c r="EF306" s="53">
        <f>'east Allen-Studer'!DO305</f>
        <v>2.1856537648420469</v>
      </c>
      <c r="EG306" s="53">
        <f t="shared" si="241"/>
        <v>1.7939146249059286</v>
      </c>
      <c r="EH306" s="53">
        <f>'east Allen-Studer'!DQ305</f>
        <v>16.861758252427606</v>
      </c>
      <c r="EI306" s="53">
        <f>'east Allen-Studer'!DR305</f>
        <v>1.8918543046357619</v>
      </c>
      <c r="EJ306" s="53">
        <f t="shared" si="243"/>
        <v>1.3004792833589782</v>
      </c>
      <c r="EK306" s="53">
        <f t="shared" si="244"/>
        <v>2.6009585667179564</v>
      </c>
      <c r="EL306" s="6"/>
      <c r="EM306" s="11">
        <f t="shared" si="245"/>
        <v>568.51985513434613</v>
      </c>
      <c r="EN306" s="11">
        <f t="shared" si="246"/>
        <v>231.73999943647007</v>
      </c>
      <c r="EO306" s="11">
        <f t="shared" si="247"/>
        <v>153.49940689605381</v>
      </c>
      <c r="EP306" s="6"/>
      <c r="EQ306" s="5">
        <f t="shared" si="252"/>
        <v>3.234</v>
      </c>
      <c r="ER306" s="5">
        <f t="shared" si="253"/>
        <v>5.614583333333333</v>
      </c>
      <c r="ES306" s="218">
        <f t="shared" si="242"/>
        <v>1885</v>
      </c>
      <c r="ET306" s="53">
        <f t="shared" si="254"/>
        <v>0.65010922074596733</v>
      </c>
      <c r="EU306" s="53">
        <f t="shared" si="255"/>
        <v>1.5948908298039557</v>
      </c>
      <c r="EV306" s="53">
        <f t="shared" si="256"/>
        <v>2.4078268931050948</v>
      </c>
      <c r="EW306" s="6"/>
    </row>
    <row r="307" spans="1:153" x14ac:dyDescent="0.15">
      <c r="A307" s="218">
        <f t="shared" si="236"/>
        <v>1886</v>
      </c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12">
        <v>8</v>
      </c>
      <c r="N307" s="12">
        <v>10</v>
      </c>
      <c r="O307" s="53">
        <f t="shared" si="248"/>
        <v>3.5933333333333333</v>
      </c>
      <c r="P307" s="12">
        <v>23.75</v>
      </c>
      <c r="Q307" s="12"/>
      <c r="R307" s="12"/>
      <c r="S307" s="4"/>
      <c r="T307" s="4"/>
      <c r="U307" s="4"/>
      <c r="V307" s="4"/>
      <c r="W307" s="4"/>
      <c r="X307" s="4">
        <v>1.06</v>
      </c>
      <c r="Y307" s="4">
        <v>3.5746201970000002</v>
      </c>
      <c r="Z307" s="4">
        <v>3.524229075</v>
      </c>
      <c r="AA307" s="4">
        <v>3.93</v>
      </c>
      <c r="AB307" s="4"/>
      <c r="AC307" s="4"/>
      <c r="AD307" s="4"/>
      <c r="AE307" s="4"/>
      <c r="AF307" s="87">
        <v>9.4499999999999993</v>
      </c>
      <c r="AG307" s="87">
        <f t="shared" si="225"/>
        <v>4.2328042328042335</v>
      </c>
      <c r="AH307" s="12">
        <f t="shared" si="226"/>
        <v>1.2214217547508053</v>
      </c>
      <c r="AI307" s="12">
        <v>4.43</v>
      </c>
      <c r="AJ307" s="12">
        <v>4.0650000000000004</v>
      </c>
      <c r="AK307" s="12"/>
      <c r="AL307" s="12"/>
      <c r="AM307" s="12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>
        <v>1.1100000000000001</v>
      </c>
      <c r="BI307" s="4"/>
      <c r="BJ307" s="4"/>
      <c r="BK307" s="4"/>
      <c r="BL307" s="4"/>
      <c r="BM307" s="4">
        <v>2.3940000000000001</v>
      </c>
      <c r="BN307" s="4">
        <v>3.8540000000000001</v>
      </c>
      <c r="BO307" s="4">
        <v>2.6970000000000001</v>
      </c>
      <c r="BP307" s="4">
        <v>3.17</v>
      </c>
      <c r="BQ307" s="4">
        <v>3.226</v>
      </c>
      <c r="BR307" s="4">
        <v>2.81</v>
      </c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163">
        <v>24.64</v>
      </c>
      <c r="CD307" s="115">
        <f t="shared" si="227"/>
        <v>1.6233766233766234</v>
      </c>
      <c r="CE307" s="156">
        <f t="shared" si="228"/>
        <v>0.46844300253226906</v>
      </c>
      <c r="CF307" s="4"/>
      <c r="CG307" s="4"/>
      <c r="CH307" s="163">
        <v>19.32</v>
      </c>
      <c r="CI307" s="172">
        <f t="shared" si="229"/>
        <v>2.0703933747412009</v>
      </c>
      <c r="CJ307" s="4"/>
      <c r="CK307" s="4"/>
      <c r="CL307" s="7">
        <v>18.13</v>
      </c>
      <c r="CM307" s="172">
        <f t="shared" si="230"/>
        <v>2.2062879205736348</v>
      </c>
      <c r="CN307" s="4"/>
      <c r="CO307" s="4"/>
      <c r="CP307" s="4"/>
      <c r="CQ307" s="4"/>
      <c r="CR307" s="4"/>
      <c r="CS307" s="7"/>
      <c r="CT307" s="115"/>
      <c r="CU307" s="7"/>
      <c r="CV307" s="4"/>
      <c r="CW307" s="4"/>
      <c r="CX307" s="4"/>
      <c r="CY307" s="4"/>
      <c r="DA307" s="4"/>
      <c r="DB307" s="4"/>
      <c r="DC307" s="63"/>
      <c r="DD307" s="4"/>
      <c r="DE307" s="4"/>
      <c r="DF307" s="32"/>
      <c r="DG307" s="32"/>
      <c r="DH307" s="32"/>
      <c r="DW307" s="53">
        <f t="shared" si="235"/>
        <v>1.1100000000000001</v>
      </c>
      <c r="DX307" s="53">
        <f t="shared" si="249"/>
        <v>1.5689408333333335</v>
      </c>
      <c r="DY307" s="53">
        <f t="shared" si="250"/>
        <v>0.71569494762681429</v>
      </c>
      <c r="DZ307" s="53">
        <f t="shared" si="251"/>
        <v>0.56562047391770942</v>
      </c>
      <c r="EA307" s="53">
        <f t="shared" si="231"/>
        <v>1.2214217547508053</v>
      </c>
      <c r="EB307" s="63">
        <f t="shared" si="240"/>
        <v>0.46844300253226906</v>
      </c>
      <c r="EC307" s="53">
        <f t="shared" si="232"/>
        <v>0.63664840498594089</v>
      </c>
      <c r="ED307" s="53">
        <f t="shared" si="233"/>
        <v>6.9940278209054583</v>
      </c>
      <c r="EE307" s="53">
        <f t="shared" si="234"/>
        <v>2.6186614613906158</v>
      </c>
      <c r="EF307" s="53">
        <f>'east Allen-Studer'!DO306</f>
        <v>2.1259138617601909</v>
      </c>
      <c r="EG307" s="53">
        <f t="shared" si="241"/>
        <v>1.995767125446916</v>
      </c>
      <c r="EH307" s="53">
        <f>'east Allen-Studer'!DQ306</f>
        <v>15.737641035599097</v>
      </c>
      <c r="EI307" s="53">
        <f>'east Allen-Studer'!DR306</f>
        <v>1.6062913907284768</v>
      </c>
      <c r="EJ307" s="53">
        <f t="shared" si="243"/>
        <v>1.3093307306953079</v>
      </c>
      <c r="EK307" s="53">
        <f t="shared" si="244"/>
        <v>2.6186614613906158</v>
      </c>
      <c r="EL307" s="6"/>
      <c r="EM307" s="11">
        <f t="shared" si="245"/>
        <v>590.77985485825957</v>
      </c>
      <c r="EN307" s="11">
        <f t="shared" si="246"/>
        <v>224.56955991662795</v>
      </c>
      <c r="EO307" s="11">
        <f t="shared" si="247"/>
        <v>138.43738630373747</v>
      </c>
      <c r="EP307" s="6"/>
      <c r="EQ307" s="5">
        <f t="shared" si="252"/>
        <v>3.5933333333333333</v>
      </c>
      <c r="ER307" s="5">
        <f t="shared" si="253"/>
        <v>8.5341666666666658</v>
      </c>
      <c r="ES307" s="218">
        <f t="shared" si="242"/>
        <v>1886</v>
      </c>
      <c r="ET307" s="53">
        <f t="shared" si="254"/>
        <v>0.6951263880945876</v>
      </c>
      <c r="EU307" s="53">
        <f t="shared" si="255"/>
        <v>1.8286835794625405</v>
      </c>
      <c r="EV307" s="53">
        <f t="shared" si="256"/>
        <v>2.9664433693196623</v>
      </c>
      <c r="EW307" s="6"/>
    </row>
    <row r="308" spans="1:153" x14ac:dyDescent="0.15">
      <c r="A308" s="218">
        <f t="shared" si="236"/>
        <v>1887</v>
      </c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12">
        <v>7</v>
      </c>
      <c r="N308" s="12">
        <v>10</v>
      </c>
      <c r="O308" s="53">
        <f t="shared" si="248"/>
        <v>3.5933333333333333</v>
      </c>
      <c r="P308" s="12">
        <v>24.385000000000002</v>
      </c>
      <c r="Q308" s="12"/>
      <c r="R308" s="12"/>
      <c r="S308" s="4"/>
      <c r="T308" s="4"/>
      <c r="U308" s="4"/>
      <c r="V308" s="4"/>
      <c r="W308" s="4"/>
      <c r="X308" s="4">
        <v>1.06</v>
      </c>
      <c r="Y308" s="4">
        <v>3.460207612</v>
      </c>
      <c r="Z308" s="4">
        <v>3.5874439460000001</v>
      </c>
      <c r="AA308" s="4">
        <v>4</v>
      </c>
      <c r="AB308" s="4"/>
      <c r="AC308" s="4"/>
      <c r="AD308" s="4"/>
      <c r="AE308" s="4"/>
      <c r="AF308" s="87">
        <v>9.31</v>
      </c>
      <c r="AG308" s="87">
        <f t="shared" si="225"/>
        <v>4.2964554242749733</v>
      </c>
      <c r="AH308" s="12">
        <f t="shared" si="226"/>
        <v>1.2397889991831483</v>
      </c>
      <c r="AI308" s="12">
        <v>4.47</v>
      </c>
      <c r="AJ308" s="12">
        <v>3.9249999999999998</v>
      </c>
      <c r="AK308" s="12"/>
      <c r="AL308" s="12"/>
      <c r="AM308" s="12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>
        <v>1.1599999999999999</v>
      </c>
      <c r="BI308" s="4"/>
      <c r="BJ308" s="4"/>
      <c r="BK308" s="4"/>
      <c r="BL308" s="4"/>
      <c r="BM308" s="4">
        <v>2.5350000000000001</v>
      </c>
      <c r="BN308" s="4">
        <v>4.0279999999999996</v>
      </c>
      <c r="BO308" s="4">
        <v>3.67</v>
      </c>
      <c r="BP308" s="4">
        <v>3.82</v>
      </c>
      <c r="BQ308" s="4">
        <v>3.53</v>
      </c>
      <c r="BR308" s="4">
        <v>3.4</v>
      </c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163">
        <v>24.99</v>
      </c>
      <c r="CD308" s="115">
        <f t="shared" si="227"/>
        <v>1.6006402561024411</v>
      </c>
      <c r="CE308" s="156">
        <f t="shared" si="228"/>
        <v>0.46188217616627086</v>
      </c>
      <c r="CF308" s="4"/>
      <c r="CG308" s="4"/>
      <c r="CH308" s="163">
        <v>18.79</v>
      </c>
      <c r="CI308" s="172">
        <f t="shared" si="229"/>
        <v>2.1287919105907398</v>
      </c>
      <c r="CJ308" s="4"/>
      <c r="CK308" s="4"/>
      <c r="CL308" s="7">
        <v>19.010000000000002</v>
      </c>
      <c r="CM308" s="172">
        <f t="shared" si="230"/>
        <v>2.1041557075223567</v>
      </c>
      <c r="CN308" s="4"/>
      <c r="CO308" s="4"/>
      <c r="CP308" s="4"/>
      <c r="CQ308" s="4"/>
      <c r="CR308" s="4"/>
      <c r="CS308" s="7"/>
      <c r="CT308" s="115"/>
      <c r="CU308" s="7"/>
      <c r="CV308" s="4"/>
      <c r="CW308" s="4"/>
      <c r="CX308" s="4"/>
      <c r="CY308" s="4"/>
      <c r="DA308" s="4"/>
      <c r="DB308" s="4"/>
      <c r="DC308" s="63"/>
      <c r="DD308" s="4"/>
      <c r="DE308" s="4"/>
      <c r="DF308" s="32"/>
      <c r="DG308" s="32"/>
      <c r="DH308" s="32"/>
      <c r="DW308" s="53">
        <f t="shared" si="235"/>
        <v>1.1599999999999999</v>
      </c>
      <c r="DX308" s="53">
        <f t="shared" si="249"/>
        <v>1.6341198366666665</v>
      </c>
      <c r="DY308" s="53">
        <f t="shared" si="250"/>
        <v>0.71667674273868887</v>
      </c>
      <c r="DZ308" s="53">
        <f t="shared" si="251"/>
        <v>0.55879805482737721</v>
      </c>
      <c r="EA308" s="53">
        <f t="shared" si="231"/>
        <v>1.2397889991831483</v>
      </c>
      <c r="EB308" s="63">
        <f t="shared" si="240"/>
        <v>0.46188217616627086</v>
      </c>
      <c r="EC308" s="53">
        <f t="shared" si="232"/>
        <v>0.60717704273514517</v>
      </c>
      <c r="ED308" s="53">
        <f t="shared" si="233"/>
        <v>7.0413094339267079</v>
      </c>
      <c r="EE308" s="53">
        <f t="shared" si="234"/>
        <v>2.6363643560632739</v>
      </c>
      <c r="EF308" s="53">
        <f>'east Allen-Studer'!DO307</f>
        <v>2.0661739586783354</v>
      </c>
      <c r="EG308" s="53">
        <f t="shared" si="241"/>
        <v>1.9033802201132348</v>
      </c>
      <c r="EH308" s="53">
        <f>'east Allen-Studer'!DQ307</f>
        <v>16.374640791801916</v>
      </c>
      <c r="EI308" s="53">
        <f>'east Allen-Studer'!DR307</f>
        <v>1.5598874172185431</v>
      </c>
      <c r="EJ308" s="53">
        <f t="shared" si="243"/>
        <v>1.318182178031637</v>
      </c>
      <c r="EK308" s="53">
        <f t="shared" si="244"/>
        <v>2.6363643560632739</v>
      </c>
      <c r="EL308" s="6"/>
      <c r="EM308" s="11">
        <f t="shared" si="245"/>
        <v>599.1052389674237</v>
      </c>
      <c r="EN308" s="11">
        <f t="shared" si="246"/>
        <v>222.39423164864937</v>
      </c>
      <c r="EO308" s="11">
        <f t="shared" si="247"/>
        <v>136.40369567256911</v>
      </c>
      <c r="EP308" s="6"/>
      <c r="EQ308" s="5">
        <f t="shared" si="252"/>
        <v>3.5933333333333333</v>
      </c>
      <c r="ER308" s="5">
        <f t="shared" si="253"/>
        <v>8.762343333333332</v>
      </c>
      <c r="ES308" s="218">
        <f t="shared" si="242"/>
        <v>1887</v>
      </c>
      <c r="ET308" s="53">
        <f t="shared" si="254"/>
        <v>0.68546665920408789</v>
      </c>
      <c r="EU308" s="53">
        <f t="shared" si="255"/>
        <v>1.8465706759672633</v>
      </c>
      <c r="EV308" s="53">
        <f t="shared" si="256"/>
        <v>3.0106711159238189</v>
      </c>
      <c r="EW308" s="6"/>
    </row>
    <row r="309" spans="1:153" x14ac:dyDescent="0.15">
      <c r="A309" s="218">
        <f t="shared" si="236"/>
        <v>1888</v>
      </c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12">
        <v>7.5</v>
      </c>
      <c r="N309" s="12">
        <v>10</v>
      </c>
      <c r="O309" s="53">
        <f t="shared" si="248"/>
        <v>3.5933333333333333</v>
      </c>
      <c r="P309" s="12">
        <v>21</v>
      </c>
      <c r="Q309" s="12"/>
      <c r="R309" s="12"/>
      <c r="S309" s="4"/>
      <c r="T309" s="4"/>
      <c r="U309" s="4"/>
      <c r="V309" s="4"/>
      <c r="W309" s="4"/>
      <c r="X309" s="4">
        <v>1.07</v>
      </c>
      <c r="Y309" s="4">
        <v>3.902439024</v>
      </c>
      <c r="Z309" s="4">
        <v>3.6166365279999999</v>
      </c>
      <c r="AA309" s="4">
        <v>2.14</v>
      </c>
      <c r="AB309" s="4"/>
      <c r="AC309" s="4"/>
      <c r="AD309" s="4"/>
      <c r="AE309" s="4"/>
      <c r="AF309" s="87">
        <v>9.19</v>
      </c>
      <c r="AG309" s="87">
        <f t="shared" si="225"/>
        <v>4.3525571273122958</v>
      </c>
      <c r="AH309" s="12">
        <f t="shared" si="226"/>
        <v>1.2559777565174222</v>
      </c>
      <c r="AI309" s="12">
        <v>4.25</v>
      </c>
      <c r="AJ309" s="12">
        <v>3.911</v>
      </c>
      <c r="AK309" s="12"/>
      <c r="AL309" s="12"/>
      <c r="AM309" s="12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>
        <v>1.2</v>
      </c>
      <c r="BI309" s="4"/>
      <c r="BJ309" s="4"/>
      <c r="BK309" s="4"/>
      <c r="BL309" s="4"/>
      <c r="BM309" s="4">
        <v>2.62</v>
      </c>
      <c r="BN309" s="4">
        <v>4.1669999999999998</v>
      </c>
      <c r="BO309" s="4">
        <v>3.7949999999999999</v>
      </c>
      <c r="BP309" s="4">
        <v>3.5</v>
      </c>
      <c r="BQ309" s="4">
        <v>3.4929999999999999</v>
      </c>
      <c r="BR309" s="4">
        <v>3.24</v>
      </c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163">
        <v>18.579999999999998</v>
      </c>
      <c r="CD309" s="115">
        <f t="shared" si="227"/>
        <v>2.1528525296017227</v>
      </c>
      <c r="CE309" s="156">
        <f t="shared" si="228"/>
        <v>0.62122904103310606</v>
      </c>
      <c r="CF309" s="4"/>
      <c r="CG309" s="4"/>
      <c r="CH309" s="163">
        <v>15.4</v>
      </c>
      <c r="CI309" s="172">
        <f t="shared" si="229"/>
        <v>2.5974025974025974</v>
      </c>
      <c r="CJ309" s="4"/>
      <c r="CK309" s="4"/>
      <c r="CL309" s="7">
        <v>17.2</v>
      </c>
      <c r="CM309" s="172">
        <f t="shared" si="230"/>
        <v>2.3255813953488373</v>
      </c>
      <c r="CN309" s="4"/>
      <c r="CO309" s="4"/>
      <c r="CP309" s="4"/>
      <c r="CQ309" s="4"/>
      <c r="CR309" s="4"/>
      <c r="CS309" s="7"/>
      <c r="CT309" s="115"/>
      <c r="CU309" s="7"/>
      <c r="CV309" s="4"/>
      <c r="CW309" s="4"/>
      <c r="CX309" s="4"/>
      <c r="CY309" s="4"/>
      <c r="DA309" s="4"/>
      <c r="DB309" s="4"/>
      <c r="DC309" s="63"/>
      <c r="DD309" s="4"/>
      <c r="DE309" s="4"/>
      <c r="DF309" s="32"/>
      <c r="DG309" s="32"/>
      <c r="DH309" s="32"/>
      <c r="DW309" s="53">
        <f t="shared" si="235"/>
        <v>1.2</v>
      </c>
      <c r="DX309" s="53">
        <f t="shared" si="249"/>
        <v>1.6624819999999998</v>
      </c>
      <c r="DY309" s="53">
        <f t="shared" si="250"/>
        <v>0.78531965254133684</v>
      </c>
      <c r="DZ309" s="53">
        <f t="shared" si="251"/>
        <v>0.73817569499958868</v>
      </c>
      <c r="EA309" s="53">
        <f t="shared" si="231"/>
        <v>1.2559777565174222</v>
      </c>
      <c r="EB309" s="63">
        <f t="shared" si="240"/>
        <v>0.62122904103310606</v>
      </c>
      <c r="EC309" s="53">
        <f t="shared" si="232"/>
        <v>0.67107183618576216</v>
      </c>
      <c r="ED309" s="53">
        <f t="shared" si="233"/>
        <v>7.0885910469479594</v>
      </c>
      <c r="EE309" s="53">
        <f t="shared" si="234"/>
        <v>2.6540672507359329</v>
      </c>
      <c r="EF309" s="53">
        <f>'east Allen-Studer'!DO308</f>
        <v>2.0064340555964799</v>
      </c>
      <c r="EG309" s="53">
        <f t="shared" si="241"/>
        <v>2.1036777897879415</v>
      </c>
      <c r="EH309" s="53">
        <f>'east Allen-Studer'!DQ308</f>
        <v>19.10999268608462</v>
      </c>
      <c r="EI309" s="53">
        <f>'east Allen-Studer'!DR308</f>
        <v>1.6062913907284768</v>
      </c>
      <c r="EJ309" s="53">
        <f t="shared" si="243"/>
        <v>1.3270336253679664</v>
      </c>
      <c r="EK309" s="53">
        <f t="shared" si="244"/>
        <v>2.6540672507359329</v>
      </c>
      <c r="EL309" s="6"/>
      <c r="EM309" s="11">
        <f t="shared" si="245"/>
        <v>655.11222678731792</v>
      </c>
      <c r="EN309" s="11">
        <f t="shared" si="246"/>
        <v>257.76430553331357</v>
      </c>
      <c r="EO309" s="11">
        <f t="shared" si="247"/>
        <v>170.47122056723043</v>
      </c>
      <c r="EP309" s="6"/>
      <c r="EQ309" s="5">
        <f t="shared" si="252"/>
        <v>3.5933333333333333</v>
      </c>
      <c r="ER309" s="5">
        <f t="shared" si="253"/>
        <v>7.5460000000000003</v>
      </c>
      <c r="ES309" s="218">
        <f t="shared" si="242"/>
        <v>1888</v>
      </c>
      <c r="ET309" s="53">
        <f t="shared" si="254"/>
        <v>0.62686460407033362</v>
      </c>
      <c r="EU309" s="53">
        <f t="shared" si="255"/>
        <v>1.5931867130206354</v>
      </c>
      <c r="EV309" s="53">
        <f t="shared" si="256"/>
        <v>2.4090087775532054</v>
      </c>
      <c r="EW309" s="6"/>
    </row>
    <row r="310" spans="1:153" x14ac:dyDescent="0.15">
      <c r="A310" s="218">
        <f t="shared" si="236"/>
        <v>1889</v>
      </c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12">
        <v>7.5</v>
      </c>
      <c r="N310" s="12">
        <v>10</v>
      </c>
      <c r="O310" s="53">
        <f t="shared" si="248"/>
        <v>3.5933333333333333</v>
      </c>
      <c r="P310" s="12">
        <v>22</v>
      </c>
      <c r="Q310" s="12"/>
      <c r="R310" s="12"/>
      <c r="S310" s="4"/>
      <c r="T310" s="4"/>
      <c r="U310" s="4"/>
      <c r="V310" s="4"/>
      <c r="W310" s="4"/>
      <c r="X310" s="4">
        <v>1.08</v>
      </c>
      <c r="Y310" s="4">
        <v>4.926108374</v>
      </c>
      <c r="Z310" s="4">
        <v>3.2388663969999998</v>
      </c>
      <c r="AA310" s="4">
        <v>5</v>
      </c>
      <c r="AB310" s="4"/>
      <c r="AC310" s="4"/>
      <c r="AD310" s="4"/>
      <c r="AE310" s="4"/>
      <c r="AF310" s="87">
        <v>8.74</v>
      </c>
      <c r="AG310" s="87">
        <f t="shared" si="225"/>
        <v>4.5766590389016013</v>
      </c>
      <c r="AH310" s="12">
        <f t="shared" si="226"/>
        <v>1.320644803477701</v>
      </c>
      <c r="AI310" s="12">
        <v>4.74</v>
      </c>
      <c r="AJ310" s="12">
        <v>4.367</v>
      </c>
      <c r="AK310" s="12"/>
      <c r="AL310" s="12"/>
      <c r="AM310" s="12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>
        <v>1.1599999999999999</v>
      </c>
      <c r="BI310" s="4"/>
      <c r="BJ310" s="4"/>
      <c r="BK310" s="4"/>
      <c r="BL310" s="4"/>
      <c r="BM310" s="4">
        <v>2.5939999999999999</v>
      </c>
      <c r="BN310" s="4">
        <v>4.0359999999999996</v>
      </c>
      <c r="BO310" s="4">
        <v>3.4660000000000002</v>
      </c>
      <c r="BP310" s="4">
        <v>3.73</v>
      </c>
      <c r="BQ310" s="4">
        <v>3.5179999999999998</v>
      </c>
      <c r="BR310" s="4">
        <v>3.8</v>
      </c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163">
        <v>16.010000000000002</v>
      </c>
      <c r="CD310" s="115">
        <f t="shared" si="227"/>
        <v>2.4984384759525295</v>
      </c>
      <c r="CE310" s="156">
        <f t="shared" si="228"/>
        <v>0.72095162913148714</v>
      </c>
      <c r="CF310" s="4"/>
      <c r="CG310" s="4"/>
      <c r="CH310" s="163">
        <v>13.7</v>
      </c>
      <c r="CI310" s="172">
        <f t="shared" si="229"/>
        <v>2.9197080291970807</v>
      </c>
      <c r="CJ310" s="4"/>
      <c r="CK310" s="4"/>
      <c r="CL310" s="7">
        <v>13.78</v>
      </c>
      <c r="CM310" s="172">
        <f t="shared" si="230"/>
        <v>2.9027576197387517</v>
      </c>
      <c r="CN310" s="4"/>
      <c r="CO310" s="4"/>
      <c r="CP310" s="4"/>
      <c r="CQ310" s="4"/>
      <c r="CR310" s="4"/>
      <c r="CS310" s="7"/>
      <c r="CT310" s="115"/>
      <c r="CU310" s="7"/>
      <c r="CV310" s="4"/>
      <c r="CW310" s="4"/>
      <c r="CX310" s="4"/>
      <c r="CY310" s="4"/>
      <c r="DA310" s="4"/>
      <c r="DB310" s="4"/>
      <c r="DC310" s="63"/>
      <c r="DD310" s="4"/>
      <c r="DE310" s="4"/>
      <c r="DF310" s="32"/>
      <c r="DG310" s="32"/>
      <c r="DH310" s="32"/>
      <c r="DW310" s="53">
        <f t="shared" si="235"/>
        <v>1.1599999999999999</v>
      </c>
      <c r="DX310" s="53">
        <f t="shared" si="249"/>
        <v>1.6195506666666666</v>
      </c>
      <c r="DY310" s="53">
        <f t="shared" si="250"/>
        <v>0.85223733742440366</v>
      </c>
      <c r="DZ310" s="53">
        <f t="shared" si="251"/>
        <v>0.85397712714380747</v>
      </c>
      <c r="EA310" s="53">
        <f t="shared" si="231"/>
        <v>1.320644803477701</v>
      </c>
      <c r="EB310" s="63">
        <f t="shared" si="240"/>
        <v>0.72095162913148714</v>
      </c>
      <c r="EC310" s="53">
        <f t="shared" si="232"/>
        <v>0.83762232092852751</v>
      </c>
      <c r="ED310" s="53">
        <f t="shared" si="233"/>
        <v>7.1358726599692099</v>
      </c>
      <c r="EE310" s="53">
        <f t="shared" si="234"/>
        <v>2.6717701454085914</v>
      </c>
      <c r="EF310" s="53">
        <f>'east Allen-Studer'!DO309</f>
        <v>1.9466941525146237</v>
      </c>
      <c r="EG310" s="53">
        <f t="shared" si="241"/>
        <v>2.6257806955263132</v>
      </c>
      <c r="EH310" s="53">
        <f>'east Allen-Studer'!DQ309</f>
        <v>17.536228582524711</v>
      </c>
      <c r="EI310" s="53">
        <f>'east Allen-Studer'!DR309</f>
        <v>1.5598874172185431</v>
      </c>
      <c r="EJ310" s="53">
        <f t="shared" si="243"/>
        <v>1.3358850727042957</v>
      </c>
      <c r="EK310" s="53">
        <f t="shared" si="244"/>
        <v>2.6717701454085914</v>
      </c>
      <c r="EL310" s="6"/>
      <c r="EM310" s="11">
        <f t="shared" si="245"/>
        <v>688.28285267772742</v>
      </c>
      <c r="EN310" s="11">
        <f t="shared" si="246"/>
        <v>283.33751951650817</v>
      </c>
      <c r="EO310" s="11">
        <f t="shared" si="247"/>
        <v>194.02931780441159</v>
      </c>
      <c r="EP310" s="6"/>
      <c r="EQ310" s="5">
        <f t="shared" si="252"/>
        <v>3.5933333333333333</v>
      </c>
      <c r="ER310" s="5">
        <f t="shared" si="253"/>
        <v>7.9053333333333331</v>
      </c>
      <c r="ES310" s="218">
        <f t="shared" si="242"/>
        <v>1889</v>
      </c>
      <c r="ET310" s="53">
        <f t="shared" si="254"/>
        <v>0.59665392660733896</v>
      </c>
      <c r="EU310" s="53">
        <f t="shared" si="255"/>
        <v>1.4493903503053005</v>
      </c>
      <c r="EV310" s="53">
        <f t="shared" si="256"/>
        <v>2.1165186339552724</v>
      </c>
      <c r="EW310" s="6"/>
    </row>
    <row r="311" spans="1:153" x14ac:dyDescent="0.15">
      <c r="A311" s="218">
        <f t="shared" si="236"/>
        <v>1890</v>
      </c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12">
        <v>7.5</v>
      </c>
      <c r="N311" s="12">
        <v>10</v>
      </c>
      <c r="O311" s="53">
        <f t="shared" si="248"/>
        <v>3.5933333333333333</v>
      </c>
      <c r="P311" s="12">
        <v>22</v>
      </c>
      <c r="Q311" s="12"/>
      <c r="R311" s="12"/>
      <c r="S311" s="4"/>
      <c r="T311" s="4"/>
      <c r="U311" s="4"/>
      <c r="V311" s="4"/>
      <c r="W311" s="4"/>
      <c r="X311" s="4">
        <v>1.03</v>
      </c>
      <c r="Y311" s="4">
        <v>4.5714285710000002</v>
      </c>
      <c r="Z311" s="4">
        <v>3.2</v>
      </c>
      <c r="AA311" s="4">
        <v>4.55</v>
      </c>
      <c r="AB311" s="4"/>
      <c r="AC311" s="4"/>
      <c r="AD311" s="4"/>
      <c r="AE311" s="4"/>
      <c r="AF311" s="87"/>
      <c r="AG311" s="87">
        <v>4.3860000000000001</v>
      </c>
      <c r="AH311" s="12">
        <f t="shared" si="226"/>
        <v>1.2656280616096236</v>
      </c>
      <c r="AI311" s="12">
        <v>4.3099999999999996</v>
      </c>
      <c r="AJ311" s="12">
        <v>4.0439999999999996</v>
      </c>
      <c r="AK311" s="12"/>
      <c r="AL311" s="12"/>
      <c r="AM311" s="12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>
        <v>1.1000000000000001</v>
      </c>
      <c r="BI311" s="4"/>
      <c r="BJ311" s="4"/>
      <c r="BK311" s="4"/>
      <c r="BL311" s="4"/>
      <c r="BM311" s="4">
        <v>2.38</v>
      </c>
      <c r="BN311" s="4">
        <v>3.8130000000000002</v>
      </c>
      <c r="BO311" s="4">
        <v>3.2549999999999999</v>
      </c>
      <c r="BP311" s="4">
        <v>3.46</v>
      </c>
      <c r="BQ311" s="4">
        <v>3.3170000000000002</v>
      </c>
      <c r="BR311" s="4">
        <v>3.34</v>
      </c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163"/>
      <c r="CD311" s="115">
        <v>2.1389999999999998</v>
      </c>
      <c r="CE311" s="156">
        <f t="shared" si="228"/>
        <v>0.6172317427685784</v>
      </c>
      <c r="CF311" s="4"/>
      <c r="CG311" s="4"/>
      <c r="CH311" s="163"/>
      <c r="CI311" s="172">
        <v>2.2559999999999998</v>
      </c>
      <c r="CJ311" s="4"/>
      <c r="CK311" s="4"/>
      <c r="CL311" s="7"/>
      <c r="CM311" s="172">
        <v>2.319</v>
      </c>
      <c r="CN311" s="4"/>
      <c r="CO311" s="4"/>
      <c r="CP311" s="4"/>
      <c r="CQ311" s="4"/>
      <c r="CR311" s="4"/>
      <c r="CS311" s="7"/>
      <c r="CT311" s="115"/>
      <c r="CU311" s="7"/>
      <c r="CV311" s="4"/>
      <c r="CW311" s="4"/>
      <c r="CX311" s="4"/>
      <c r="CY311" s="4"/>
      <c r="DA311" s="4"/>
      <c r="DB311" s="4"/>
      <c r="DC311" s="63"/>
      <c r="DD311" s="4"/>
      <c r="DE311" s="4"/>
      <c r="DF311" s="32"/>
      <c r="DG311" s="32"/>
      <c r="DH311" s="32"/>
      <c r="DW311" s="53">
        <f t="shared" si="235"/>
        <v>1.1000000000000001</v>
      </c>
      <c r="DX311" s="53">
        <f t="shared" si="249"/>
        <v>1.5459906666666667</v>
      </c>
      <c r="DY311" s="53">
        <f t="shared" si="250"/>
        <v>0.79062855468392679</v>
      </c>
      <c r="DZ311" s="53">
        <f t="shared" si="251"/>
        <v>0.73471564556850777</v>
      </c>
      <c r="EA311" s="53">
        <f t="shared" si="231"/>
        <v>1.2656280616096236</v>
      </c>
      <c r="EB311" s="63">
        <f t="shared" si="240"/>
        <v>0.6172317427685784</v>
      </c>
      <c r="EC311" s="53">
        <f t="shared" si="232"/>
        <v>0.66917270288935649</v>
      </c>
      <c r="ED311" s="53">
        <f t="shared" si="233"/>
        <v>7.1831542729904605</v>
      </c>
      <c r="EE311" s="53">
        <f t="shared" si="234"/>
        <v>2.6894730400812503</v>
      </c>
      <c r="EF311" s="53">
        <f>'east Allen-Studer'!DO310</f>
        <v>1.8869542494327682</v>
      </c>
      <c r="EG311" s="53">
        <f t="shared" si="241"/>
        <v>2.0977243816428417</v>
      </c>
      <c r="EH311" s="53">
        <f>'east Allen-Studer'!DQ310</f>
        <v>17.536228582524711</v>
      </c>
      <c r="EI311" s="53">
        <f>'east Allen-Studer'!DR310</f>
        <v>1.5598874172185431</v>
      </c>
      <c r="EJ311" s="53">
        <f t="shared" si="243"/>
        <v>1.3447365200406252</v>
      </c>
      <c r="EK311" s="53">
        <f t="shared" si="244"/>
        <v>2.6894730400812503</v>
      </c>
      <c r="EL311" s="6"/>
      <c r="EM311" s="11">
        <f t="shared" si="245"/>
        <v>628.7702546367168</v>
      </c>
      <c r="EN311" s="11">
        <f t="shared" si="246"/>
        <v>252.38181854007323</v>
      </c>
      <c r="EO311" s="11">
        <f t="shared" si="247"/>
        <v>169.52044101087318</v>
      </c>
      <c r="EP311" s="6"/>
      <c r="EQ311" s="5">
        <f t="shared" si="252"/>
        <v>3.5933333333333333</v>
      </c>
      <c r="ER311" s="5">
        <f t="shared" si="253"/>
        <v>7.9053333333333331</v>
      </c>
      <c r="ES311" s="218">
        <f t="shared" si="242"/>
        <v>1890</v>
      </c>
      <c r="ET311" s="53">
        <f t="shared" si="254"/>
        <v>0.65312674007445948</v>
      </c>
      <c r="EU311" s="53">
        <f t="shared" si="255"/>
        <v>1.6271642269724786</v>
      </c>
      <c r="EV311" s="53">
        <f t="shared" si="256"/>
        <v>2.4225200466551766</v>
      </c>
      <c r="EW311" s="6"/>
    </row>
    <row r="312" spans="1:153" x14ac:dyDescent="0.15">
      <c r="A312" s="218">
        <f t="shared" si="236"/>
        <v>1891</v>
      </c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12">
        <v>7.5</v>
      </c>
      <c r="N312" s="12">
        <v>10</v>
      </c>
      <c r="O312" s="53">
        <f t="shared" si="248"/>
        <v>3.5933333333333333</v>
      </c>
      <c r="P312" s="12">
        <v>22</v>
      </c>
      <c r="Q312" s="12"/>
      <c r="R312" s="12"/>
      <c r="S312" s="4"/>
      <c r="T312" s="4"/>
      <c r="U312" s="4"/>
      <c r="V312" s="4"/>
      <c r="W312" s="4"/>
      <c r="X312" s="4">
        <v>1.04</v>
      </c>
      <c r="Y312" s="4">
        <v>4.1194644699999996</v>
      </c>
      <c r="Z312" s="4">
        <v>3.7950664139999999</v>
      </c>
      <c r="AA312" s="4">
        <v>4.75</v>
      </c>
      <c r="AB312" s="4"/>
      <c r="AC312" s="4"/>
      <c r="AD312" s="4"/>
      <c r="AE312" s="4"/>
      <c r="AF312" s="87"/>
      <c r="AG312" s="87">
        <v>4.6890000000000001</v>
      </c>
      <c r="AH312" s="12">
        <f t="shared" si="226"/>
        <v>1.3530620111462666</v>
      </c>
      <c r="AI312" s="12">
        <v>4.3899999999999997</v>
      </c>
      <c r="AJ312" s="12">
        <v>3.968</v>
      </c>
      <c r="AK312" s="12"/>
      <c r="AL312" s="12"/>
      <c r="AM312" s="12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>
        <v>1.19</v>
      </c>
      <c r="BI312" s="4"/>
      <c r="BJ312" s="4"/>
      <c r="BK312" s="4"/>
      <c r="BL312" s="4"/>
      <c r="BM312" s="4">
        <v>3.0329999999999999</v>
      </c>
      <c r="BN312" s="4">
        <v>4.1239999999999997</v>
      </c>
      <c r="BO312" s="4">
        <v>3.5430000000000001</v>
      </c>
      <c r="BP312" s="4">
        <v>3.72</v>
      </c>
      <c r="BQ312" s="4">
        <v>3.67</v>
      </c>
      <c r="BR312" s="4">
        <v>3.45</v>
      </c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163"/>
      <c r="CD312" s="115">
        <v>1.6839999999999999</v>
      </c>
      <c r="CE312" s="156">
        <f t="shared" si="228"/>
        <v>0.48593653801883402</v>
      </c>
      <c r="CF312" s="4"/>
      <c r="CG312" s="4"/>
      <c r="CH312" s="163"/>
      <c r="CI312" s="172">
        <v>2.206</v>
      </c>
      <c r="CJ312" s="4"/>
      <c r="CK312" s="4"/>
      <c r="CL312" s="7"/>
      <c r="CM312" s="172">
        <v>2.5049999999999999</v>
      </c>
      <c r="CN312" s="4"/>
      <c r="CO312" s="4"/>
      <c r="CP312" s="4"/>
      <c r="CQ312" s="4"/>
      <c r="CR312" s="4"/>
      <c r="CS312" s="7"/>
      <c r="CT312" s="115"/>
      <c r="CU312" s="7"/>
      <c r="CV312" s="4"/>
      <c r="CW312" s="4"/>
      <c r="CX312" s="4"/>
      <c r="CY312" s="4"/>
      <c r="DA312" s="4"/>
      <c r="DB312" s="4"/>
      <c r="DC312" s="63"/>
      <c r="DD312" s="4"/>
      <c r="DE312" s="4"/>
      <c r="DF312" s="32"/>
      <c r="DG312" s="32"/>
      <c r="DH312" s="32"/>
      <c r="DW312" s="53">
        <f t="shared" si="235"/>
        <v>1.19</v>
      </c>
      <c r="DX312" s="53">
        <f t="shared" si="249"/>
        <v>1.6563306666666666</v>
      </c>
      <c r="DY312" s="53">
        <f t="shared" si="250"/>
        <v>0.71264025342421666</v>
      </c>
      <c r="DZ312" s="53">
        <f t="shared" si="251"/>
        <v>0.58374690474865221</v>
      </c>
      <c r="EA312" s="53">
        <f t="shared" si="231"/>
        <v>1.3530620111462666</v>
      </c>
      <c r="EB312" s="63">
        <f t="shared" si="240"/>
        <v>0.48593653801883402</v>
      </c>
      <c r="EC312" s="53">
        <f t="shared" si="232"/>
        <v>0.72284502834749365</v>
      </c>
      <c r="ED312" s="53">
        <f t="shared" si="233"/>
        <v>7.2304358860117111</v>
      </c>
      <c r="EE312" s="53">
        <f t="shared" si="234"/>
        <v>2.7071759347539088</v>
      </c>
      <c r="EF312" s="53">
        <f>'east Allen-Studer'!DO311</f>
        <v>1.8272143463509123</v>
      </c>
      <c r="EG312" s="53">
        <f t="shared" si="241"/>
        <v>2.265976531270081</v>
      </c>
      <c r="EH312" s="53">
        <f>'east Allen-Studer'!DQ311</f>
        <v>17.536228582524711</v>
      </c>
      <c r="EI312" s="53">
        <f>'east Allen-Studer'!DR311</f>
        <v>1.6062913907284768</v>
      </c>
      <c r="EJ312" s="53">
        <f t="shared" si="243"/>
        <v>1.3535879673769544</v>
      </c>
      <c r="EK312" s="53">
        <f t="shared" si="244"/>
        <v>2.7071759347539088</v>
      </c>
      <c r="EL312" s="6"/>
      <c r="EM312" s="11">
        <f t="shared" si="245"/>
        <v>629.86432095544808</v>
      </c>
      <c r="EN312" s="11">
        <f t="shared" si="246"/>
        <v>242.11546023977368</v>
      </c>
      <c r="EO312" s="11">
        <f t="shared" si="247"/>
        <v>143.80798069406853</v>
      </c>
      <c r="EP312" s="6"/>
      <c r="EQ312" s="5">
        <f t="shared" si="252"/>
        <v>3.5933333333333333</v>
      </c>
      <c r="ER312" s="5">
        <f t="shared" si="253"/>
        <v>7.9053333333333331</v>
      </c>
      <c r="ES312" s="218">
        <f t="shared" si="242"/>
        <v>1891</v>
      </c>
      <c r="ET312" s="53">
        <f t="shared" si="254"/>
        <v>0.65199226722942794</v>
      </c>
      <c r="EU312" s="53">
        <f t="shared" si="255"/>
        <v>1.6961604445249883</v>
      </c>
      <c r="EV312" s="53">
        <f t="shared" si="256"/>
        <v>2.855659781081989</v>
      </c>
      <c r="EW312" s="6"/>
    </row>
    <row r="313" spans="1:153" x14ac:dyDescent="0.15">
      <c r="A313" s="218">
        <f t="shared" si="236"/>
        <v>1892</v>
      </c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12">
        <v>7.5</v>
      </c>
      <c r="N313" s="12">
        <v>9</v>
      </c>
      <c r="O313" s="53">
        <f t="shared" si="248"/>
        <v>3.234</v>
      </c>
      <c r="P313" s="12">
        <v>21</v>
      </c>
      <c r="Q313" s="12"/>
      <c r="R313" s="12"/>
      <c r="S313" s="4"/>
      <c r="T313" s="4"/>
      <c r="U313" s="4"/>
      <c r="V313" s="4"/>
      <c r="W313" s="4"/>
      <c r="X313" s="4">
        <v>1.1499999999999999</v>
      </c>
      <c r="Y313" s="4">
        <v>4.3057050590000001</v>
      </c>
      <c r="Z313" s="4">
        <v>3.910068426</v>
      </c>
      <c r="AA313" s="4">
        <v>5.0599999999999996</v>
      </c>
      <c r="AB313" s="4"/>
      <c r="AC313" s="4"/>
      <c r="AD313" s="4"/>
      <c r="AE313" s="4"/>
      <c r="AF313" s="87"/>
      <c r="AG313" s="87">
        <v>4.8079999999999998</v>
      </c>
      <c r="AH313" s="12">
        <f t="shared" si="226"/>
        <v>1.387400757003892</v>
      </c>
      <c r="AI313" s="12">
        <v>5.09</v>
      </c>
      <c r="AJ313" s="12">
        <v>4.6840000000000002</v>
      </c>
      <c r="AK313" s="12"/>
      <c r="AL313" s="12"/>
      <c r="AM313" s="12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>
        <v>1.37</v>
      </c>
      <c r="BI313" s="4"/>
      <c r="BJ313" s="4"/>
      <c r="BK313" s="4"/>
      <c r="BL313" s="4"/>
      <c r="BM313" s="4">
        <v>4.391</v>
      </c>
      <c r="BN313" s="4">
        <v>4.7450000000000001</v>
      </c>
      <c r="BO313" s="4">
        <v>3.8679999999999999</v>
      </c>
      <c r="BP313" s="4">
        <v>4.53</v>
      </c>
      <c r="BQ313" s="4">
        <v>4.5149999999999997</v>
      </c>
      <c r="BR313" s="4">
        <v>3.6</v>
      </c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163"/>
      <c r="CD313" s="115">
        <v>2.294</v>
      </c>
      <c r="CE313" s="156">
        <f t="shared" si="228"/>
        <v>0.66195868065035945</v>
      </c>
      <c r="CF313" s="4"/>
      <c r="CG313" s="4"/>
      <c r="CH313" s="163"/>
      <c r="CI313" s="172">
        <v>2.601</v>
      </c>
      <c r="CJ313" s="4"/>
      <c r="CK313" s="4"/>
      <c r="CL313" s="7"/>
      <c r="CM313" s="172">
        <v>3.0819999999999999</v>
      </c>
      <c r="CN313" s="4"/>
      <c r="CO313" s="4"/>
      <c r="CP313" s="4"/>
      <c r="CQ313" s="4"/>
      <c r="CR313" s="4"/>
      <c r="CS313" s="7"/>
      <c r="CT313" s="115"/>
      <c r="CU313" s="7"/>
      <c r="CV313" s="4"/>
      <c r="CW313" s="4"/>
      <c r="CX313" s="4"/>
      <c r="CY313" s="4"/>
      <c r="DA313" s="4"/>
      <c r="DB313" s="4"/>
      <c r="DC313" s="63"/>
      <c r="DD313" s="4"/>
      <c r="DE313" s="4"/>
      <c r="DF313" s="32"/>
      <c r="DG313" s="32"/>
      <c r="DH313" s="32"/>
      <c r="DW313" s="53">
        <f t="shared" si="235"/>
        <v>1.37</v>
      </c>
      <c r="DX313" s="53">
        <f t="shared" si="249"/>
        <v>1.8709020000000001</v>
      </c>
      <c r="DY313" s="53">
        <f t="shared" si="250"/>
        <v>0.80951273263686829</v>
      </c>
      <c r="DZ313" s="53">
        <f t="shared" si="251"/>
        <v>0.78500834527637064</v>
      </c>
      <c r="EA313" s="53">
        <f t="shared" si="231"/>
        <v>1.387400757003892</v>
      </c>
      <c r="EB313" s="63">
        <f t="shared" si="240"/>
        <v>0.66195868065035945</v>
      </c>
      <c r="EC313" s="53">
        <f t="shared" si="232"/>
        <v>0.8893446616235432</v>
      </c>
      <c r="ED313" s="53">
        <f t="shared" si="233"/>
        <v>7.2777174990329616</v>
      </c>
      <c r="EE313" s="53">
        <f t="shared" si="234"/>
        <v>2.7248788294265673</v>
      </c>
      <c r="EF313" s="53">
        <f>'east Allen-Studer'!DO312</f>
        <v>1.7674744432690566</v>
      </c>
      <c r="EG313" s="53">
        <f t="shared" si="241"/>
        <v>2.7879200276943674</v>
      </c>
      <c r="EH313" s="53">
        <f>'east Allen-Studer'!DQ312</f>
        <v>16.861758252427606</v>
      </c>
      <c r="EI313" s="53">
        <f>'east Allen-Studer'!DR312</f>
        <v>1.963245033112583</v>
      </c>
      <c r="EJ313" s="53">
        <f t="shared" si="243"/>
        <v>1.3624394147132837</v>
      </c>
      <c r="EK313" s="53">
        <f t="shared" si="244"/>
        <v>2.7248788294265673</v>
      </c>
      <c r="EL313" s="6"/>
      <c r="EM313" s="11">
        <f t="shared" si="245"/>
        <v>730.16134252722236</v>
      </c>
      <c r="EN313" s="11">
        <f t="shared" si="246"/>
        <v>281.93531542503075</v>
      </c>
      <c r="EO313" s="11">
        <f t="shared" si="247"/>
        <v>184.21657271561693</v>
      </c>
      <c r="EP313" s="6"/>
      <c r="EQ313" s="5">
        <f t="shared" si="252"/>
        <v>3.234</v>
      </c>
      <c r="ER313" s="5">
        <f t="shared" si="253"/>
        <v>7.5460000000000003</v>
      </c>
      <c r="ES313" s="218">
        <f t="shared" si="242"/>
        <v>1892</v>
      </c>
      <c r="ET313" s="53">
        <f t="shared" si="254"/>
        <v>0.50618949329849017</v>
      </c>
      <c r="EU313" s="53">
        <f t="shared" si="255"/>
        <v>1.3109389983401356</v>
      </c>
      <c r="EV313" s="53">
        <f t="shared" si="256"/>
        <v>2.0063341454656602</v>
      </c>
      <c r="EW313" s="6"/>
    </row>
    <row r="314" spans="1:153" x14ac:dyDescent="0.15">
      <c r="A314" s="218">
        <f t="shared" si="236"/>
        <v>1893</v>
      </c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12">
        <v>7.5</v>
      </c>
      <c r="N314" s="12">
        <v>9</v>
      </c>
      <c r="O314" s="53">
        <f t="shared" si="248"/>
        <v>3.234</v>
      </c>
      <c r="P314" s="12">
        <v>20.625</v>
      </c>
      <c r="Q314" s="12"/>
      <c r="R314" s="12"/>
      <c r="S314" s="4"/>
      <c r="T314" s="4"/>
      <c r="U314" s="4"/>
      <c r="V314" s="4"/>
      <c r="W314" s="4"/>
      <c r="X314" s="4">
        <v>1.48</v>
      </c>
      <c r="Y314" s="4">
        <v>3.6360000000000001</v>
      </c>
      <c r="Z314" s="4">
        <v>3.4249999999999998</v>
      </c>
      <c r="AA314" s="4">
        <v>4.7699999999999996</v>
      </c>
      <c r="AB314" s="4"/>
      <c r="AC314" s="4"/>
      <c r="AD314" s="4"/>
      <c r="AE314" s="4"/>
      <c r="AF314" s="87"/>
      <c r="AG314" s="87">
        <v>3.82</v>
      </c>
      <c r="AH314" s="12">
        <f t="shared" ref="AH314:AH342" si="257">(AG314*10.78)/37.3578</f>
        <v>1.1023025981187329</v>
      </c>
      <c r="AI314" s="12"/>
      <c r="AJ314" s="12">
        <v>3.996</v>
      </c>
      <c r="AK314" s="12"/>
      <c r="AL314" s="12"/>
      <c r="AM314" s="12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>
        <v>1.18</v>
      </c>
      <c r="BI314" s="4"/>
      <c r="BJ314" s="4"/>
      <c r="BK314" s="4"/>
      <c r="BL314" s="4"/>
      <c r="BM314" s="4">
        <v>3.3029999999999999</v>
      </c>
      <c r="BN314" s="4">
        <v>4.09</v>
      </c>
      <c r="BO314" s="4">
        <v>3.1030000000000002</v>
      </c>
      <c r="BP314" s="4"/>
      <c r="BQ314" s="4">
        <v>3.61</v>
      </c>
      <c r="BR314" s="4">
        <v>3.79</v>
      </c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163"/>
      <c r="CD314" s="115">
        <v>2.0409999999999999</v>
      </c>
      <c r="CE314" s="156">
        <f t="shared" ref="CE314:CE342" si="258">10.78*CD314/37.3578</f>
        <v>0.58895277559171044</v>
      </c>
      <c r="CF314" s="4"/>
      <c r="CG314" s="4"/>
      <c r="CH314" s="163"/>
      <c r="CI314" s="172">
        <v>2.0670000000000002</v>
      </c>
      <c r="CJ314" s="4"/>
      <c r="CK314" s="4"/>
      <c r="CL314" s="7"/>
      <c r="CM314" s="172">
        <v>2.214</v>
      </c>
      <c r="CN314" s="4"/>
      <c r="CO314" s="4"/>
      <c r="CP314" s="4"/>
      <c r="CQ314" s="4"/>
      <c r="CR314" s="4"/>
      <c r="CS314" s="7"/>
      <c r="CT314" s="115"/>
      <c r="CU314" s="7"/>
      <c r="CV314" s="4"/>
      <c r="CW314" s="4"/>
      <c r="CX314" s="4"/>
      <c r="CY314" s="4"/>
      <c r="DA314" s="4"/>
      <c r="DB314" s="4"/>
      <c r="DC314" s="63"/>
      <c r="DD314" s="4"/>
      <c r="DE314" s="4"/>
      <c r="DF314" s="32"/>
      <c r="DG314" s="32"/>
      <c r="DH314" s="32"/>
      <c r="DW314" s="53">
        <f t="shared" si="235"/>
        <v>1.18</v>
      </c>
      <c r="DX314" s="53">
        <f t="shared" si="249"/>
        <v>1.6356712499999999</v>
      </c>
      <c r="DY314" s="53">
        <f t="shared" si="250"/>
        <v>0.76326658457927132</v>
      </c>
      <c r="DZ314" s="53">
        <f t="shared" si="251"/>
        <v>0.70063700989192357</v>
      </c>
      <c r="EA314" s="53">
        <f t="shared" ref="EA314:EA342" si="259">AH314</f>
        <v>1.1023025981187329</v>
      </c>
      <c r="EB314" s="63">
        <f t="shared" si="240"/>
        <v>0.58895277559171044</v>
      </c>
      <c r="EC314" s="53">
        <f t="shared" ref="EC314:EC342" si="260">10.78*CM314/37.3578</f>
        <v>0.63887380948556927</v>
      </c>
      <c r="ED314" s="53">
        <f t="shared" si="233"/>
        <v>7.3249991120542131</v>
      </c>
      <c r="EE314" s="53">
        <f t="shared" ref="EE314:EE341" si="261">ED314*AVERAGE(EE$277:EE$281)/AVERAGE(ED$277:ED$281)</f>
        <v>2.7425817240992263</v>
      </c>
      <c r="EF314" s="53">
        <f>'east Allen-Studer'!DO313</f>
        <v>1.7077345401872008</v>
      </c>
      <c r="EG314" s="53">
        <f t="shared" si="241"/>
        <v>2.0027433294339159</v>
      </c>
      <c r="EH314" s="53">
        <f>'east Allen-Studer'!DQ313</f>
        <v>16.374640791801916</v>
      </c>
      <c r="EI314" s="53">
        <f>'east Allen-Studer'!DR313</f>
        <v>1.7133774834437085</v>
      </c>
      <c r="EJ314" s="53">
        <f t="shared" si="243"/>
        <v>1.3712908620496131</v>
      </c>
      <c r="EK314" s="53">
        <f t="shared" si="244"/>
        <v>2.7425817240992263</v>
      </c>
      <c r="EL314" s="6"/>
      <c r="EM314" s="11">
        <f t="shared" si="245"/>
        <v>632.7981336993231</v>
      </c>
      <c r="EN314" s="11">
        <f t="shared" si="246"/>
        <v>243.28124098196699</v>
      </c>
      <c r="EO314" s="11">
        <f t="shared" si="247"/>
        <v>163.66288594632624</v>
      </c>
      <c r="EP314" s="6"/>
      <c r="EQ314" s="5">
        <f t="shared" si="252"/>
        <v>3.234</v>
      </c>
      <c r="ER314" s="5">
        <f t="shared" si="253"/>
        <v>7.411249999999999</v>
      </c>
      <c r="ES314" s="218">
        <f t="shared" si="242"/>
        <v>1893</v>
      </c>
      <c r="ET314" s="53">
        <f t="shared" si="254"/>
        <v>0.58407251905015434</v>
      </c>
      <c r="EU314" s="53">
        <f t="shared" si="255"/>
        <v>1.5192293434058746</v>
      </c>
      <c r="EV314" s="53">
        <f t="shared" si="256"/>
        <v>2.2583006395305256</v>
      </c>
      <c r="EW314" s="6"/>
    </row>
    <row r="315" spans="1:153" x14ac:dyDescent="0.15">
      <c r="A315" s="218">
        <f t="shared" si="236"/>
        <v>1894</v>
      </c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12">
        <v>8</v>
      </c>
      <c r="N315" s="12">
        <v>7</v>
      </c>
      <c r="O315" s="53">
        <f t="shared" si="248"/>
        <v>2.515333333333333</v>
      </c>
      <c r="P315" s="12">
        <v>20</v>
      </c>
      <c r="Q315" s="12"/>
      <c r="R315" s="12"/>
      <c r="S315" s="4"/>
      <c r="T315" s="4"/>
      <c r="U315" s="4"/>
      <c r="V315" s="4"/>
      <c r="W315" s="4"/>
      <c r="X315" s="4">
        <v>1.2</v>
      </c>
      <c r="Y315" s="4">
        <v>3.157</v>
      </c>
      <c r="Z315" s="4">
        <v>3.7810000000000001</v>
      </c>
      <c r="AA315" s="4">
        <v>4.87</v>
      </c>
      <c r="AB315" s="4"/>
      <c r="AC315" s="4"/>
      <c r="AD315" s="4"/>
      <c r="AE315" s="4"/>
      <c r="AF315" s="87"/>
      <c r="AG315" s="87">
        <v>3.911</v>
      </c>
      <c r="AH315" s="12">
        <f t="shared" si="257"/>
        <v>1.1285616390686817</v>
      </c>
      <c r="AI315" s="12"/>
      <c r="AJ315" s="12">
        <v>3.7810000000000001</v>
      </c>
      <c r="AK315" s="12"/>
      <c r="AL315" s="12"/>
      <c r="AM315" s="12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>
        <v>1.05</v>
      </c>
      <c r="BI315" s="4"/>
      <c r="BJ315" s="4"/>
      <c r="BK315" s="4"/>
      <c r="BL315" s="4"/>
      <c r="BM315" s="4">
        <v>2.3849999999999998</v>
      </c>
      <c r="BN315" s="4">
        <v>3.653</v>
      </c>
      <c r="BO315" s="4">
        <v>2.7429999999999999</v>
      </c>
      <c r="BP315" s="4"/>
      <c r="BQ315" s="4">
        <v>2.9590000000000001</v>
      </c>
      <c r="BR315" s="4">
        <v>3.23</v>
      </c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163"/>
      <c r="CD315" s="115">
        <v>1.8260000000000001</v>
      </c>
      <c r="CE315" s="156">
        <f t="shared" si="258"/>
        <v>0.5269121843363368</v>
      </c>
      <c r="CF315" s="4"/>
      <c r="CG315" s="4"/>
      <c r="CH315" s="163"/>
      <c r="CI315" s="172">
        <v>2.33</v>
      </c>
      <c r="CJ315" s="4"/>
      <c r="CK315" s="4"/>
      <c r="CL315" s="7"/>
      <c r="CM315" s="172">
        <v>2.0659999999999998</v>
      </c>
      <c r="CN315" s="4"/>
      <c r="CO315" s="4"/>
      <c r="CP315" s="4"/>
      <c r="CQ315" s="4"/>
      <c r="CR315" s="4"/>
      <c r="CS315" s="7"/>
      <c r="CT315" s="115"/>
      <c r="CU315" s="7"/>
      <c r="CV315" s="4"/>
      <c r="CW315" s="4"/>
      <c r="CX315" s="4"/>
      <c r="CY315" s="4"/>
      <c r="DA315" s="4"/>
      <c r="DB315" s="4"/>
      <c r="DC315" s="63"/>
      <c r="DD315" s="4"/>
      <c r="DE315" s="4"/>
      <c r="DF315" s="32"/>
      <c r="DG315" s="32"/>
      <c r="DH315" s="32"/>
      <c r="DW315" s="53">
        <f t="shared" si="235"/>
        <v>1.05</v>
      </c>
      <c r="DX315" s="53">
        <f t="shared" si="249"/>
        <v>1.4724733333333333</v>
      </c>
      <c r="DY315" s="53">
        <f t="shared" si="250"/>
        <v>0.72161292886497597</v>
      </c>
      <c r="DZ315" s="53">
        <f t="shared" si="251"/>
        <v>0.6285899998616622</v>
      </c>
      <c r="EA315" s="53">
        <f t="shared" si="259"/>
        <v>1.1285616390686817</v>
      </c>
      <c r="EB315" s="63">
        <f t="shared" si="240"/>
        <v>0.5269121843363368</v>
      </c>
      <c r="EC315" s="53">
        <f t="shared" si="260"/>
        <v>0.59616679783070736</v>
      </c>
      <c r="ED315" s="53">
        <f t="shared" si="233"/>
        <v>7.3722807250754627</v>
      </c>
      <c r="EE315" s="53">
        <f t="shared" si="261"/>
        <v>2.7602846187718848</v>
      </c>
      <c r="EF315" s="53">
        <f>'east Allen-Studer'!DO314</f>
        <v>1.6479946371053451</v>
      </c>
      <c r="EG315" s="53">
        <f t="shared" si="241"/>
        <v>1.8688652748918113</v>
      </c>
      <c r="EH315" s="53">
        <f>'east Allen-Studer'!DQ314</f>
        <v>14.051465210356337</v>
      </c>
      <c r="EI315" s="53">
        <f>'east Allen-Studer'!DR314</f>
        <v>1.8204635761589405</v>
      </c>
      <c r="EJ315" s="53">
        <f t="shared" si="243"/>
        <v>1.3801423093859424</v>
      </c>
      <c r="EK315" s="53">
        <f t="shared" si="244"/>
        <v>2.7602846187718848</v>
      </c>
      <c r="EL315" s="6"/>
      <c r="EM315" s="11">
        <f t="shared" si="245"/>
        <v>577.62791803031905</v>
      </c>
      <c r="EN315" s="11">
        <f t="shared" si="246"/>
        <v>224.63347717221137</v>
      </c>
      <c r="EO315" s="11">
        <f t="shared" si="247"/>
        <v>150.45948376984543</v>
      </c>
      <c r="EP315" s="6"/>
      <c r="EQ315" s="5">
        <f t="shared" si="252"/>
        <v>2.515333333333333</v>
      </c>
      <c r="ER315" s="5">
        <f t="shared" si="253"/>
        <v>7.1866666666666665</v>
      </c>
      <c r="ES315" s="218">
        <f t="shared" si="242"/>
        <v>1894</v>
      </c>
      <c r="ET315" s="53">
        <f t="shared" si="254"/>
        <v>0.49766754288281789</v>
      </c>
      <c r="EU315" s="53">
        <f t="shared" si="255"/>
        <v>1.2797142718237196</v>
      </c>
      <c r="EV315" s="53">
        <f t="shared" si="256"/>
        <v>1.9105918714063785</v>
      </c>
      <c r="EW315" s="6"/>
    </row>
    <row r="316" spans="1:153" x14ac:dyDescent="0.15">
      <c r="A316" s="218">
        <f t="shared" si="236"/>
        <v>1895</v>
      </c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12">
        <v>8</v>
      </c>
      <c r="N316" s="12">
        <v>10</v>
      </c>
      <c r="O316" s="53">
        <f t="shared" si="248"/>
        <v>3.5933333333333333</v>
      </c>
      <c r="P316" s="12">
        <v>22.5</v>
      </c>
      <c r="Q316" s="12"/>
      <c r="R316" s="12"/>
      <c r="S316" s="4"/>
      <c r="T316" s="4"/>
      <c r="U316" s="4"/>
      <c r="V316" s="4"/>
      <c r="W316" s="4"/>
      <c r="X316" s="4">
        <v>1.07</v>
      </c>
      <c r="Y316" s="4">
        <v>3.0329999999999999</v>
      </c>
      <c r="Z316" s="4">
        <v>3.5750000000000002</v>
      </c>
      <c r="AA316" s="4">
        <v>4.84</v>
      </c>
      <c r="AB316" s="4"/>
      <c r="AC316" s="4"/>
      <c r="AD316" s="4"/>
      <c r="AE316" s="4"/>
      <c r="AF316" s="87"/>
      <c r="AG316" s="87">
        <v>3.976</v>
      </c>
      <c r="AH316" s="12">
        <f t="shared" si="257"/>
        <v>1.147318096890074</v>
      </c>
      <c r="AI316" s="12"/>
      <c r="AJ316" s="12">
        <v>3.7</v>
      </c>
      <c r="AK316" s="12"/>
      <c r="AL316" s="12"/>
      <c r="AM316" s="12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>
        <v>0.63</v>
      </c>
      <c r="BI316" s="4"/>
      <c r="BJ316" s="4"/>
      <c r="BK316" s="4"/>
      <c r="BL316" s="4"/>
      <c r="BM316" s="4">
        <v>2.2320000000000002</v>
      </c>
      <c r="BN316" s="4">
        <v>3.0350000000000001</v>
      </c>
      <c r="BO316" s="4">
        <v>3.101</v>
      </c>
      <c r="BP316" s="4"/>
      <c r="BQ316" s="4">
        <v>2.839</v>
      </c>
      <c r="BR316" s="4">
        <v>2.84</v>
      </c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163"/>
      <c r="CD316" s="115">
        <v>1.569</v>
      </c>
      <c r="CE316" s="156">
        <f t="shared" si="258"/>
        <v>0.45275203571944811</v>
      </c>
      <c r="CF316" s="4"/>
      <c r="CG316" s="4"/>
      <c r="CH316" s="163"/>
      <c r="CI316" s="172">
        <v>1.861</v>
      </c>
      <c r="CJ316" s="4"/>
      <c r="CK316" s="4"/>
      <c r="CL316" s="7"/>
      <c r="CM316" s="172">
        <v>2.3820000000000001</v>
      </c>
      <c r="CN316" s="4"/>
      <c r="CO316" s="4"/>
      <c r="CP316" s="4"/>
      <c r="CQ316" s="4"/>
      <c r="CR316" s="4"/>
      <c r="CS316" s="7"/>
      <c r="CT316" s="115"/>
      <c r="CU316" s="7"/>
      <c r="CV316" s="4"/>
      <c r="CW316" s="4"/>
      <c r="CX316" s="4"/>
      <c r="CY316" s="4"/>
      <c r="DA316" s="4"/>
      <c r="DB316" s="4"/>
      <c r="DC316" s="63"/>
      <c r="DD316" s="4"/>
      <c r="DE316" s="4"/>
      <c r="DF316" s="32"/>
      <c r="DG316" s="32"/>
      <c r="DH316" s="32"/>
      <c r="DW316" s="53">
        <f t="shared" ref="DW316:DW341" si="262">BH316</f>
        <v>0.63</v>
      </c>
      <c r="DX316" s="53">
        <f t="shared" si="249"/>
        <v>0.97282500000000005</v>
      </c>
      <c r="DY316" s="53">
        <f t="shared" si="250"/>
        <v>0.6967705572010664</v>
      </c>
      <c r="DZ316" s="53">
        <f t="shared" si="251"/>
        <v>0.54615807625572166</v>
      </c>
      <c r="EA316" s="53">
        <f t="shared" si="259"/>
        <v>1.147318096890074</v>
      </c>
      <c r="EB316" s="63">
        <f t="shared" si="240"/>
        <v>0.45275203571944811</v>
      </c>
      <c r="EC316" s="53">
        <f t="shared" si="260"/>
        <v>0.68735203893162877</v>
      </c>
      <c r="ED316" s="53">
        <f t="shared" si="233"/>
        <v>7.4195623380967142</v>
      </c>
      <c r="EE316" s="53">
        <f t="shared" si="261"/>
        <v>2.7779875134445438</v>
      </c>
      <c r="EF316" s="53">
        <f>'east Allen-Studer'!DO315</f>
        <v>1.5882547340234892</v>
      </c>
      <c r="EG316" s="53">
        <f t="shared" si="241"/>
        <v>2.1547130129681968</v>
      </c>
      <c r="EH316" s="53">
        <f>'east Allen-Studer'!DQ315</f>
        <v>16.374640791801916</v>
      </c>
      <c r="EI316" s="53">
        <f>'east Allen-Studer'!DR315</f>
        <v>1.8918543046357619</v>
      </c>
      <c r="EJ316" s="53">
        <f t="shared" si="243"/>
        <v>1.3889937567222719</v>
      </c>
      <c r="EK316" s="53">
        <f t="shared" si="244"/>
        <v>2.7779875134445438</v>
      </c>
      <c r="EL316" s="6"/>
      <c r="EM316" s="11">
        <f t="shared" si="245"/>
        <v>492.7906599562649</v>
      </c>
      <c r="EN316" s="11">
        <f t="shared" si="246"/>
        <v>232.64051256407464</v>
      </c>
      <c r="EO316" s="11">
        <f t="shared" si="247"/>
        <v>137.26258614695217</v>
      </c>
      <c r="EP316" s="6"/>
      <c r="EQ316" s="5">
        <f t="shared" si="252"/>
        <v>3.5933333333333333</v>
      </c>
      <c r="ER316" s="5">
        <f t="shared" si="253"/>
        <v>8.0849999999999991</v>
      </c>
      <c r="ES316" s="218">
        <f t="shared" si="242"/>
        <v>1895</v>
      </c>
      <c r="ET316" s="53">
        <f t="shared" si="254"/>
        <v>0.83334912780837456</v>
      </c>
      <c r="EU316" s="53">
        <f t="shared" si="255"/>
        <v>1.7652414110528554</v>
      </c>
      <c r="EV316" s="53">
        <f t="shared" si="256"/>
        <v>2.9918325029007566</v>
      </c>
      <c r="EW316" s="6"/>
    </row>
    <row r="317" spans="1:153" x14ac:dyDescent="0.15">
      <c r="A317" s="218">
        <f t="shared" si="236"/>
        <v>1896</v>
      </c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12">
        <v>4.5</v>
      </c>
      <c r="N317" s="12">
        <v>7.5</v>
      </c>
      <c r="O317" s="53">
        <f t="shared" si="248"/>
        <v>2.6949999999999998</v>
      </c>
      <c r="P317" s="12">
        <v>21</v>
      </c>
      <c r="Q317" s="12"/>
      <c r="R317" s="12"/>
      <c r="S317" s="4"/>
      <c r="T317" s="4"/>
      <c r="U317" s="4"/>
      <c r="V317" s="4"/>
      <c r="W317" s="4"/>
      <c r="X317" s="4">
        <v>1.1299999999999999</v>
      </c>
      <c r="Y317" s="4">
        <v>4.024</v>
      </c>
      <c r="Z317" s="4">
        <v>3.3420000000000001</v>
      </c>
      <c r="AA317" s="4">
        <v>5.0599999999999996</v>
      </c>
      <c r="AB317" s="4"/>
      <c r="AC317" s="4"/>
      <c r="AD317" s="4"/>
      <c r="AE317" s="4"/>
      <c r="AF317" s="87"/>
      <c r="AG317" s="87">
        <v>4.0529999999999999</v>
      </c>
      <c r="AH317" s="12">
        <f t="shared" si="257"/>
        <v>1.1695372853861845</v>
      </c>
      <c r="AI317" s="12"/>
      <c r="AJ317" s="12">
        <v>4.016</v>
      </c>
      <c r="AK317" s="12"/>
      <c r="AL317" s="12"/>
      <c r="AM317" s="12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>
        <v>0.97</v>
      </c>
      <c r="BI317" s="4"/>
      <c r="BJ317" s="4"/>
      <c r="BK317" s="4"/>
      <c r="BL317" s="4"/>
      <c r="BM317" s="4">
        <v>2.9369999999999998</v>
      </c>
      <c r="BN317" s="4">
        <v>3.3780000000000001</v>
      </c>
      <c r="BO317" s="4">
        <v>4.0119999999999996</v>
      </c>
      <c r="BP317" s="4"/>
      <c r="BQ317" s="4">
        <v>3.4630000000000001</v>
      </c>
      <c r="BR317" s="4">
        <v>4.1100000000000003</v>
      </c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163"/>
      <c r="CD317" s="115">
        <v>1.9950000000000001</v>
      </c>
      <c r="CE317" s="156">
        <f t="shared" si="258"/>
        <v>0.57567897467195606</v>
      </c>
      <c r="CF317" s="4"/>
      <c r="CG317" s="4"/>
      <c r="CH317" s="163"/>
      <c r="CI317" s="172">
        <v>2.4079999999999999</v>
      </c>
      <c r="CJ317" s="4"/>
      <c r="CK317" s="4"/>
      <c r="CL317" s="7"/>
      <c r="CM317" s="172">
        <v>2.843</v>
      </c>
      <c r="CN317" s="4"/>
      <c r="CO317" s="4"/>
      <c r="CP317" s="4"/>
      <c r="CQ317" s="4"/>
      <c r="CR317" s="4"/>
      <c r="CS317" s="7"/>
      <c r="CT317" s="115"/>
      <c r="CU317" s="7"/>
      <c r="CV317" s="4"/>
      <c r="CW317" s="4"/>
      <c r="CX317" s="4"/>
      <c r="CY317" s="4"/>
      <c r="DA317" s="4"/>
      <c r="DB317" s="4"/>
      <c r="DC317" s="63"/>
      <c r="DD317" s="4"/>
      <c r="DE317" s="4"/>
      <c r="DF317" s="32"/>
      <c r="DG317" s="32"/>
      <c r="DH317" s="32"/>
      <c r="DW317" s="53">
        <f t="shared" si="262"/>
        <v>0.97</v>
      </c>
      <c r="DX317" s="53">
        <f t="shared" si="249"/>
        <v>1.3805019999999999</v>
      </c>
      <c r="DY317" s="53">
        <f t="shared" si="250"/>
        <v>0.75826327752334466</v>
      </c>
      <c r="DZ317" s="53">
        <f t="shared" si="251"/>
        <v>0.6858003155947513</v>
      </c>
      <c r="EA317" s="53">
        <f t="shared" si="259"/>
        <v>1.1695372853861845</v>
      </c>
      <c r="EB317" s="63">
        <f t="shared" ref="EB317:EB342" si="263">CE317</f>
        <v>0.57567897467195606</v>
      </c>
      <c r="EC317" s="53">
        <f t="shared" si="260"/>
        <v>0.82037860901873239</v>
      </c>
      <c r="ED317" s="53">
        <f t="shared" si="233"/>
        <v>7.4668439511179647</v>
      </c>
      <c r="EE317" s="53">
        <f t="shared" si="261"/>
        <v>2.7956904081172023</v>
      </c>
      <c r="EF317" s="53">
        <f>'east Allen-Studer'!DO316</f>
        <v>1.5285148309416337</v>
      </c>
      <c r="EG317" s="53">
        <f t="shared" ref="EG317:EG342" si="264">EC317*AVERAGE(EG$281:EG$284)/AVERAGE(EC$281:EC$284)</f>
        <v>2.5717250612378604</v>
      </c>
      <c r="EH317" s="53">
        <f>'east Allen-Studer'!DQ316</f>
        <v>15.737641035599097</v>
      </c>
      <c r="EI317" s="53">
        <f>'east Allen-Studer'!DR316</f>
        <v>1.8204635761589405</v>
      </c>
      <c r="EJ317" s="53">
        <f t="shared" si="243"/>
        <v>1.3978452040586011</v>
      </c>
      <c r="EK317" s="53">
        <f t="shared" si="244"/>
        <v>2.7956904081172023</v>
      </c>
      <c r="EL317" s="6"/>
      <c r="EM317" s="11">
        <f t="shared" si="245"/>
        <v>610.06480535451556</v>
      </c>
      <c r="EN317" s="11">
        <f t="shared" si="246"/>
        <v>260.19186535575113</v>
      </c>
      <c r="EO317" s="11">
        <f t="shared" si="247"/>
        <v>164.85210332536587</v>
      </c>
      <c r="EP317" s="6"/>
      <c r="EQ317" s="5">
        <f t="shared" si="252"/>
        <v>2.6949999999999998</v>
      </c>
      <c r="ER317" s="5">
        <f t="shared" si="253"/>
        <v>7.5460000000000003</v>
      </c>
      <c r="ES317" s="218">
        <f t="shared" si="242"/>
        <v>1896</v>
      </c>
      <c r="ET317" s="53">
        <f t="shared" si="254"/>
        <v>0.50486439685865458</v>
      </c>
      <c r="EU317" s="53">
        <f t="shared" si="255"/>
        <v>1.1837418498033461</v>
      </c>
      <c r="EV317" s="53">
        <f t="shared" si="256"/>
        <v>1.8683413422521247</v>
      </c>
      <c r="EW317" s="6"/>
    </row>
    <row r="318" spans="1:153" x14ac:dyDescent="0.15">
      <c r="A318" s="218">
        <f t="shared" si="236"/>
        <v>1897</v>
      </c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12">
        <v>6</v>
      </c>
      <c r="N318" s="12">
        <v>8</v>
      </c>
      <c r="O318" s="53">
        <f t="shared" si="248"/>
        <v>2.8746666666666667</v>
      </c>
      <c r="P318" s="12">
        <v>22.5</v>
      </c>
      <c r="Q318" s="12"/>
      <c r="R318" s="12"/>
      <c r="S318" s="4"/>
      <c r="T318" s="4"/>
      <c r="U318" s="4"/>
      <c r="V318" s="4"/>
      <c r="W318" s="4"/>
      <c r="X318" s="4">
        <v>1.37</v>
      </c>
      <c r="Y318" s="4">
        <v>5.2629999999999999</v>
      </c>
      <c r="Z318" s="4">
        <v>4.2110000000000003</v>
      </c>
      <c r="AA318" s="4">
        <v>6.07</v>
      </c>
      <c r="AB318" s="4"/>
      <c r="AC318" s="4"/>
      <c r="AD318" s="4"/>
      <c r="AE318" s="4"/>
      <c r="AF318" s="87"/>
      <c r="AG318" s="87">
        <v>5.8650000000000002</v>
      </c>
      <c r="AH318" s="12">
        <f t="shared" si="257"/>
        <v>1.6924096172686829</v>
      </c>
      <c r="AI318" s="12"/>
      <c r="AJ318" s="12">
        <v>5.141</v>
      </c>
      <c r="AK318" s="12"/>
      <c r="AL318" s="12"/>
      <c r="AM318" s="12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>
        <v>1.73</v>
      </c>
      <c r="BI318" s="4"/>
      <c r="BJ318" s="4"/>
      <c r="BK318" s="4"/>
      <c r="BL318" s="4"/>
      <c r="BM318" s="4">
        <v>5.3120000000000003</v>
      </c>
      <c r="BN318" s="4">
        <v>6.0060000000000002</v>
      </c>
      <c r="BO318" s="4">
        <v>5.45</v>
      </c>
      <c r="BP318" s="4"/>
      <c r="BQ318" s="4">
        <v>5.7060000000000004</v>
      </c>
      <c r="BR318" s="4">
        <v>5.96</v>
      </c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163"/>
      <c r="CD318" s="115">
        <v>4.343</v>
      </c>
      <c r="CE318" s="156">
        <f t="shared" si="258"/>
        <v>1.2532199433585489</v>
      </c>
      <c r="CF318" s="4"/>
      <c r="CG318" s="4"/>
      <c r="CH318" s="163"/>
      <c r="CI318" s="172">
        <v>4.556</v>
      </c>
      <c r="CJ318" s="4"/>
      <c r="CK318" s="4"/>
      <c r="CL318" s="7"/>
      <c r="CM318" s="172">
        <v>5.0439999999999996</v>
      </c>
      <c r="CN318" s="4"/>
      <c r="CO318" s="4"/>
      <c r="CP318" s="4"/>
      <c r="CQ318" s="4"/>
      <c r="CR318" s="4"/>
      <c r="CS318" s="7"/>
      <c r="CT318" s="115"/>
      <c r="CU318" s="7">
        <v>5.6669999999999998</v>
      </c>
      <c r="CV318" s="4"/>
      <c r="CW318" s="4"/>
      <c r="CX318" s="4"/>
      <c r="CY318" s="4"/>
      <c r="DA318" s="4"/>
      <c r="DB318" s="4"/>
      <c r="DC318" s="63"/>
      <c r="DD318" s="4"/>
      <c r="DE318" s="4"/>
      <c r="DF318" s="32"/>
      <c r="DG318" s="32"/>
      <c r="DH318" s="32"/>
      <c r="DW318" s="53">
        <f t="shared" si="262"/>
        <v>1.73</v>
      </c>
      <c r="DX318" s="53">
        <f t="shared" si="249"/>
        <v>2.3214250000000001</v>
      </c>
      <c r="DY318" s="53">
        <f t="shared" si="250"/>
        <v>1.1722420905954312</v>
      </c>
      <c r="DZ318" s="53">
        <f t="shared" si="251"/>
        <v>1.4665696961112806</v>
      </c>
      <c r="EA318" s="53">
        <f t="shared" si="259"/>
        <v>1.6924096172686829</v>
      </c>
      <c r="EB318" s="63">
        <f t="shared" si="263"/>
        <v>1.2532199433585489</v>
      </c>
      <c r="EC318" s="53">
        <f t="shared" si="260"/>
        <v>1.4555011269400231</v>
      </c>
      <c r="ED318" s="53">
        <f>'north Allen-Studer'!FM317</f>
        <v>7.5141255641392153</v>
      </c>
      <c r="EE318" s="53">
        <f t="shared" si="261"/>
        <v>2.8133933027898608</v>
      </c>
      <c r="EF318" s="53">
        <f>10.788*CU318/37.3578</f>
        <v>1.636488122962273</v>
      </c>
      <c r="EG318" s="53">
        <f t="shared" si="264"/>
        <v>4.5627088318268614</v>
      </c>
      <c r="EH318" s="53">
        <f>'east Allen-Studer'!DQ317</f>
        <v>14.051465210356337</v>
      </c>
      <c r="EI318" s="53">
        <f>'east Allen-Studer'!DR317</f>
        <v>1.6062913907284768</v>
      </c>
      <c r="EJ318" s="53">
        <f t="shared" si="243"/>
        <v>1.4066966513949304</v>
      </c>
      <c r="EK318" s="53">
        <f t="shared" si="244"/>
        <v>2.8133933027898608</v>
      </c>
      <c r="EL318" s="6"/>
      <c r="EM318" s="11">
        <f t="shared" si="245"/>
        <v>1011.07496832359</v>
      </c>
      <c r="EN318" s="11">
        <f t="shared" si="246"/>
        <v>407.5783397787302</v>
      </c>
      <c r="EO318" s="11">
        <f t="shared" si="247"/>
        <v>315.78745326391089</v>
      </c>
      <c r="EP318" s="6"/>
      <c r="EQ318" s="5">
        <f t="shared" si="252"/>
        <v>2.8746666666666667</v>
      </c>
      <c r="ER318" s="5">
        <f t="shared" si="253"/>
        <v>8.0849999999999991</v>
      </c>
      <c r="ES318" s="218">
        <f t="shared" si="242"/>
        <v>1897</v>
      </c>
      <c r="ET318" s="53">
        <f t="shared" si="254"/>
        <v>0.32493469191315966</v>
      </c>
      <c r="EU318" s="53">
        <f t="shared" si="255"/>
        <v>0.80606180768018854</v>
      </c>
      <c r="EV318" s="53">
        <f t="shared" si="256"/>
        <v>1.040362211790506</v>
      </c>
      <c r="EW318" s="6"/>
    </row>
    <row r="319" spans="1:153" x14ac:dyDescent="0.15">
      <c r="A319" s="218">
        <f t="shared" si="236"/>
        <v>1898</v>
      </c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12">
        <v>5</v>
      </c>
      <c r="N319" s="12">
        <v>8</v>
      </c>
      <c r="O319" s="53">
        <f t="shared" si="248"/>
        <v>2.8746666666666667</v>
      </c>
      <c r="P319" s="12">
        <v>22.5</v>
      </c>
      <c r="Q319" s="12"/>
      <c r="R319" s="12"/>
      <c r="S319" s="4"/>
      <c r="T319" s="4"/>
      <c r="U319" s="4"/>
      <c r="V319" s="4"/>
      <c r="W319" s="4"/>
      <c r="X319" s="4">
        <v>1.17</v>
      </c>
      <c r="Y319" s="4">
        <v>4.444</v>
      </c>
      <c r="Z319" s="4">
        <v>3.4630000000000001</v>
      </c>
      <c r="AA319" s="4">
        <v>4.9000000000000004</v>
      </c>
      <c r="AB319" s="4"/>
      <c r="AC319" s="4"/>
      <c r="AD319" s="4"/>
      <c r="AE319" s="4"/>
      <c r="AF319" s="87"/>
      <c r="AG319" s="87">
        <v>4.63</v>
      </c>
      <c r="AH319" s="12">
        <f t="shared" si="257"/>
        <v>1.3360369186622338</v>
      </c>
      <c r="AI319" s="12"/>
      <c r="AJ319" s="12">
        <v>4.1710000000000003</v>
      </c>
      <c r="AK319" s="12"/>
      <c r="AL319" s="12"/>
      <c r="AM319" s="12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>
        <v>1.52</v>
      </c>
      <c r="BI319" s="4"/>
      <c r="BJ319" s="4"/>
      <c r="BK319" s="4"/>
      <c r="BL319" s="4"/>
      <c r="BM319" s="4">
        <v>4.2110000000000003</v>
      </c>
      <c r="BN319" s="4">
        <v>5.2560000000000002</v>
      </c>
      <c r="BO319" s="4">
        <v>3.85</v>
      </c>
      <c r="BP319" s="4"/>
      <c r="BQ319" s="4">
        <v>4.2779999999999996</v>
      </c>
      <c r="BR319" s="4">
        <v>4.21</v>
      </c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163"/>
      <c r="CD319" s="115">
        <v>2.5169999999999999</v>
      </c>
      <c r="CE319" s="156">
        <f t="shared" si="258"/>
        <v>0.72630775902221223</v>
      </c>
      <c r="CF319" s="4"/>
      <c r="CG319" s="4"/>
      <c r="CH319" s="163"/>
      <c r="CI319" s="172">
        <v>2.4460000000000002</v>
      </c>
      <c r="CJ319" s="4"/>
      <c r="CK319" s="4"/>
      <c r="CL319" s="7"/>
      <c r="CM319" s="172">
        <v>3.3140000000000001</v>
      </c>
      <c r="CN319" s="4"/>
      <c r="CO319" s="4"/>
      <c r="CP319" s="4"/>
      <c r="CQ319" s="4"/>
      <c r="CR319" s="4"/>
      <c r="CS319" s="7"/>
      <c r="CT319" s="115"/>
      <c r="CU319" s="7"/>
      <c r="CV319" s="4"/>
      <c r="CW319" s="4"/>
      <c r="CX319" s="4"/>
      <c r="CY319" s="4"/>
      <c r="DA319" s="4"/>
      <c r="DB319" s="4"/>
      <c r="DC319" s="63"/>
      <c r="DD319" s="4"/>
      <c r="DE319" s="4"/>
      <c r="DF319" s="32"/>
      <c r="DG319" s="32"/>
      <c r="DH319" s="32"/>
      <c r="DW319" s="53">
        <f t="shared" si="262"/>
        <v>1.52</v>
      </c>
      <c r="DX319" s="53">
        <f t="shared" si="249"/>
        <v>2.063965</v>
      </c>
      <c r="DY319" s="53">
        <f t="shared" si="250"/>
        <v>0.85926046839712178</v>
      </c>
      <c r="DZ319" s="53">
        <f t="shared" si="251"/>
        <v>0.86070393624961861</v>
      </c>
      <c r="EA319" s="53">
        <f t="shared" si="259"/>
        <v>1.3360369186622338</v>
      </c>
      <c r="EB319" s="63">
        <f t="shared" si="263"/>
        <v>0.72630775902221223</v>
      </c>
      <c r="EC319" s="53">
        <f t="shared" si="260"/>
        <v>0.95629078800143474</v>
      </c>
      <c r="ED319" s="53">
        <f>'north Allen-Studer'!FM318</f>
        <v>8.3567233616540602</v>
      </c>
      <c r="EE319" s="53">
        <f t="shared" si="261"/>
        <v>3.1288736577878029</v>
      </c>
      <c r="EF319" s="53">
        <v>1.62</v>
      </c>
      <c r="EG319" s="53">
        <f t="shared" si="264"/>
        <v>2.9977829240036118</v>
      </c>
      <c r="EH319" s="53">
        <f>'east Allen-Studer'!DQ318</f>
        <v>14.051465210356337</v>
      </c>
      <c r="EI319" s="53">
        <f>'east Allen-Studer'!DR318</f>
        <v>1.5598874172185431</v>
      </c>
      <c r="EJ319" s="53">
        <f t="shared" si="243"/>
        <v>1.5644368288939015</v>
      </c>
      <c r="EK319" s="53">
        <f t="shared" si="244"/>
        <v>3.1288736577878029</v>
      </c>
      <c r="EL319" s="6"/>
      <c r="EM319" s="11">
        <f t="shared" si="245"/>
        <v>786.71274126443484</v>
      </c>
      <c r="EN319" s="11">
        <f t="shared" si="246"/>
        <v>292.30390170366491</v>
      </c>
      <c r="EO319" s="11">
        <f t="shared" si="247"/>
        <v>200.43917958819651</v>
      </c>
      <c r="EP319" s="6"/>
      <c r="EQ319" s="5">
        <f t="shared" si="252"/>
        <v>2.8746666666666667</v>
      </c>
      <c r="ER319" s="5">
        <f t="shared" si="253"/>
        <v>8.0849999999999991</v>
      </c>
      <c r="ES319" s="218">
        <f t="shared" si="242"/>
        <v>1898</v>
      </c>
      <c r="ET319" s="53">
        <f t="shared" si="254"/>
        <v>0.41760265990519241</v>
      </c>
      <c r="EU319" s="53">
        <f t="shared" si="255"/>
        <v>1.1239443997103997</v>
      </c>
      <c r="EV319" s="53">
        <f t="shared" si="256"/>
        <v>1.6390674418459859</v>
      </c>
      <c r="EW319" s="6"/>
    </row>
    <row r="320" spans="1:153" x14ac:dyDescent="0.15">
      <c r="A320" s="218">
        <f t="shared" si="236"/>
        <v>1899</v>
      </c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12">
        <v>5.5</v>
      </c>
      <c r="N320" s="12">
        <v>8.6199999999999992</v>
      </c>
      <c r="O320" s="53">
        <f t="shared" si="248"/>
        <v>3.0974533333333327</v>
      </c>
      <c r="P320" s="12">
        <v>18.5</v>
      </c>
      <c r="Q320" s="12"/>
      <c r="R320" s="12"/>
      <c r="S320" s="4"/>
      <c r="T320" s="4"/>
      <c r="U320" s="4"/>
      <c r="V320" s="4"/>
      <c r="W320" s="4"/>
      <c r="X320" s="4">
        <v>1.18</v>
      </c>
      <c r="Y320" s="4">
        <v>4.024</v>
      </c>
      <c r="Z320" s="4">
        <v>3.802</v>
      </c>
      <c r="AA320" s="4">
        <v>4.5</v>
      </c>
      <c r="AB320" s="4"/>
      <c r="AC320" s="4"/>
      <c r="AD320" s="4"/>
      <c r="AE320" s="4"/>
      <c r="AF320" s="87"/>
      <c r="AG320" s="87">
        <v>3.4870000000000001</v>
      </c>
      <c r="AH320" s="12">
        <f t="shared" si="257"/>
        <v>1.0062118218952938</v>
      </c>
      <c r="AI320" s="12"/>
      <c r="AJ320" s="12">
        <v>4.069</v>
      </c>
      <c r="AK320" s="12"/>
      <c r="AL320" s="12"/>
      <c r="AM320" s="12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>
        <v>1.5</v>
      </c>
      <c r="BI320" s="4"/>
      <c r="BJ320" s="4"/>
      <c r="BK320" s="4"/>
      <c r="BL320" s="4"/>
      <c r="BM320" s="4">
        <v>3.3250000000000002</v>
      </c>
      <c r="BN320" s="4">
        <v>5.202</v>
      </c>
      <c r="BO320" s="4">
        <v>3.887</v>
      </c>
      <c r="BP320" s="4"/>
      <c r="BQ320" s="4">
        <v>3.9329999999999998</v>
      </c>
      <c r="BR320" s="4">
        <v>3.89</v>
      </c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163"/>
      <c r="CD320" s="115">
        <v>2.2909999999999999</v>
      </c>
      <c r="CE320" s="156">
        <f t="shared" si="258"/>
        <v>0.66109299798167986</v>
      </c>
      <c r="CF320" s="4"/>
      <c r="CG320" s="4"/>
      <c r="CH320" s="163"/>
      <c r="CI320" s="172">
        <v>2.548</v>
      </c>
      <c r="CJ320" s="4"/>
      <c r="CK320" s="4"/>
      <c r="CL320" s="7"/>
      <c r="CM320" s="172">
        <v>2.9540000000000002</v>
      </c>
      <c r="CN320" s="4"/>
      <c r="CO320" s="4"/>
      <c r="CP320" s="4"/>
      <c r="CQ320" s="4"/>
      <c r="CR320" s="4"/>
      <c r="CS320" s="7"/>
      <c r="CT320" s="115"/>
      <c r="CU320" s="7">
        <v>5.5519999999999996</v>
      </c>
      <c r="CV320" s="4"/>
      <c r="CW320" s="4"/>
      <c r="CX320" s="4"/>
      <c r="CY320" s="4"/>
      <c r="DA320" s="4"/>
      <c r="DB320" s="4"/>
      <c r="DC320" s="63"/>
      <c r="DD320" s="4"/>
      <c r="DE320" s="4"/>
      <c r="DF320" s="32"/>
      <c r="DG320" s="32"/>
      <c r="DH320" s="32"/>
      <c r="DW320" s="53">
        <f t="shared" si="262"/>
        <v>1.5</v>
      </c>
      <c r="DX320" s="53">
        <f t="shared" si="249"/>
        <v>2.0150103333333331</v>
      </c>
      <c r="DY320" s="53">
        <f t="shared" si="250"/>
        <v>0.7897903607238006</v>
      </c>
      <c r="DZ320" s="53">
        <f t="shared" si="251"/>
        <v>0.78117241698525075</v>
      </c>
      <c r="EA320" s="53">
        <f t="shared" si="259"/>
        <v>1.0062118218952938</v>
      </c>
      <c r="EB320" s="63">
        <f t="shared" si="263"/>
        <v>0.66109299798167986</v>
      </c>
      <c r="EC320" s="53">
        <f t="shared" si="260"/>
        <v>0.8524088677598789</v>
      </c>
      <c r="ED320" s="53">
        <f>'north Allen-Studer'!FM319</f>
        <v>8.2280252049103524</v>
      </c>
      <c r="EE320" s="53">
        <f t="shared" si="261"/>
        <v>3.0806872747983909</v>
      </c>
      <c r="EF320" s="53">
        <f t="shared" ref="EF320:EF327" si="265">10.788*CU320/37.3578</f>
        <v>1.6032789939450396</v>
      </c>
      <c r="EG320" s="53">
        <f t="shared" si="264"/>
        <v>2.6721336021444393</v>
      </c>
      <c r="EH320" s="53">
        <f>'east Allen-Studer'!DQ319</f>
        <v>17.536228582524711</v>
      </c>
      <c r="EI320" s="53">
        <f>'east Allen-Studer'!DR319</f>
        <v>1.8918543046357619</v>
      </c>
      <c r="EJ320" s="53">
        <f t="shared" si="243"/>
        <v>1.5403436373991954</v>
      </c>
      <c r="EK320" s="53">
        <f t="shared" si="244"/>
        <v>3.0806872747983909</v>
      </c>
      <c r="EL320" s="6"/>
      <c r="EM320" s="11">
        <f t="shared" si="245"/>
        <v>759.17823985992629</v>
      </c>
      <c r="EN320" s="11">
        <f t="shared" si="246"/>
        <v>284.35390687619844</v>
      </c>
      <c r="EO320" s="11">
        <f t="shared" si="247"/>
        <v>185.63075058680494</v>
      </c>
      <c r="EP320" s="6"/>
      <c r="EQ320" s="5">
        <f t="shared" si="252"/>
        <v>3.0974533333333327</v>
      </c>
      <c r="ER320" s="5">
        <f t="shared" si="253"/>
        <v>6.6476666666666659</v>
      </c>
      <c r="ES320" s="218">
        <f t="shared" si="242"/>
        <v>1899</v>
      </c>
      <c r="ET320" s="53">
        <f t="shared" si="254"/>
        <v>0.46628663478550325</v>
      </c>
      <c r="EU320" s="53">
        <f t="shared" si="255"/>
        <v>1.2449087496476294</v>
      </c>
      <c r="EV320" s="53">
        <f t="shared" si="256"/>
        <v>1.9069828977561079</v>
      </c>
      <c r="EW320" s="6"/>
    </row>
    <row r="321" spans="1:153" x14ac:dyDescent="0.15">
      <c r="A321" s="218">
        <f t="shared" si="236"/>
        <v>1900</v>
      </c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12">
        <v>5.62</v>
      </c>
      <c r="N321" s="12">
        <v>9.3699999999999992</v>
      </c>
      <c r="O321" s="53">
        <f t="shared" si="248"/>
        <v>3.366953333333333</v>
      </c>
      <c r="P321" s="12">
        <v>18.75</v>
      </c>
      <c r="Q321" s="12"/>
      <c r="R321" s="12"/>
      <c r="S321" s="4"/>
      <c r="T321" s="4"/>
      <c r="U321" s="4"/>
      <c r="V321" s="4"/>
      <c r="W321" s="4"/>
      <c r="X321" s="4">
        <v>1.28</v>
      </c>
      <c r="Y321" s="4">
        <v>4.4050000000000002</v>
      </c>
      <c r="Z321" s="4">
        <v>4.8019999999999996</v>
      </c>
      <c r="AA321" s="4">
        <v>4.21</v>
      </c>
      <c r="AB321" s="4"/>
      <c r="AC321" s="4"/>
      <c r="AD321" s="4"/>
      <c r="AE321" s="4"/>
      <c r="AF321" s="87"/>
      <c r="AG321" s="87">
        <v>5.0830000000000002</v>
      </c>
      <c r="AH321" s="12">
        <f t="shared" si="257"/>
        <v>1.4667550016328585</v>
      </c>
      <c r="AI321" s="12"/>
      <c r="AJ321" s="12">
        <v>5.3550000000000004</v>
      </c>
      <c r="AK321" s="12"/>
      <c r="AL321" s="12"/>
      <c r="AM321" s="12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>
        <v>1.9</v>
      </c>
      <c r="BI321" s="4"/>
      <c r="BJ321" s="4"/>
      <c r="BK321" s="4"/>
      <c r="BL321" s="4"/>
      <c r="BM321" s="4">
        <v>5.1219999999999999</v>
      </c>
      <c r="BN321" s="4">
        <v>6.601</v>
      </c>
      <c r="BO321" s="4">
        <v>4.343</v>
      </c>
      <c r="BP321" s="4"/>
      <c r="BQ321" s="4">
        <v>5.6420000000000003</v>
      </c>
      <c r="BR321" s="4">
        <v>5.57</v>
      </c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163"/>
      <c r="CD321" s="115">
        <v>4.5250000000000004</v>
      </c>
      <c r="CE321" s="156">
        <f t="shared" si="258"/>
        <v>1.3057380252584467</v>
      </c>
      <c r="CF321" s="4"/>
      <c r="CG321" s="4"/>
      <c r="CH321" s="163"/>
      <c r="CI321" s="172">
        <v>4.391</v>
      </c>
      <c r="CJ321" s="4"/>
      <c r="CK321" s="4"/>
      <c r="CL321" s="7"/>
      <c r="CM321" s="172">
        <v>4.63</v>
      </c>
      <c r="CN321" s="4"/>
      <c r="CO321" s="4"/>
      <c r="CP321" s="4"/>
      <c r="CQ321" s="4"/>
      <c r="CR321" s="4"/>
      <c r="CS321" s="7"/>
      <c r="CT321" s="115"/>
      <c r="CU321" s="7">
        <v>6.8330000000000002</v>
      </c>
      <c r="CV321" s="4"/>
      <c r="CW321" s="4"/>
      <c r="CX321" s="4"/>
      <c r="CY321" s="4"/>
      <c r="DA321" s="4"/>
      <c r="DB321" s="4"/>
      <c r="DC321" s="63"/>
      <c r="DD321" s="4"/>
      <c r="DE321" s="4"/>
      <c r="DF321" s="32"/>
      <c r="DG321" s="32"/>
      <c r="DH321" s="32"/>
      <c r="DW321" s="53">
        <f t="shared" si="262"/>
        <v>1.9</v>
      </c>
      <c r="DX321" s="53">
        <f t="shared" si="249"/>
        <v>2.5069374999999998</v>
      </c>
      <c r="DY321" s="53">
        <f t="shared" si="250"/>
        <v>1.1746251660993152</v>
      </c>
      <c r="DZ321" s="53">
        <f t="shared" si="251"/>
        <v>1.5226963974392229</v>
      </c>
      <c r="EA321" s="53">
        <f t="shared" si="259"/>
        <v>1.4667550016328585</v>
      </c>
      <c r="EB321" s="63">
        <f t="shared" si="263"/>
        <v>1.3057380252584467</v>
      </c>
      <c r="EC321" s="53">
        <f t="shared" si="260"/>
        <v>1.3360369186622338</v>
      </c>
      <c r="ED321" s="53">
        <f>'north Allen-Studer'!FM320</f>
        <v>9.8592599135923429</v>
      </c>
      <c r="EE321" s="53">
        <f t="shared" si="261"/>
        <v>3.6914442771283098</v>
      </c>
      <c r="EF321" s="53">
        <f t="shared" si="265"/>
        <v>1.973199813693526</v>
      </c>
      <c r="EG321" s="53">
        <f t="shared" si="264"/>
        <v>4.188212111688812</v>
      </c>
      <c r="EH321" s="53">
        <f>'east Allen-Studer'!DQ320</f>
        <v>18.735286947141784</v>
      </c>
      <c r="EI321" s="53">
        <f>'east Allen-Studer'!DR320</f>
        <v>1.6776821192052978</v>
      </c>
      <c r="EJ321" s="53">
        <f t="shared" si="243"/>
        <v>1.8457221385641549</v>
      </c>
      <c r="EK321" s="53">
        <f t="shared" si="244"/>
        <v>3.6914442771283098</v>
      </c>
      <c r="EL321" s="6"/>
      <c r="EM321" s="11">
        <f t="shared" si="245"/>
        <v>1069.7897988220961</v>
      </c>
      <c r="EN321" s="11">
        <f t="shared" si="246"/>
        <v>429.11122141087787</v>
      </c>
      <c r="EO321" s="11">
        <f t="shared" si="247"/>
        <v>332.1585264254503</v>
      </c>
      <c r="EP321" s="6"/>
      <c r="EQ321" s="5">
        <f t="shared" si="252"/>
        <v>3.366953333333333</v>
      </c>
      <c r="ER321" s="5">
        <f t="shared" si="253"/>
        <v>6.7374999999999998</v>
      </c>
      <c r="ES321" s="218">
        <f t="shared" si="242"/>
        <v>1900</v>
      </c>
      <c r="ET321" s="53">
        <f t="shared" si="254"/>
        <v>0.35969184515532771</v>
      </c>
      <c r="EU321" s="53">
        <f t="shared" si="255"/>
        <v>0.89672478245033416</v>
      </c>
      <c r="EV321" s="53">
        <f t="shared" si="256"/>
        <v>1.1584669248375594</v>
      </c>
      <c r="EW321" s="6"/>
    </row>
    <row r="322" spans="1:153" x14ac:dyDescent="0.15">
      <c r="A322" s="218">
        <f t="shared" si="236"/>
        <v>1901</v>
      </c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12">
        <v>3.75</v>
      </c>
      <c r="N322" s="12">
        <v>9</v>
      </c>
      <c r="O322" s="53">
        <f t="shared" si="248"/>
        <v>3.234</v>
      </c>
      <c r="P322" s="12">
        <v>26.25</v>
      </c>
      <c r="Q322" s="12"/>
      <c r="R322" s="12"/>
      <c r="S322" s="4"/>
      <c r="T322" s="4"/>
      <c r="U322" s="4"/>
      <c r="V322" s="4"/>
      <c r="W322" s="4"/>
      <c r="X322" s="4">
        <v>1.22</v>
      </c>
      <c r="Y322" s="4">
        <v>3.8719999999999999</v>
      </c>
      <c r="Z322" s="4">
        <v>3.911</v>
      </c>
      <c r="AA322" s="4">
        <v>3.81</v>
      </c>
      <c r="AB322" s="4"/>
      <c r="AC322" s="4"/>
      <c r="AD322" s="4"/>
      <c r="AE322" s="4"/>
      <c r="AF322" s="87"/>
      <c r="AG322" s="87">
        <v>4.444</v>
      </c>
      <c r="AH322" s="12">
        <f t="shared" si="257"/>
        <v>1.2823645932040966</v>
      </c>
      <c r="AI322" s="12"/>
      <c r="AJ322" s="12">
        <v>4.4050000000000002</v>
      </c>
      <c r="AK322" s="12"/>
      <c r="AL322" s="12"/>
      <c r="AM322" s="12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>
        <v>1.73</v>
      </c>
      <c r="BI322" s="4"/>
      <c r="BJ322" s="4"/>
      <c r="BK322" s="4"/>
      <c r="BL322" s="4"/>
      <c r="BM322" s="4">
        <v>5.0570000000000004</v>
      </c>
      <c r="BN322" s="4">
        <v>5.9880000000000004</v>
      </c>
      <c r="BO322" s="4">
        <v>3.5680000000000001</v>
      </c>
      <c r="BP322" s="4"/>
      <c r="BQ322" s="4">
        <v>5.3120000000000003</v>
      </c>
      <c r="BR322" s="4">
        <v>5.37</v>
      </c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163"/>
      <c r="CD322" s="115">
        <v>3.1059999999999999</v>
      </c>
      <c r="CE322" s="156">
        <f t="shared" si="258"/>
        <v>0.89627012297298014</v>
      </c>
      <c r="CF322" s="4"/>
      <c r="CG322" s="4"/>
      <c r="CH322" s="163"/>
      <c r="CI322" s="172">
        <v>2.992</v>
      </c>
      <c r="CJ322" s="4"/>
      <c r="CK322" s="4"/>
      <c r="CL322" s="7"/>
      <c r="CM322" s="172">
        <v>3.65</v>
      </c>
      <c r="CN322" s="4"/>
      <c r="CO322" s="4"/>
      <c r="CP322" s="4"/>
      <c r="CQ322" s="4"/>
      <c r="CR322" s="4"/>
      <c r="CS322" s="7"/>
      <c r="CT322" s="115"/>
      <c r="CU322" s="7">
        <v>7.306</v>
      </c>
      <c r="CV322" s="4"/>
      <c r="CW322" s="4"/>
      <c r="CX322" s="4"/>
      <c r="CY322" s="4"/>
      <c r="DA322" s="4"/>
      <c r="DB322" s="4"/>
      <c r="DC322" s="63"/>
      <c r="DD322" s="4"/>
      <c r="DE322" s="4"/>
      <c r="DF322" s="32"/>
      <c r="DG322" s="32"/>
      <c r="DH322" s="32"/>
      <c r="DW322" s="53">
        <f t="shared" si="262"/>
        <v>1.73</v>
      </c>
      <c r="DX322" s="53">
        <f t="shared" si="249"/>
        <v>2.3443325000000002</v>
      </c>
      <c r="DY322" s="53">
        <f t="shared" si="250"/>
        <v>0.98902899788496645</v>
      </c>
      <c r="DZ322" s="53">
        <f t="shared" si="251"/>
        <v>1.0603945957394973</v>
      </c>
      <c r="EA322" s="53">
        <f t="shared" si="259"/>
        <v>1.2823645932040966</v>
      </c>
      <c r="EB322" s="63">
        <f t="shared" si="263"/>
        <v>0.89627012297298014</v>
      </c>
      <c r="EC322" s="53">
        <f t="shared" si="260"/>
        <v>1.0532472468935536</v>
      </c>
      <c r="ED322" s="53">
        <f>'north Allen-Studer'!FM321</f>
        <v>10.437247375380778</v>
      </c>
      <c r="EE322" s="53">
        <f t="shared" si="261"/>
        <v>3.9078508357108022</v>
      </c>
      <c r="EF322" s="53">
        <f t="shared" si="265"/>
        <v>2.1097904052165815</v>
      </c>
      <c r="EG322" s="53">
        <f t="shared" si="264"/>
        <v>3.3017222910721742</v>
      </c>
      <c r="EH322" s="53">
        <f>'east Allen-Studer'!DQ321</f>
        <v>18.735286947141784</v>
      </c>
      <c r="EI322" s="53">
        <f>'east Allen-Studer'!DR321</f>
        <v>2.2309602649006623</v>
      </c>
      <c r="EJ322" s="53">
        <f t="shared" si="243"/>
        <v>1.9539254178554011</v>
      </c>
      <c r="EK322" s="53">
        <f t="shared" si="244"/>
        <v>3.9078508357108022</v>
      </c>
      <c r="EL322" s="6"/>
      <c r="EM322" s="11">
        <f t="shared" si="245"/>
        <v>921.63515060144755</v>
      </c>
      <c r="EN322" s="11">
        <f t="shared" si="246"/>
        <v>353.67475568166174</v>
      </c>
      <c r="EO322" s="11">
        <f t="shared" si="247"/>
        <v>246.39721828289046</v>
      </c>
      <c r="EP322" s="6"/>
      <c r="EQ322" s="5">
        <f t="shared" si="252"/>
        <v>3.234</v>
      </c>
      <c r="ER322" s="5">
        <f t="shared" si="253"/>
        <v>9.4324999999999992</v>
      </c>
      <c r="ES322" s="218">
        <f t="shared" si="242"/>
        <v>1901</v>
      </c>
      <c r="ET322" s="53">
        <f t="shared" si="254"/>
        <v>0.40102637118257012</v>
      </c>
      <c r="EU322" s="53">
        <f t="shared" si="255"/>
        <v>1.04502793615463</v>
      </c>
      <c r="EV322" s="53">
        <f t="shared" si="256"/>
        <v>1.5000169343456609</v>
      </c>
      <c r="EW322" s="6"/>
    </row>
    <row r="323" spans="1:153" x14ac:dyDescent="0.15">
      <c r="A323" s="218">
        <f t="shared" si="236"/>
        <v>1902</v>
      </c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12">
        <v>7.75</v>
      </c>
      <c r="N323" s="12">
        <v>10</v>
      </c>
      <c r="O323" s="53">
        <f t="shared" si="248"/>
        <v>3.5933333333333333</v>
      </c>
      <c r="P323" s="12">
        <v>18.5</v>
      </c>
      <c r="Q323" s="12"/>
      <c r="R323" s="12"/>
      <c r="S323" s="4"/>
      <c r="T323" s="4"/>
      <c r="U323" s="4"/>
      <c r="V323" s="4"/>
      <c r="W323" s="4"/>
      <c r="X323" s="4">
        <v>1.31</v>
      </c>
      <c r="Y323" s="4">
        <v>3.6429999999999998</v>
      </c>
      <c r="Z323" s="4">
        <v>3.1469999999999998</v>
      </c>
      <c r="AA323" s="4">
        <v>3.72</v>
      </c>
      <c r="AB323" s="4"/>
      <c r="AC323" s="4"/>
      <c r="AD323" s="4"/>
      <c r="AE323" s="4"/>
      <c r="AF323" s="87"/>
      <c r="AG323" s="87">
        <v>3.7879999999999998</v>
      </c>
      <c r="AH323" s="12">
        <f t="shared" si="257"/>
        <v>1.0930686496528168</v>
      </c>
      <c r="AI323" s="12"/>
      <c r="AJ323" s="12">
        <v>4.2869999999999999</v>
      </c>
      <c r="AK323" s="12"/>
      <c r="AL323" s="12"/>
      <c r="AM323" s="12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>
        <v>1.57</v>
      </c>
      <c r="BI323" s="4"/>
      <c r="BJ323" s="4"/>
      <c r="BK323" s="4"/>
      <c r="BL323" s="4"/>
      <c r="BM323" s="4">
        <v>4.3339999999999996</v>
      </c>
      <c r="BN323" s="4">
        <v>5.4269999999999996</v>
      </c>
      <c r="BO323" s="4">
        <v>3.37</v>
      </c>
      <c r="BP323" s="4"/>
      <c r="BQ323" s="4">
        <v>4.5659999999999998</v>
      </c>
      <c r="BR323" s="4">
        <v>4.54</v>
      </c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163"/>
      <c r="CD323" s="115">
        <v>2.4430000000000001</v>
      </c>
      <c r="CE323" s="156">
        <f t="shared" si="258"/>
        <v>0.70495425319478122</v>
      </c>
      <c r="CF323" s="4"/>
      <c r="CG323" s="4"/>
      <c r="CH323" s="163"/>
      <c r="CI323" s="172">
        <v>2.468</v>
      </c>
      <c r="CJ323" s="4"/>
      <c r="CK323" s="4"/>
      <c r="CL323" s="7"/>
      <c r="CM323" s="172">
        <v>3.0329999999999999</v>
      </c>
      <c r="CN323" s="4"/>
      <c r="CO323" s="4"/>
      <c r="CP323" s="4"/>
      <c r="CQ323" s="4"/>
      <c r="CR323" s="4"/>
      <c r="CS323" s="7"/>
      <c r="CT323" s="115"/>
      <c r="CU323" s="7">
        <v>5.109</v>
      </c>
      <c r="CV323" s="4"/>
      <c r="CW323" s="4"/>
      <c r="CX323" s="4"/>
      <c r="CY323" s="4"/>
      <c r="DA323" s="4"/>
      <c r="DB323" s="4"/>
      <c r="DC323" s="63"/>
      <c r="DD323" s="4"/>
      <c r="DE323" s="4"/>
      <c r="DF323" s="32"/>
      <c r="DG323" s="32"/>
      <c r="DH323" s="32"/>
      <c r="DW323" s="53">
        <f t="shared" si="262"/>
        <v>1.57</v>
      </c>
      <c r="DX323" s="53">
        <f t="shared" si="249"/>
        <v>2.1008303333333331</v>
      </c>
      <c r="DY323" s="53">
        <f t="shared" si="250"/>
        <v>0.81584359543034113</v>
      </c>
      <c r="DZ323" s="53">
        <f t="shared" si="251"/>
        <v>0.83160593040199371</v>
      </c>
      <c r="EA323" s="53">
        <f t="shared" si="259"/>
        <v>1.0930686496528168</v>
      </c>
      <c r="EB323" s="63">
        <f t="shared" si="263"/>
        <v>0.70495425319478122</v>
      </c>
      <c r="EC323" s="53">
        <f t="shared" si="260"/>
        <v>0.87520517803510922</v>
      </c>
      <c r="ED323" s="53">
        <f>'north Allen-Studer'!FM322</f>
        <v>7.8064377452633718</v>
      </c>
      <c r="EE323" s="53">
        <f t="shared" si="261"/>
        <v>2.9228390560819553</v>
      </c>
      <c r="EF323" s="53">
        <f t="shared" si="265"/>
        <v>1.4753516534699582</v>
      </c>
      <c r="EG323" s="53">
        <f t="shared" si="264"/>
        <v>2.7435955366635358</v>
      </c>
      <c r="EH323" s="53">
        <f>'east Allen-Studer'!DQ322</f>
        <v>16.374640791801916</v>
      </c>
      <c r="EI323" s="53">
        <f>'east Allen-Studer'!DR322</f>
        <v>1.7847682119205299</v>
      </c>
      <c r="EJ323" s="53">
        <f t="shared" si="243"/>
        <v>1.4614195280409776</v>
      </c>
      <c r="EK323" s="53">
        <f t="shared" si="244"/>
        <v>2.9228390560819553</v>
      </c>
      <c r="EL323" s="6"/>
      <c r="EM323" s="11">
        <f t="shared" si="245"/>
        <v>780.09140102898027</v>
      </c>
      <c r="EN323" s="11">
        <f t="shared" si="246"/>
        <v>285.72302439403882</v>
      </c>
      <c r="EO323" s="11">
        <f t="shared" si="247"/>
        <v>193.22278147376349</v>
      </c>
      <c r="EP323" s="6"/>
      <c r="EQ323" s="5">
        <f t="shared" si="252"/>
        <v>3.5933333333333333</v>
      </c>
      <c r="ER323" s="5">
        <f t="shared" si="253"/>
        <v>6.6476666666666659</v>
      </c>
      <c r="ES323" s="218">
        <f t="shared" si="242"/>
        <v>1902</v>
      </c>
      <c r="ET323" s="53">
        <f t="shared" si="254"/>
        <v>0.52643403853058302</v>
      </c>
      <c r="EU323" s="53">
        <f t="shared" si="255"/>
        <v>1.4372893732929233</v>
      </c>
      <c r="EV323" s="53">
        <f t="shared" si="256"/>
        <v>2.1253532504521395</v>
      </c>
      <c r="EW323" s="6"/>
    </row>
    <row r="324" spans="1:153" x14ac:dyDescent="0.15">
      <c r="A324" s="218">
        <f t="shared" si="236"/>
        <v>1903</v>
      </c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12">
        <v>9.3699999999999992</v>
      </c>
      <c r="N324" s="12">
        <v>10</v>
      </c>
      <c r="O324" s="53">
        <f t="shared" si="248"/>
        <v>3.5933333333333333</v>
      </c>
      <c r="P324" s="12">
        <v>17.5</v>
      </c>
      <c r="Q324" s="12"/>
      <c r="R324" s="12"/>
      <c r="S324" s="4"/>
      <c r="T324" s="4"/>
      <c r="U324" s="4"/>
      <c r="V324" s="4"/>
      <c r="W324" s="4"/>
      <c r="X324" s="4">
        <v>1.39</v>
      </c>
      <c r="Y324" s="4">
        <v>3.9020000000000001</v>
      </c>
      <c r="Z324" s="4">
        <v>3.0960000000000001</v>
      </c>
      <c r="AA324" s="4">
        <v>4.04</v>
      </c>
      <c r="AB324" s="4"/>
      <c r="AC324" s="4"/>
      <c r="AD324" s="4"/>
      <c r="AE324" s="4"/>
      <c r="AF324" s="87"/>
      <c r="AG324" s="87">
        <v>4.016</v>
      </c>
      <c r="AH324" s="12">
        <f t="shared" si="257"/>
        <v>1.158860532472469</v>
      </c>
      <c r="AI324" s="12"/>
      <c r="AJ324" s="12">
        <v>4.2110000000000003</v>
      </c>
      <c r="AK324" s="12"/>
      <c r="AL324" s="12"/>
      <c r="AM324" s="12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>
        <v>1.42</v>
      </c>
      <c r="BI324" s="4"/>
      <c r="BJ324" s="4"/>
      <c r="BK324" s="4"/>
      <c r="BL324" s="4"/>
      <c r="BM324" s="4">
        <v>2.9740000000000002</v>
      </c>
      <c r="BN324" s="4">
        <v>4.9260000000000002</v>
      </c>
      <c r="BO324" s="4">
        <v>2.7360000000000002</v>
      </c>
      <c r="BP324" s="4"/>
      <c r="BQ324" s="4">
        <v>4.306</v>
      </c>
      <c r="BR324" s="4">
        <v>3.49</v>
      </c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163"/>
      <c r="CD324" s="115">
        <v>1.393</v>
      </c>
      <c r="CE324" s="156">
        <f t="shared" si="258"/>
        <v>0.4019653191569097</v>
      </c>
      <c r="CF324" s="4"/>
      <c r="CG324" s="4"/>
      <c r="CH324" s="163"/>
      <c r="CI324" s="172">
        <v>1.696</v>
      </c>
      <c r="CJ324" s="4"/>
      <c r="CK324" s="4"/>
      <c r="CL324" s="7"/>
      <c r="CM324" s="172">
        <v>2.7250000000000001</v>
      </c>
      <c r="CN324" s="4"/>
      <c r="CO324" s="4"/>
      <c r="CP324" s="4"/>
      <c r="CQ324" s="4"/>
      <c r="CR324" s="4"/>
      <c r="CS324" s="7"/>
      <c r="CT324" s="115"/>
      <c r="CU324" s="7">
        <v>8</v>
      </c>
      <c r="CV324" s="4"/>
      <c r="CW324" s="4"/>
      <c r="CX324" s="4"/>
      <c r="CY324" s="4"/>
      <c r="DA324" s="4"/>
      <c r="DB324" s="4"/>
      <c r="DC324" s="63"/>
      <c r="DD324" s="4"/>
      <c r="DE324" s="4"/>
      <c r="DF324" s="32"/>
      <c r="DG324" s="32"/>
      <c r="DH324" s="32"/>
      <c r="DW324" s="53">
        <f t="shared" si="262"/>
        <v>1.42</v>
      </c>
      <c r="DX324" s="53">
        <f t="shared" si="249"/>
        <v>1.9108216666666664</v>
      </c>
      <c r="DY324" s="53">
        <f t="shared" si="250"/>
        <v>0.62818732718998449</v>
      </c>
      <c r="DZ324" s="53">
        <f t="shared" si="251"/>
        <v>0.48208031651001937</v>
      </c>
      <c r="EA324" s="53">
        <f t="shared" si="259"/>
        <v>1.158860532472469</v>
      </c>
      <c r="EB324" s="63">
        <f t="shared" si="263"/>
        <v>0.4019653191569097</v>
      </c>
      <c r="EC324" s="53">
        <f t="shared" si="260"/>
        <v>0.78632842405066683</v>
      </c>
      <c r="ED324" s="53">
        <f>'north Allen-Studer'!FM323</f>
        <v>7.9758229874350208</v>
      </c>
      <c r="EE324" s="53">
        <f t="shared" si="261"/>
        <v>2.9862592507339389</v>
      </c>
      <c r="EF324" s="53">
        <f t="shared" si="265"/>
        <v>2.3102002794597114</v>
      </c>
      <c r="EG324" s="53">
        <f t="shared" si="264"/>
        <v>2.4649844501840206</v>
      </c>
      <c r="EH324" s="53">
        <f>'east Allen-Studer'!DQ323</f>
        <v>16.374640791801916</v>
      </c>
      <c r="EI324" s="53">
        <f>'east Allen-Studer'!DR323</f>
        <v>1.8918543046357619</v>
      </c>
      <c r="EJ324" s="53">
        <f t="shared" si="243"/>
        <v>1.4931296253669695</v>
      </c>
      <c r="EK324" s="53">
        <f t="shared" si="244"/>
        <v>2.9862592507339389</v>
      </c>
      <c r="EL324" s="6"/>
      <c r="EM324" s="11">
        <f t="shared" si="245"/>
        <v>670.65028514997209</v>
      </c>
      <c r="EN324" s="11">
        <f t="shared" si="246"/>
        <v>241.41021652994829</v>
      </c>
      <c r="EO324" s="11">
        <f t="shared" si="247"/>
        <v>131.88456045335698</v>
      </c>
      <c r="EP324" s="6"/>
      <c r="EQ324" s="5">
        <f t="shared" si="252"/>
        <v>3.5933333333333333</v>
      </c>
      <c r="ER324" s="5">
        <f t="shared" si="253"/>
        <v>6.2883333333333322</v>
      </c>
      <c r="ES324" s="218">
        <f t="shared" si="242"/>
        <v>1903</v>
      </c>
      <c r="ET324" s="53">
        <f t="shared" si="254"/>
        <v>0.61234100060783936</v>
      </c>
      <c r="EU324" s="53">
        <f t="shared" si="255"/>
        <v>1.7011155226552774</v>
      </c>
      <c r="EV324" s="53">
        <f t="shared" si="256"/>
        <v>3.1138342900411398</v>
      </c>
      <c r="EW324" s="6"/>
    </row>
    <row r="325" spans="1:153" x14ac:dyDescent="0.15">
      <c r="A325" s="218">
        <f t="shared" si="236"/>
        <v>1904</v>
      </c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12">
        <v>9.69</v>
      </c>
      <c r="N325" s="12">
        <v>10</v>
      </c>
      <c r="O325" s="53">
        <f t="shared" si="248"/>
        <v>3.5933333333333333</v>
      </c>
      <c r="P325" s="12">
        <v>25.15</v>
      </c>
      <c r="Q325" s="12"/>
      <c r="R325" s="12"/>
      <c r="S325" s="4"/>
      <c r="T325" s="4"/>
      <c r="U325" s="4"/>
      <c r="V325" s="4"/>
      <c r="W325" s="4"/>
      <c r="X325" s="4">
        <v>1.39</v>
      </c>
      <c r="Y325" s="4">
        <v>3.8650000000000002</v>
      </c>
      <c r="Z325" s="4">
        <v>3.145</v>
      </c>
      <c r="AA325" s="4">
        <v>4.33</v>
      </c>
      <c r="AB325" s="4"/>
      <c r="AC325" s="4"/>
      <c r="AD325" s="4"/>
      <c r="AE325" s="4"/>
      <c r="AF325" s="87"/>
      <c r="AG325" s="87">
        <v>4.0650000000000004</v>
      </c>
      <c r="AH325" s="12">
        <f t="shared" si="257"/>
        <v>1.1730000160609031</v>
      </c>
      <c r="AI325" s="12"/>
      <c r="AJ325" s="12">
        <v>4.391</v>
      </c>
      <c r="AK325" s="12"/>
      <c r="AL325" s="12"/>
      <c r="AM325" s="12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>
        <v>1.39</v>
      </c>
      <c r="BI325" s="4"/>
      <c r="BJ325" s="4"/>
      <c r="BK325" s="4"/>
      <c r="BL325" s="4"/>
      <c r="BM325" s="4">
        <v>2.952</v>
      </c>
      <c r="BN325" s="4">
        <v>4.8129999999999997</v>
      </c>
      <c r="BO325" s="4">
        <v>2.7869999999999999</v>
      </c>
      <c r="BP325" s="4"/>
      <c r="BQ325" s="4">
        <v>3.5489999999999999</v>
      </c>
      <c r="BR325" s="4">
        <v>3.31</v>
      </c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163"/>
      <c r="CD325" s="115">
        <v>1.609</v>
      </c>
      <c r="CE325" s="156">
        <f t="shared" si="258"/>
        <v>0.46429447130184326</v>
      </c>
      <c r="CF325" s="4"/>
      <c r="CG325" s="4"/>
      <c r="CH325" s="163"/>
      <c r="CI325" s="172">
        <v>1.93</v>
      </c>
      <c r="CJ325" s="4"/>
      <c r="CK325" s="4"/>
      <c r="CL325" s="7"/>
      <c r="CM325" s="172">
        <v>2.2599999999999998</v>
      </c>
      <c r="CN325" s="4"/>
      <c r="CO325" s="4"/>
      <c r="CP325" s="4"/>
      <c r="CQ325" s="4"/>
      <c r="CR325" s="4"/>
      <c r="CS325" s="7"/>
      <c r="CT325" s="115"/>
      <c r="CU325" s="7">
        <v>6.9370000000000003</v>
      </c>
      <c r="CV325" s="4"/>
      <c r="CW325" s="4"/>
      <c r="CX325" s="4"/>
      <c r="CY325" s="4"/>
      <c r="DA325" s="4"/>
      <c r="DB325" s="4"/>
      <c r="DC325" s="63"/>
      <c r="DD325" s="4"/>
      <c r="DE325" s="4"/>
      <c r="DF325" s="32"/>
      <c r="DG325" s="32"/>
      <c r="DH325" s="32"/>
      <c r="DW325" s="53">
        <f t="shared" si="262"/>
        <v>1.39</v>
      </c>
      <c r="DX325" s="53">
        <f t="shared" si="249"/>
        <v>1.9207729666666664</v>
      </c>
      <c r="DY325" s="53">
        <f t="shared" si="250"/>
        <v>0.72398732473085781</v>
      </c>
      <c r="DZ325" s="53">
        <f t="shared" si="251"/>
        <v>0.56244101527065404</v>
      </c>
      <c r="EA325" s="53">
        <f t="shared" si="259"/>
        <v>1.1730000160609031</v>
      </c>
      <c r="EB325" s="63">
        <f t="shared" si="263"/>
        <v>0.46429447130184326</v>
      </c>
      <c r="EC325" s="53">
        <f t="shared" si="260"/>
        <v>0.65214761040532365</v>
      </c>
      <c r="ED325" s="53">
        <f>'north Allen-Studer'!FM324</f>
        <v>8.6403787160914192</v>
      </c>
      <c r="EE325" s="53">
        <f t="shared" si="261"/>
        <v>3.2350781745559454</v>
      </c>
      <c r="EF325" s="53">
        <f t="shared" si="265"/>
        <v>2.0032324173265024</v>
      </c>
      <c r="EG325" s="53">
        <f t="shared" si="264"/>
        <v>2.0443540761159213</v>
      </c>
      <c r="EH325" s="53">
        <f>'east Allen-Studer'!DQ324</f>
        <v>16.374640791801916</v>
      </c>
      <c r="EI325" s="53">
        <f>'east Allen-Studer'!DR324</f>
        <v>2.1060264900662249</v>
      </c>
      <c r="EJ325" s="53">
        <f t="shared" si="243"/>
        <v>1.6175390872779727</v>
      </c>
      <c r="EK325" s="53">
        <f t="shared" si="244"/>
        <v>3.2350781745559454</v>
      </c>
      <c r="EL325" s="6"/>
      <c r="EM325" s="11">
        <f t="shared" si="245"/>
        <v>673.49208245213504</v>
      </c>
      <c r="EN325" s="11">
        <f t="shared" si="246"/>
        <v>238.82905449777189</v>
      </c>
      <c r="EO325" s="11">
        <f t="shared" si="247"/>
        <v>144.08058540240481</v>
      </c>
      <c r="EP325" s="6"/>
      <c r="EQ325" s="5">
        <f t="shared" si="252"/>
        <v>3.5933333333333333</v>
      </c>
      <c r="ER325" s="5">
        <f t="shared" si="253"/>
        <v>9.0372333333333312</v>
      </c>
      <c r="ES325" s="218">
        <f t="shared" si="242"/>
        <v>1904</v>
      </c>
      <c r="ET325" s="53">
        <f t="shared" si="254"/>
        <v>0.60975723006491722</v>
      </c>
      <c r="EU325" s="53">
        <f t="shared" si="255"/>
        <v>1.719500449935826</v>
      </c>
      <c r="EV325" s="53">
        <f t="shared" si="256"/>
        <v>2.8502567887249324</v>
      </c>
      <c r="EW325" s="6"/>
    </row>
    <row r="326" spans="1:153" x14ac:dyDescent="0.15">
      <c r="A326" s="218">
        <f t="shared" si="236"/>
        <v>1905</v>
      </c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12">
        <v>8</v>
      </c>
      <c r="N326" s="12">
        <v>10</v>
      </c>
      <c r="O326" s="53">
        <f t="shared" si="248"/>
        <v>3.5933333333333333</v>
      </c>
      <c r="P326" s="12">
        <v>20.5</v>
      </c>
      <c r="Q326" s="12"/>
      <c r="R326" s="12"/>
      <c r="S326" s="4"/>
      <c r="T326" s="4"/>
      <c r="U326" s="4"/>
      <c r="V326" s="4"/>
      <c r="W326" s="4"/>
      <c r="X326" s="4">
        <v>1.3939999999999999</v>
      </c>
      <c r="Y326" s="4">
        <v>3.9409999999999998</v>
      </c>
      <c r="Z326" s="4">
        <v>3.8610000000000002</v>
      </c>
      <c r="AA326" s="4">
        <v>4.5709999999999997</v>
      </c>
      <c r="AB326" s="4"/>
      <c r="AC326" s="4"/>
      <c r="AD326" s="4"/>
      <c r="AE326" s="4"/>
      <c r="AF326" s="87"/>
      <c r="AG326" s="87">
        <v>4.1580000000000004</v>
      </c>
      <c r="AH326" s="12">
        <f t="shared" si="257"/>
        <v>1.1998361787899716</v>
      </c>
      <c r="AI326" s="12"/>
      <c r="AJ326" s="12">
        <v>4.3150000000000004</v>
      </c>
      <c r="AK326" s="12"/>
      <c r="AL326" s="12"/>
      <c r="AM326" s="12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>
        <v>1.3859999999999999</v>
      </c>
      <c r="BI326" s="4"/>
      <c r="BJ326" s="4"/>
      <c r="BK326" s="4"/>
      <c r="BL326" s="4"/>
      <c r="BM326" s="4">
        <v>3.3929999999999998</v>
      </c>
      <c r="BN326" s="4">
        <v>4.8019999999999996</v>
      </c>
      <c r="BO326" s="4">
        <v>3.5089999999999999</v>
      </c>
      <c r="BP326" s="4"/>
      <c r="BQ326" s="4">
        <v>3.4249999999999998</v>
      </c>
      <c r="BR326" s="4">
        <v>3.7629999999999999</v>
      </c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163"/>
      <c r="CD326" s="115">
        <v>2.2519999999999998</v>
      </c>
      <c r="CE326" s="156">
        <f t="shared" si="258"/>
        <v>0.64983912328884463</v>
      </c>
      <c r="CF326" s="4"/>
      <c r="CG326" s="4"/>
      <c r="CH326" s="163"/>
      <c r="CI326" s="172">
        <v>2.637</v>
      </c>
      <c r="CJ326" s="4"/>
      <c r="CK326" s="4"/>
      <c r="CL326" s="7"/>
      <c r="CM326" s="172">
        <v>2.7050000000000001</v>
      </c>
      <c r="CN326" s="4"/>
      <c r="CO326" s="4"/>
      <c r="CP326" s="4"/>
      <c r="CQ326" s="4"/>
      <c r="CR326" s="4"/>
      <c r="CS326" s="7"/>
      <c r="CT326" s="115"/>
      <c r="CU326" s="7">
        <v>6.9880000000000004</v>
      </c>
      <c r="CV326" s="4"/>
      <c r="CW326" s="4"/>
      <c r="CX326" s="4"/>
      <c r="CY326" s="4"/>
      <c r="DA326" s="4"/>
      <c r="DB326" s="4"/>
      <c r="DC326" s="63"/>
      <c r="DD326" s="4"/>
      <c r="DE326" s="4"/>
      <c r="DF326" s="32"/>
      <c r="DG326" s="32"/>
      <c r="DH326" s="32"/>
      <c r="DW326" s="53">
        <f t="shared" si="262"/>
        <v>1.3859999999999999</v>
      </c>
      <c r="DX326" s="53">
        <f t="shared" si="249"/>
        <v>1.8874636666666664</v>
      </c>
      <c r="DY326" s="53">
        <f t="shared" si="250"/>
        <v>0.79847217985392072</v>
      </c>
      <c r="DZ326" s="53">
        <f t="shared" si="251"/>
        <v>0.77050466320069166</v>
      </c>
      <c r="EA326" s="53">
        <f t="shared" si="259"/>
        <v>1.1998361787899716</v>
      </c>
      <c r="EB326" s="63">
        <f t="shared" si="263"/>
        <v>0.64983912328884463</v>
      </c>
      <c r="EC326" s="53">
        <f t="shared" si="260"/>
        <v>0.78055720625946934</v>
      </c>
      <c r="ED326" s="53">
        <f>'north Allen-Studer'!FM325</f>
        <v>9.8090503188089251</v>
      </c>
      <c r="EE326" s="53">
        <f t="shared" si="261"/>
        <v>3.6726451052893916</v>
      </c>
      <c r="EF326" s="53">
        <f t="shared" si="265"/>
        <v>2.0179599441080578</v>
      </c>
      <c r="EG326" s="53">
        <f t="shared" si="264"/>
        <v>2.4468928211918444</v>
      </c>
      <c r="EH326" s="53">
        <f>'east Allen-Studer'!DQ325</f>
        <v>16.374640791801916</v>
      </c>
      <c r="EI326" s="53">
        <f>'east Allen-Studer'!DR325</f>
        <v>2.2309602649006623</v>
      </c>
      <c r="EJ326" s="53">
        <f t="shared" si="243"/>
        <v>1.8363225526446958</v>
      </c>
      <c r="EK326" s="53">
        <f t="shared" si="244"/>
        <v>3.6726451052893916</v>
      </c>
      <c r="EL326" s="6"/>
      <c r="EM326" s="11">
        <f t="shared" si="245"/>
        <v>733.73319699263391</v>
      </c>
      <c r="EN326" s="11">
        <f t="shared" si="246"/>
        <v>282.8455964325035</v>
      </c>
      <c r="EO326" s="11">
        <f t="shared" si="247"/>
        <v>188.51922243972825</v>
      </c>
      <c r="EP326" s="6"/>
      <c r="EQ326" s="5">
        <f t="shared" si="252"/>
        <v>3.5933333333333333</v>
      </c>
      <c r="ER326" s="5">
        <f t="shared" si="253"/>
        <v>7.3663333333333325</v>
      </c>
      <c r="ES326" s="218">
        <f t="shared" si="242"/>
        <v>1905</v>
      </c>
      <c r="ET326" s="53">
        <f t="shared" si="254"/>
        <v>0.55969481597653459</v>
      </c>
      <c r="EU326" s="53">
        <f t="shared" si="255"/>
        <v>1.4519111198701853</v>
      </c>
      <c r="EV326" s="53">
        <f t="shared" si="256"/>
        <v>2.1783808640413924</v>
      </c>
      <c r="EW326" s="6"/>
    </row>
    <row r="327" spans="1:153" x14ac:dyDescent="0.15">
      <c r="A327" s="218">
        <f t="shared" si="236"/>
        <v>1906</v>
      </c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12">
        <v>8.44</v>
      </c>
      <c r="N327" s="12">
        <v>10</v>
      </c>
      <c r="O327" s="53">
        <f t="shared" si="248"/>
        <v>3.5933333333333333</v>
      </c>
      <c r="P327" s="12">
        <v>19.7</v>
      </c>
      <c r="Q327" s="12"/>
      <c r="R327" s="12"/>
      <c r="S327" s="4"/>
      <c r="T327" s="4"/>
      <c r="U327" s="4"/>
      <c r="V327" s="4"/>
      <c r="W327" s="4"/>
      <c r="X327" s="4">
        <v>1.3959999999999999</v>
      </c>
      <c r="Y327" s="4">
        <v>4.5709999999999997</v>
      </c>
      <c r="Z327" s="4">
        <v>4.6239999999999997</v>
      </c>
      <c r="AA327" s="4">
        <v>5.2629999999999999</v>
      </c>
      <c r="AB327" s="4"/>
      <c r="AC327" s="4"/>
      <c r="AD327" s="4"/>
      <c r="AE327" s="4"/>
      <c r="AF327" s="87"/>
      <c r="AG327" s="87">
        <v>4.5869999999999997</v>
      </c>
      <c r="AH327" s="12">
        <f t="shared" si="257"/>
        <v>1.3236288004111589</v>
      </c>
      <c r="AI327" s="12"/>
      <c r="AJ327" s="12">
        <v>4.9939999999999998</v>
      </c>
      <c r="AK327" s="12"/>
      <c r="AL327" s="12"/>
      <c r="AM327" s="12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>
        <v>1.2230000000000001</v>
      </c>
      <c r="BI327" s="4"/>
      <c r="BJ327" s="4"/>
      <c r="BK327" s="4"/>
      <c r="BL327" s="4"/>
      <c r="BM327" s="4">
        <v>4.5819999999999999</v>
      </c>
      <c r="BN327" s="4">
        <v>4.2370000000000001</v>
      </c>
      <c r="BO327" s="4">
        <v>3.88</v>
      </c>
      <c r="BP327" s="4"/>
      <c r="BQ327" s="4">
        <v>4.8129999999999997</v>
      </c>
      <c r="BR327" s="4">
        <v>4.53</v>
      </c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163"/>
      <c r="CD327" s="115">
        <v>2.972</v>
      </c>
      <c r="CE327" s="156">
        <f t="shared" si="258"/>
        <v>0.85760296377195655</v>
      </c>
      <c r="CF327" s="4"/>
      <c r="CG327" s="4"/>
      <c r="CH327" s="163"/>
      <c r="CI327" s="172">
        <v>3.125</v>
      </c>
      <c r="CJ327" s="4"/>
      <c r="CK327" s="4"/>
      <c r="CL327" s="7"/>
      <c r="CM327" s="172">
        <v>3.7629999999999999</v>
      </c>
      <c r="CN327" s="4"/>
      <c r="CO327" s="4"/>
      <c r="CP327" s="4"/>
      <c r="CQ327" s="4"/>
      <c r="CR327" s="4"/>
      <c r="CS327" s="7"/>
      <c r="CT327" s="115"/>
      <c r="CU327" s="7">
        <v>6.6669999999999998</v>
      </c>
      <c r="CV327" s="4"/>
      <c r="CW327" s="4"/>
      <c r="CX327" s="4"/>
      <c r="CY327" s="4"/>
      <c r="DA327" s="4"/>
      <c r="DB327" s="4"/>
      <c r="DC327" s="63"/>
      <c r="DD327" s="4"/>
      <c r="DE327" s="4"/>
      <c r="DF327" s="32"/>
      <c r="DG327" s="32"/>
      <c r="DH327" s="32"/>
      <c r="DW327" s="53">
        <f t="shared" si="262"/>
        <v>1.2230000000000001</v>
      </c>
      <c r="DX327" s="53">
        <f t="shared" si="249"/>
        <v>1.6827387333333332</v>
      </c>
      <c r="DY327" s="53">
        <f t="shared" si="250"/>
        <v>0.91573562672349873</v>
      </c>
      <c r="DZ327" s="53">
        <f t="shared" si="251"/>
        <v>1.0084912834694741</v>
      </c>
      <c r="EA327" s="53">
        <f t="shared" si="259"/>
        <v>1.3236288004111589</v>
      </c>
      <c r="EB327" s="63">
        <f t="shared" si="263"/>
        <v>0.85760296377195655</v>
      </c>
      <c r="EC327" s="53">
        <f t="shared" si="260"/>
        <v>1.0858546274138199</v>
      </c>
      <c r="ED327" s="53">
        <f>'north Allen-Studer'!FM326</f>
        <v>10.817282066931137</v>
      </c>
      <c r="EE327" s="53">
        <f t="shared" si="261"/>
        <v>4.0501411191122711</v>
      </c>
      <c r="EF327" s="53">
        <f t="shared" si="265"/>
        <v>1.925263157894737</v>
      </c>
      <c r="EG327" s="53">
        <f t="shared" si="264"/>
        <v>3.4039399948779701</v>
      </c>
      <c r="EH327" s="53">
        <f>'east Allen-Studer'!DQ326</f>
        <v>14.051465210356337</v>
      </c>
      <c r="EI327" s="53">
        <f>'east Allen-Studer'!DR326</f>
        <v>2.2309602649006623</v>
      </c>
      <c r="EJ327" s="53">
        <f t="shared" si="243"/>
        <v>2.0250705595561356</v>
      </c>
      <c r="EK327" s="53">
        <f t="shared" si="244"/>
        <v>4.0501411191122711</v>
      </c>
      <c r="EL327" s="6"/>
      <c r="EM327" s="11">
        <f t="shared" si="245"/>
        <v>785.42503953556093</v>
      </c>
      <c r="EN327" s="11">
        <f t="shared" si="246"/>
        <v>339.99496107538249</v>
      </c>
      <c r="EO327" s="11">
        <f t="shared" si="247"/>
        <v>239.87422714330808</v>
      </c>
      <c r="EP327" s="6"/>
      <c r="EQ327" s="5">
        <f t="shared" si="252"/>
        <v>3.5933333333333333</v>
      </c>
      <c r="ER327" s="5">
        <f t="shared" si="253"/>
        <v>7.0788666666666664</v>
      </c>
      <c r="ES327" s="218">
        <f t="shared" si="242"/>
        <v>1906</v>
      </c>
      <c r="ET327" s="53">
        <f t="shared" si="254"/>
        <v>0.52285914758905938</v>
      </c>
      <c r="EU327" s="53">
        <f t="shared" si="255"/>
        <v>1.2078610381981956</v>
      </c>
      <c r="EV327" s="53">
        <f t="shared" si="256"/>
        <v>1.7120082951692932</v>
      </c>
      <c r="EW327" s="6"/>
    </row>
    <row r="328" spans="1:153" x14ac:dyDescent="0.15">
      <c r="A328" s="218">
        <f t="shared" si="236"/>
        <v>1907</v>
      </c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12">
        <v>8.5</v>
      </c>
      <c r="N328" s="12">
        <v>10</v>
      </c>
      <c r="O328" s="53">
        <f t="shared" si="248"/>
        <v>3.5933333333333333</v>
      </c>
      <c r="P328" s="12">
        <v>20.45</v>
      </c>
      <c r="Q328" s="12"/>
      <c r="R328" s="12"/>
      <c r="S328" s="4"/>
      <c r="T328" s="4"/>
      <c r="U328" s="4"/>
      <c r="V328" s="4"/>
      <c r="W328" s="4"/>
      <c r="X328" s="4">
        <v>1.421</v>
      </c>
      <c r="Y328" s="4">
        <v>4.7789999999999999</v>
      </c>
      <c r="Z328" s="4">
        <v>4.5510000000000002</v>
      </c>
      <c r="AA328" s="4">
        <v>6.0149999999999997</v>
      </c>
      <c r="AB328" s="4"/>
      <c r="AC328" s="4"/>
      <c r="AD328" s="4"/>
      <c r="AE328" s="4"/>
      <c r="AF328" s="87"/>
      <c r="AG328" s="87">
        <v>4.8840000000000003</v>
      </c>
      <c r="AH328" s="12">
        <f t="shared" si="257"/>
        <v>1.4093313846104429</v>
      </c>
      <c r="AI328" s="12"/>
      <c r="AJ328" s="12">
        <v>5.27</v>
      </c>
      <c r="AK328" s="12"/>
      <c r="AL328" s="12"/>
      <c r="AM328" s="12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>
        <v>1.2290000000000001</v>
      </c>
      <c r="BI328" s="4"/>
      <c r="BJ328" s="4"/>
      <c r="BK328" s="4"/>
      <c r="BL328" s="4"/>
      <c r="BM328" s="4">
        <v>4.4000000000000004</v>
      </c>
      <c r="BN328" s="4">
        <v>4.26</v>
      </c>
      <c r="BO328" s="4">
        <v>4.1840000000000002</v>
      </c>
      <c r="BP328" s="4"/>
      <c r="BQ328" s="4">
        <v>4.9880000000000004</v>
      </c>
      <c r="BR328" s="4">
        <v>4.6399999999999997</v>
      </c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163"/>
      <c r="CD328" s="115">
        <v>2.347</v>
      </c>
      <c r="CE328" s="156">
        <f t="shared" si="258"/>
        <v>0.677252407797033</v>
      </c>
      <c r="CF328" s="4"/>
      <c r="CG328" s="4"/>
      <c r="CH328" s="163"/>
      <c r="CI328" s="172">
        <v>2.4079999999999999</v>
      </c>
      <c r="CJ328" s="4"/>
      <c r="CK328" s="4"/>
      <c r="CL328" s="7"/>
      <c r="CM328" s="172">
        <v>3.597</v>
      </c>
      <c r="CN328" s="4"/>
      <c r="CO328" s="4"/>
      <c r="CP328" s="4"/>
      <c r="CQ328" s="4"/>
      <c r="CR328" s="4"/>
      <c r="CS328" s="7"/>
      <c r="CT328" s="115"/>
      <c r="CU328" s="7"/>
      <c r="CV328" s="4"/>
      <c r="CW328" s="4"/>
      <c r="CX328" s="4"/>
      <c r="CY328" s="4"/>
      <c r="DA328" s="4"/>
      <c r="DB328" s="4"/>
      <c r="DC328" s="63"/>
      <c r="DD328" s="4"/>
      <c r="DE328" s="4"/>
      <c r="DF328" s="32"/>
      <c r="DG328" s="32"/>
      <c r="DH328" s="32"/>
      <c r="DW328" s="53">
        <f t="shared" si="262"/>
        <v>1.2290000000000001</v>
      </c>
      <c r="DX328" s="53">
        <f t="shared" si="249"/>
        <v>1.6946762333333334</v>
      </c>
      <c r="DY328" s="53">
        <f t="shared" si="250"/>
        <v>0.81437128827884186</v>
      </c>
      <c r="DZ328" s="53">
        <f t="shared" si="251"/>
        <v>0.80196879848615599</v>
      </c>
      <c r="EA328" s="53">
        <f t="shared" si="259"/>
        <v>1.4093313846104429</v>
      </c>
      <c r="EB328" s="63">
        <f t="shared" si="263"/>
        <v>0.677252407797033</v>
      </c>
      <c r="EC328" s="53">
        <f t="shared" si="260"/>
        <v>1.0379535197468801</v>
      </c>
      <c r="ED328" s="53">
        <f>'north Allen-Studer'!FM327</f>
        <v>11.941226731766859</v>
      </c>
      <c r="EE328" s="53">
        <f t="shared" si="261"/>
        <v>4.4709616611386336</v>
      </c>
      <c r="EF328" s="53">
        <v>2</v>
      </c>
      <c r="EG328" s="53">
        <f t="shared" si="264"/>
        <v>3.2537794742429065</v>
      </c>
      <c r="EH328" s="53">
        <f>'east Allen-Studer'!DQ327</f>
        <v>17.611169730313275</v>
      </c>
      <c r="EI328" s="53">
        <f>'east Allen-Studer'!DR327</f>
        <v>1.9989403973509936</v>
      </c>
      <c r="EJ328" s="53">
        <f t="shared" si="243"/>
        <v>2.2354808305693168</v>
      </c>
      <c r="EK328" s="53">
        <f t="shared" si="244"/>
        <v>4.4709616611386336</v>
      </c>
      <c r="EL328" s="6"/>
      <c r="EM328" s="11">
        <f t="shared" si="245"/>
        <v>761.0628714278439</v>
      </c>
      <c r="EN328" s="11">
        <f t="shared" si="246"/>
        <v>328.07179321822213</v>
      </c>
      <c r="EO328" s="11">
        <f t="shared" si="247"/>
        <v>204.79811860594285</v>
      </c>
      <c r="EP328" s="6"/>
      <c r="EQ328" s="5">
        <f t="shared" si="252"/>
        <v>3.5933333333333333</v>
      </c>
      <c r="ER328" s="5">
        <f t="shared" si="253"/>
        <v>7.3483666666666663</v>
      </c>
      <c r="ES328" s="218">
        <f t="shared" si="242"/>
        <v>1907</v>
      </c>
      <c r="ET328" s="53">
        <f t="shared" si="254"/>
        <v>0.53959624373241</v>
      </c>
      <c r="EU328" s="53">
        <f t="shared" si="255"/>
        <v>1.2517585332107637</v>
      </c>
      <c r="EV328" s="53">
        <f t="shared" si="256"/>
        <v>2.005226754337722</v>
      </c>
      <c r="EW328" s="6"/>
    </row>
    <row r="329" spans="1:153" x14ac:dyDescent="0.15">
      <c r="A329" s="218">
        <f t="shared" si="236"/>
        <v>1908</v>
      </c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12">
        <v>8.1199999999999992</v>
      </c>
      <c r="N329" s="12">
        <v>10</v>
      </c>
      <c r="O329" s="53">
        <f t="shared" si="248"/>
        <v>3.5933333333333333</v>
      </c>
      <c r="P329" s="12">
        <v>19.899999999999999</v>
      </c>
      <c r="Q329" s="12"/>
      <c r="R329" s="12"/>
      <c r="S329" s="4"/>
      <c r="T329" s="4"/>
      <c r="U329" s="4"/>
      <c r="V329" s="4"/>
      <c r="W329" s="4"/>
      <c r="X329" s="4">
        <v>1.718</v>
      </c>
      <c r="Y329" s="4">
        <v>5.3620000000000001</v>
      </c>
      <c r="Z329" s="4">
        <v>4.6029999999999998</v>
      </c>
      <c r="AA329" s="4">
        <v>7.2859999999999996</v>
      </c>
      <c r="AB329" s="4"/>
      <c r="AC329" s="4"/>
      <c r="AD329" s="4"/>
      <c r="AE329" s="4"/>
      <c r="AF329" s="87"/>
      <c r="AG329" s="87">
        <v>5.5789999999999997</v>
      </c>
      <c r="AH329" s="12">
        <f t="shared" si="257"/>
        <v>1.6098812028545577</v>
      </c>
      <c r="AI329" s="12"/>
      <c r="AJ329" s="12">
        <v>5.8390000000000004</v>
      </c>
      <c r="AK329" s="12"/>
      <c r="AL329" s="12"/>
      <c r="AM329" s="12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>
        <v>1.754</v>
      </c>
      <c r="BI329" s="4"/>
      <c r="BJ329" s="4"/>
      <c r="BK329" s="4"/>
      <c r="BL329" s="4"/>
      <c r="BM329" s="4">
        <v>5.5940000000000003</v>
      </c>
      <c r="BN329" s="4">
        <v>6.0789999999999997</v>
      </c>
      <c r="BO329" s="4">
        <v>4.7389999999999999</v>
      </c>
      <c r="BP329" s="4"/>
      <c r="BQ329" s="4">
        <v>5.6180000000000003</v>
      </c>
      <c r="BR329" s="4">
        <v>5.9880000000000004</v>
      </c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163"/>
      <c r="CD329" s="115">
        <v>3.1520000000000001</v>
      </c>
      <c r="CE329" s="156">
        <f t="shared" si="258"/>
        <v>0.90954392389273464</v>
      </c>
      <c r="CF329" s="4"/>
      <c r="CG329" s="4"/>
      <c r="CH329" s="163"/>
      <c r="CI329" s="172">
        <v>3.2029999999999998</v>
      </c>
      <c r="CJ329" s="4"/>
      <c r="CK329" s="4"/>
      <c r="CL329" s="7"/>
      <c r="CM329" s="172">
        <v>4.9569999999999999</v>
      </c>
      <c r="CN329" s="4"/>
      <c r="CO329" s="4"/>
      <c r="CP329" s="4"/>
      <c r="CQ329" s="4"/>
      <c r="CR329" s="4"/>
      <c r="CS329" s="7"/>
      <c r="CT329" s="115"/>
      <c r="CU329" s="7"/>
      <c r="CV329" s="4"/>
      <c r="CW329" s="4"/>
      <c r="CX329" s="4"/>
      <c r="CY329" s="4"/>
      <c r="DA329" s="4"/>
      <c r="DB329" s="4"/>
      <c r="DC329" s="63"/>
      <c r="DD329" s="4"/>
      <c r="DE329" s="4"/>
      <c r="DF329" s="32"/>
      <c r="DG329" s="32"/>
      <c r="DH329" s="32"/>
      <c r="DW329" s="53">
        <f t="shared" si="262"/>
        <v>1.754</v>
      </c>
      <c r="DX329" s="53">
        <f t="shared" si="249"/>
        <v>2.3349664666666667</v>
      </c>
      <c r="DY329" s="53">
        <f t="shared" si="250"/>
        <v>0.94812479457422649</v>
      </c>
      <c r="DZ329" s="53">
        <f t="shared" si="251"/>
        <v>1.0684424233366698</v>
      </c>
      <c r="EA329" s="53">
        <f t="shared" si="259"/>
        <v>1.6098812028545577</v>
      </c>
      <c r="EB329" s="63">
        <f t="shared" si="263"/>
        <v>0.90954392389273464</v>
      </c>
      <c r="EC329" s="53">
        <f t="shared" si="260"/>
        <v>1.430396329548314</v>
      </c>
      <c r="ED329" s="53">
        <f>'north Allen-Studer'!FM328</f>
        <v>9.9213005048477161</v>
      </c>
      <c r="EE329" s="53">
        <f t="shared" si="261"/>
        <v>3.7146731388832954</v>
      </c>
      <c r="EF329" s="53">
        <v>2</v>
      </c>
      <c r="EG329" s="53">
        <f t="shared" si="264"/>
        <v>4.4840102457108957</v>
      </c>
      <c r="EH329" s="53">
        <f>'east Allen-Studer'!DQ328</f>
        <v>24.355873031284318</v>
      </c>
      <c r="EI329" s="53">
        <f>'east Allen-Studer'!DR328</f>
        <v>2.0346357615894037</v>
      </c>
      <c r="EJ329" s="53">
        <f t="shared" si="243"/>
        <v>1.8573365694416477</v>
      </c>
      <c r="EK329" s="53">
        <f t="shared" si="244"/>
        <v>3.7146731388832954</v>
      </c>
      <c r="EL329" s="6"/>
      <c r="EM329" s="11">
        <f t="shared" si="245"/>
        <v>988.81784848690415</v>
      </c>
      <c r="EN329" s="11">
        <f t="shared" si="246"/>
        <v>408.77893132258907</v>
      </c>
      <c r="EO329" s="11">
        <f t="shared" si="247"/>
        <v>254.0803072299378</v>
      </c>
      <c r="EP329" s="6"/>
      <c r="EQ329" s="5">
        <f t="shared" si="252"/>
        <v>3.5933333333333333</v>
      </c>
      <c r="ER329" s="5">
        <f t="shared" si="253"/>
        <v>7.1507333333333323</v>
      </c>
      <c r="ES329" s="218">
        <f t="shared" si="242"/>
        <v>1908</v>
      </c>
      <c r="ET329" s="53">
        <f t="shared" si="254"/>
        <v>0.41531073422174936</v>
      </c>
      <c r="EU329" s="53">
        <f t="shared" si="255"/>
        <v>1.0046179859073701</v>
      </c>
      <c r="EV329" s="53">
        <f t="shared" si="256"/>
        <v>1.6162868785223139</v>
      </c>
      <c r="EW329" s="6"/>
    </row>
    <row r="330" spans="1:153" x14ac:dyDescent="0.15">
      <c r="A330" s="218">
        <f t="shared" si="236"/>
        <v>1909</v>
      </c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12">
        <v>8.25</v>
      </c>
      <c r="N330" s="12">
        <v>10</v>
      </c>
      <c r="O330" s="53">
        <f t="shared" si="248"/>
        <v>3.5933333333333333</v>
      </c>
      <c r="P330" s="12">
        <v>19.899999999999999</v>
      </c>
      <c r="Q330" s="12"/>
      <c r="R330" s="12"/>
      <c r="S330" s="4"/>
      <c r="T330" s="4"/>
      <c r="U330" s="4"/>
      <c r="V330" s="4"/>
      <c r="W330" s="4"/>
      <c r="X330" s="4">
        <v>1.3740000000000001</v>
      </c>
      <c r="Y330" s="4">
        <v>4.32</v>
      </c>
      <c r="Z330" s="4">
        <v>4.5919999999999996</v>
      </c>
      <c r="AA330" s="4">
        <v>5.7220000000000004</v>
      </c>
      <c r="AB330" s="4"/>
      <c r="AC330" s="4"/>
      <c r="AD330" s="4"/>
      <c r="AE330" s="4"/>
      <c r="AF330" s="87"/>
      <c r="AG330" s="87">
        <v>4.9080000000000004</v>
      </c>
      <c r="AH330" s="12">
        <f t="shared" si="257"/>
        <v>1.4162568459598799</v>
      </c>
      <c r="AI330" s="12"/>
      <c r="AJ330" s="12">
        <v>4.8310000000000004</v>
      </c>
      <c r="AK330" s="12"/>
      <c r="AL330" s="12"/>
      <c r="AM330" s="12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>
        <v>1.6779999999999999</v>
      </c>
      <c r="BI330" s="4"/>
      <c r="BJ330" s="4"/>
      <c r="BK330" s="4"/>
      <c r="BL330" s="4"/>
      <c r="BM330" s="4">
        <v>5.0830000000000002</v>
      </c>
      <c r="BN330" s="4">
        <v>5.8140000000000001</v>
      </c>
      <c r="BO330" s="4">
        <v>4.5199999999999996</v>
      </c>
      <c r="BP330" s="4"/>
      <c r="BQ330" s="4">
        <v>4.9939999999999998</v>
      </c>
      <c r="BR330" s="4">
        <v>5.5940000000000003</v>
      </c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163"/>
      <c r="CD330" s="115">
        <v>2.3740000000000001</v>
      </c>
      <c r="CE330" s="156">
        <f t="shared" si="258"/>
        <v>0.68504355181514975</v>
      </c>
      <c r="CF330" s="4"/>
      <c r="CG330" s="4"/>
      <c r="CH330" s="163"/>
      <c r="CI330" s="172">
        <v>2.6680000000000001</v>
      </c>
      <c r="CJ330" s="4"/>
      <c r="CK330" s="4"/>
      <c r="CL330" s="7"/>
      <c r="CM330" s="172">
        <v>3.766</v>
      </c>
      <c r="CN330" s="4"/>
      <c r="CO330" s="4"/>
      <c r="CP330" s="4"/>
      <c r="CQ330" s="4"/>
      <c r="CR330" s="4"/>
      <c r="CS330" s="7"/>
      <c r="CT330" s="115"/>
      <c r="CU330" s="7">
        <v>7.75</v>
      </c>
      <c r="CV330" s="4"/>
      <c r="CW330" s="4"/>
      <c r="CX330" s="4"/>
      <c r="CY330" s="4"/>
      <c r="DA330" s="4"/>
      <c r="DB330" s="4"/>
      <c r="DC330" s="63"/>
      <c r="DD330" s="4"/>
      <c r="DE330" s="4"/>
      <c r="DF330" s="32"/>
      <c r="DG330" s="32"/>
      <c r="DH330" s="32"/>
      <c r="DW330" s="53">
        <f t="shared" si="262"/>
        <v>1.6779999999999999</v>
      </c>
      <c r="DX330" s="53">
        <f t="shared" si="249"/>
        <v>2.2417904666666666</v>
      </c>
      <c r="DY330" s="53">
        <f t="shared" si="250"/>
        <v>0.81477336956311774</v>
      </c>
      <c r="DZ330" s="53">
        <f t="shared" si="251"/>
        <v>0.8103024665062355</v>
      </c>
      <c r="EA330" s="53">
        <f t="shared" si="259"/>
        <v>1.4162568459598799</v>
      </c>
      <c r="EB330" s="63">
        <f t="shared" si="263"/>
        <v>0.68504355181514975</v>
      </c>
      <c r="EC330" s="53">
        <f t="shared" si="260"/>
        <v>1.0867203100824996</v>
      </c>
      <c r="ED330" s="53">
        <f>'north Allen-Studer'!FM329</f>
        <v>9.9002355599098433</v>
      </c>
      <c r="EE330" s="53">
        <f t="shared" si="261"/>
        <v>3.706786130008346</v>
      </c>
      <c r="EF330" s="53">
        <f t="shared" ref="EF330:EF342" si="266">10.788*CU330/37.3578</f>
        <v>2.2380065207265956</v>
      </c>
      <c r="EG330" s="53">
        <f t="shared" si="264"/>
        <v>3.406653739226797</v>
      </c>
      <c r="EH330" s="53">
        <f>'east Allen-Studer'!DQ329</f>
        <v>20.983521380798798</v>
      </c>
      <c r="EI330" s="53">
        <f>'east Allen-Studer'!DR329</f>
        <v>2.2845033112582782</v>
      </c>
      <c r="EJ330" s="53">
        <f t="shared" si="243"/>
        <v>1.853393065004173</v>
      </c>
      <c r="EK330" s="53">
        <f t="shared" si="244"/>
        <v>3.706786130008346</v>
      </c>
      <c r="EL330" s="6"/>
      <c r="EM330" s="11">
        <f t="shared" si="245"/>
        <v>865.29287227746556</v>
      </c>
      <c r="EN330" s="11">
        <f t="shared" si="246"/>
        <v>335.22462081831503</v>
      </c>
      <c r="EO330" s="11">
        <f t="shared" si="247"/>
        <v>202.55132209556865</v>
      </c>
      <c r="EP330" s="6"/>
      <c r="EQ330" s="5">
        <f t="shared" si="252"/>
        <v>3.5933333333333333</v>
      </c>
      <c r="ER330" s="5">
        <f t="shared" si="253"/>
        <v>7.1507333333333323</v>
      </c>
      <c r="ES330" s="218">
        <f t="shared" si="242"/>
        <v>1909</v>
      </c>
      <c r="ET330" s="53">
        <f t="shared" si="254"/>
        <v>0.47459846235157926</v>
      </c>
      <c r="EU330" s="53">
        <f t="shared" si="255"/>
        <v>1.2250492391167165</v>
      </c>
      <c r="EV330" s="53">
        <f t="shared" si="256"/>
        <v>2.0274696922141247</v>
      </c>
      <c r="EW330" s="6"/>
    </row>
    <row r="331" spans="1:153" x14ac:dyDescent="0.15">
      <c r="A331" s="218">
        <f t="shared" si="236"/>
        <v>1910</v>
      </c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12"/>
      <c r="N331" s="12"/>
      <c r="O331" s="53"/>
      <c r="P331" s="12"/>
      <c r="Q331" s="12"/>
      <c r="R331" s="12"/>
      <c r="S331" s="4"/>
      <c r="T331" s="4"/>
      <c r="U331" s="4"/>
      <c r="V331" s="4"/>
      <c r="W331" s="4"/>
      <c r="X331" s="4">
        <v>1.2689999999999999</v>
      </c>
      <c r="Y331" s="4">
        <v>4</v>
      </c>
      <c r="Z331" s="4">
        <v>4.4349999999999996</v>
      </c>
      <c r="AA331" s="4">
        <v>5.3550000000000004</v>
      </c>
      <c r="AB331" s="4"/>
      <c r="AC331" s="4"/>
      <c r="AD331" s="4"/>
      <c r="AE331" s="4"/>
      <c r="AF331" s="87"/>
      <c r="AG331" s="87">
        <v>4.9260000000000002</v>
      </c>
      <c r="AH331" s="12">
        <f t="shared" si="257"/>
        <v>1.4214509419719579</v>
      </c>
      <c r="AI331" s="12"/>
      <c r="AJ331" s="12">
        <v>4.5659999999999998</v>
      </c>
      <c r="AK331" s="12"/>
      <c r="AL331" s="12"/>
      <c r="AM331" s="12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>
        <v>1.6970000000000001</v>
      </c>
      <c r="BI331" s="4"/>
      <c r="BJ331" s="4"/>
      <c r="BK331" s="4"/>
      <c r="BL331" s="4"/>
      <c r="BM331" s="4">
        <v>4.4050000000000002</v>
      </c>
      <c r="BN331" s="4">
        <v>5.8819999999999997</v>
      </c>
      <c r="BO331" s="4">
        <v>3.968</v>
      </c>
      <c r="BP331" s="4"/>
      <c r="BQ331" s="4">
        <v>4.6239999999999997</v>
      </c>
      <c r="BR331" s="4">
        <v>4.7169999999999996</v>
      </c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163"/>
      <c r="CD331" s="115">
        <v>2.35</v>
      </c>
      <c r="CE331" s="156">
        <f t="shared" si="258"/>
        <v>0.6781180904657127</v>
      </c>
      <c r="CF331" s="4"/>
      <c r="CG331" s="4"/>
      <c r="CH331" s="163"/>
      <c r="CI331" s="172">
        <v>2.5270000000000001</v>
      </c>
      <c r="CJ331" s="4"/>
      <c r="CK331" s="4"/>
      <c r="CL331" s="7"/>
      <c r="CM331" s="172">
        <v>3.12</v>
      </c>
      <c r="CN331" s="4"/>
      <c r="CO331" s="4"/>
      <c r="CP331" s="4"/>
      <c r="CQ331" s="4"/>
      <c r="CR331" s="4"/>
      <c r="CS331" s="7"/>
      <c r="CT331" s="115"/>
      <c r="CU331" s="7">
        <v>7.7480000000000002</v>
      </c>
      <c r="CV331" s="4"/>
      <c r="CW331" s="4"/>
      <c r="CX331" s="4"/>
      <c r="CY331" s="4"/>
      <c r="DA331" s="4"/>
      <c r="DB331" s="4"/>
      <c r="DC331" s="63"/>
      <c r="DD331" s="4"/>
      <c r="DE331" s="4"/>
      <c r="DF331" s="32"/>
      <c r="DG331" s="32"/>
      <c r="DH331" s="32"/>
      <c r="DW331" s="53">
        <f t="shared" si="262"/>
        <v>1.6970000000000001</v>
      </c>
      <c r="DX331" s="53"/>
      <c r="DY331" s="53"/>
      <c r="DZ331" s="53"/>
      <c r="EA331" s="53">
        <f t="shared" si="259"/>
        <v>1.4214509419719579</v>
      </c>
      <c r="EB331" s="63">
        <f t="shared" si="263"/>
        <v>0.6781180904657127</v>
      </c>
      <c r="EC331" s="53">
        <f t="shared" si="260"/>
        <v>0.90030997542681857</v>
      </c>
      <c r="ED331" s="53">
        <f>'north Allen-Studer'!FM330</f>
        <v>11.362950709088864</v>
      </c>
      <c r="EE331" s="53">
        <f t="shared" si="261"/>
        <v>4.2544470613386762</v>
      </c>
      <c r="EF331" s="53">
        <f t="shared" si="266"/>
        <v>2.2374289706567305</v>
      </c>
      <c r="EG331" s="53">
        <f t="shared" si="264"/>
        <v>2.8222941227795024</v>
      </c>
      <c r="EH331" s="53">
        <f>'east Allen-Studer'!DQ330</f>
        <v>22.1076385976273</v>
      </c>
      <c r="EI331" s="53">
        <f>'east Allen-Studer'!DR330</f>
        <v>1.9989403973509936</v>
      </c>
      <c r="EJ331" s="53">
        <f t="shared" si="243"/>
        <v>2.1272235306693381</v>
      </c>
      <c r="EK331" s="53">
        <f t="shared" si="244"/>
        <v>4.2544470613386762</v>
      </c>
      <c r="EL331" s="6"/>
      <c r="EN331" s="11">
        <f t="shared" si="246"/>
        <v>324.18922280836381</v>
      </c>
      <c r="EO331" s="11">
        <f t="shared" si="247"/>
        <v>201.04472192871083</v>
      </c>
      <c r="EP331" s="6"/>
      <c r="EQ331" s="6"/>
      <c r="ER331" s="6"/>
      <c r="ES331" s="218">
        <f t="shared" si="242"/>
        <v>1910</v>
      </c>
      <c r="ET331" s="60"/>
    </row>
    <row r="332" spans="1:153" x14ac:dyDescent="0.15">
      <c r="A332" s="218">
        <f t="shared" si="236"/>
        <v>1911</v>
      </c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12"/>
      <c r="N332" s="12"/>
      <c r="O332" s="53"/>
      <c r="P332" s="12"/>
      <c r="Q332" s="12">
        <v>0.34</v>
      </c>
      <c r="R332" s="12">
        <v>0.81</v>
      </c>
      <c r="S332" s="4"/>
      <c r="T332" s="4"/>
      <c r="U332" s="4"/>
      <c r="V332" s="4"/>
      <c r="W332" s="4"/>
      <c r="X332" s="4">
        <v>1.3480000000000001</v>
      </c>
      <c r="Y332" s="4">
        <v>4.7060000000000004</v>
      </c>
      <c r="Z332" s="4">
        <v>4.4690000000000003</v>
      </c>
      <c r="AA332" s="4">
        <v>5.34</v>
      </c>
      <c r="AB332" s="4"/>
      <c r="AC332" s="4"/>
      <c r="AD332" s="4"/>
      <c r="AE332" s="4"/>
      <c r="AF332" s="87"/>
      <c r="AG332" s="87">
        <v>5.2220000000000004</v>
      </c>
      <c r="AH332" s="12">
        <f t="shared" si="257"/>
        <v>1.5068649652816817</v>
      </c>
      <c r="AI332" s="12"/>
      <c r="AJ332" s="12">
        <v>4.9320000000000004</v>
      </c>
      <c r="AK332" s="12"/>
      <c r="AL332" s="12"/>
      <c r="AM332" s="12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>
        <v>1.476</v>
      </c>
      <c r="BI332" s="4"/>
      <c r="BJ332" s="4"/>
      <c r="BK332" s="4"/>
      <c r="BL332" s="4"/>
      <c r="BM332" s="4">
        <v>3.7</v>
      </c>
      <c r="BN332" s="4">
        <v>5.1150000000000002</v>
      </c>
      <c r="BO332" s="4">
        <v>4.0940000000000003</v>
      </c>
      <c r="BP332" s="4"/>
      <c r="BQ332" s="4">
        <v>4.5709999999999997</v>
      </c>
      <c r="BR332" s="4">
        <v>3.9449999999999998</v>
      </c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163"/>
      <c r="CD332" s="115">
        <v>2.694</v>
      </c>
      <c r="CE332" s="156">
        <f t="shared" si="258"/>
        <v>0.77738303647431062</v>
      </c>
      <c r="CF332" s="4"/>
      <c r="CG332" s="4"/>
      <c r="CH332" s="163"/>
      <c r="CI332" s="172">
        <v>3.0670000000000002</v>
      </c>
      <c r="CJ332" s="4"/>
      <c r="CK332" s="4"/>
      <c r="CL332" s="7"/>
      <c r="CM332" s="172">
        <v>2.5819999999999999</v>
      </c>
      <c r="CN332" s="4"/>
      <c r="CO332" s="4"/>
      <c r="CP332" s="4"/>
      <c r="CQ332" s="4"/>
      <c r="CR332" s="4"/>
      <c r="CS332" s="7"/>
      <c r="CT332" s="115"/>
      <c r="CU332" s="7">
        <v>7.6779999999999999</v>
      </c>
      <c r="CV332" s="4"/>
      <c r="CW332" s="4"/>
      <c r="CX332" s="4"/>
      <c r="CY332" s="4"/>
      <c r="DA332" s="4"/>
      <c r="DB332" s="4"/>
      <c r="DC332" s="63"/>
      <c r="DD332" s="4"/>
      <c r="DE332" s="4"/>
      <c r="DF332" s="32"/>
      <c r="DG332" s="32"/>
      <c r="DH332" s="32"/>
      <c r="DW332" s="53">
        <f t="shared" si="262"/>
        <v>1.476</v>
      </c>
      <c r="DX332" s="60"/>
      <c r="DY332" s="60"/>
      <c r="DZ332" s="60"/>
      <c r="EA332" s="53">
        <f t="shared" si="259"/>
        <v>1.5068649652816817</v>
      </c>
      <c r="EB332" s="63">
        <f t="shared" si="263"/>
        <v>0.77738303647431062</v>
      </c>
      <c r="EC332" s="53">
        <f t="shared" si="260"/>
        <v>0.74506421684360424</v>
      </c>
      <c r="ED332" s="53">
        <f>'north Allen-Studer'!FM331</f>
        <v>12.60174260796942</v>
      </c>
      <c r="EE332" s="53">
        <f t="shared" si="261"/>
        <v>4.7182680079161301</v>
      </c>
      <c r="EF332" s="53">
        <f t="shared" si="266"/>
        <v>2.2172147182114581</v>
      </c>
      <c r="EG332" s="53">
        <f t="shared" si="264"/>
        <v>2.3356293028899597</v>
      </c>
      <c r="EH332" s="53">
        <f>'east Allen-Studer'!DQ331</f>
        <v>20.983521380798798</v>
      </c>
      <c r="EI332" s="53">
        <f>'east Allen-Studer'!DR331</f>
        <v>2.5700662251655628</v>
      </c>
      <c r="EJ332" s="53">
        <f t="shared" si="243"/>
        <v>2.3591340039580651</v>
      </c>
      <c r="EK332" s="53">
        <f t="shared" si="244"/>
        <v>4.7182680079161301</v>
      </c>
      <c r="EL332" s="6"/>
      <c r="EN332" s="11">
        <f t="shared" si="246"/>
        <v>326.06422095303088</v>
      </c>
      <c r="EO332" s="11">
        <f t="shared" si="247"/>
        <v>223.77090849016747</v>
      </c>
      <c r="EP332" s="6"/>
      <c r="EQ332" s="6"/>
      <c r="ER332" s="6"/>
      <c r="ES332" s="218">
        <f t="shared" si="242"/>
        <v>1911</v>
      </c>
      <c r="ET332" s="60"/>
    </row>
    <row r="333" spans="1:153" x14ac:dyDescent="0.15">
      <c r="A333" s="218">
        <f t="shared" si="236"/>
        <v>1912</v>
      </c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12"/>
      <c r="N333" s="12"/>
      <c r="O333" s="53"/>
      <c r="P333" s="12"/>
      <c r="Q333" s="12"/>
      <c r="R333" s="12"/>
      <c r="S333" s="4"/>
      <c r="T333" s="4"/>
      <c r="U333" s="4"/>
      <c r="V333" s="4"/>
      <c r="W333" s="4"/>
      <c r="X333" s="4">
        <v>1.5329999999999999</v>
      </c>
      <c r="Y333" s="4">
        <v>5.0629999999999997</v>
      </c>
      <c r="Z333" s="4">
        <v>5.4790000000000001</v>
      </c>
      <c r="AA333" s="4">
        <v>5.0129999999999999</v>
      </c>
      <c r="AB333" s="4"/>
      <c r="AC333" s="4"/>
      <c r="AD333" s="4"/>
      <c r="AE333" s="4"/>
      <c r="AF333" s="87"/>
      <c r="AG333" s="87">
        <v>6.0609999999999999</v>
      </c>
      <c r="AH333" s="12">
        <f t="shared" si="257"/>
        <v>1.7489675516224188</v>
      </c>
      <c r="AI333" s="12"/>
      <c r="AJ333" s="12">
        <v>6.0979999999999999</v>
      </c>
      <c r="AK333" s="12"/>
      <c r="AL333" s="12"/>
      <c r="AM333" s="12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>
        <v>1.6850000000000001</v>
      </c>
      <c r="BI333" s="4"/>
      <c r="BJ333" s="4"/>
      <c r="BK333" s="4"/>
      <c r="BL333" s="4"/>
      <c r="BM333" s="4">
        <v>5.1950000000000003</v>
      </c>
      <c r="BN333" s="4">
        <v>5.8390000000000004</v>
      </c>
      <c r="BO333" s="4">
        <v>4.1280000000000001</v>
      </c>
      <c r="BP333" s="4"/>
      <c r="BQ333" s="4">
        <v>5.6660000000000004</v>
      </c>
      <c r="BR333" s="4">
        <v>4.4640000000000004</v>
      </c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163"/>
      <c r="CD333" s="115">
        <v>3.54</v>
      </c>
      <c r="CE333" s="156">
        <f t="shared" si="258"/>
        <v>1.0215055490419673</v>
      </c>
      <c r="CF333" s="4"/>
      <c r="CG333" s="4"/>
      <c r="CH333" s="163"/>
      <c r="CI333" s="172">
        <v>4.1749999999999998</v>
      </c>
      <c r="CJ333" s="4"/>
      <c r="CK333" s="4"/>
      <c r="CL333" s="7"/>
      <c r="CM333" s="172">
        <v>3.2839999999999998</v>
      </c>
      <c r="CN333" s="4"/>
      <c r="CO333" s="4"/>
      <c r="CP333" s="4"/>
      <c r="CQ333" s="4"/>
      <c r="CR333" s="4"/>
      <c r="CS333" s="7"/>
      <c r="CT333" s="115"/>
      <c r="CU333" s="7">
        <v>7</v>
      </c>
      <c r="CV333" s="4"/>
      <c r="CW333" s="4"/>
      <c r="CX333" s="4"/>
      <c r="CY333" s="4"/>
      <c r="DA333" s="4"/>
      <c r="DB333" s="4"/>
      <c r="DC333" s="63"/>
      <c r="DD333" s="4"/>
      <c r="DE333" s="4"/>
      <c r="DF333" s="32"/>
      <c r="DG333" s="32"/>
      <c r="DH333" s="32"/>
      <c r="DW333" s="53">
        <f t="shared" si="262"/>
        <v>1.6850000000000001</v>
      </c>
      <c r="DX333" s="60"/>
      <c r="DY333" s="60"/>
      <c r="DZ333" s="60"/>
      <c r="EA333" s="53">
        <f t="shared" si="259"/>
        <v>1.7489675516224188</v>
      </c>
      <c r="EB333" s="63">
        <f t="shared" si="263"/>
        <v>1.0215055490419673</v>
      </c>
      <c r="EC333" s="53">
        <f t="shared" si="260"/>
        <v>0.9476339613146384</v>
      </c>
      <c r="ED333" s="53">
        <f>'north Allen-Studer'!FM332</f>
        <v>13.098933020681089</v>
      </c>
      <c r="EE333" s="53">
        <f t="shared" si="261"/>
        <v>4.9044230256084083</v>
      </c>
      <c r="EF333" s="53">
        <f t="shared" si="266"/>
        <v>2.0214252445272476</v>
      </c>
      <c r="EG333" s="53">
        <f t="shared" si="264"/>
        <v>2.9706454805153477</v>
      </c>
      <c r="EH333" s="53">
        <f>'east Allen-Studer'!DQ332</f>
        <v>18.735286947141784</v>
      </c>
      <c r="EI333" s="53">
        <f>'east Allen-Studer'!DR332</f>
        <v>2.3915894039735099</v>
      </c>
      <c r="EJ333" s="53">
        <f t="shared" si="243"/>
        <v>2.4522115128042041</v>
      </c>
      <c r="EK333" s="53">
        <f t="shared" si="244"/>
        <v>4.9044230256084083</v>
      </c>
      <c r="EL333" s="6"/>
      <c r="EN333" s="11">
        <f t="shared" si="246"/>
        <v>373.05252376730016</v>
      </c>
      <c r="EO333" s="11">
        <f t="shared" si="247"/>
        <v>278.31133137131405</v>
      </c>
      <c r="EP333" s="6"/>
      <c r="EQ333" s="6"/>
      <c r="ER333" s="6"/>
      <c r="ES333" s="218">
        <f t="shared" si="242"/>
        <v>1912</v>
      </c>
      <c r="ET333" s="60"/>
    </row>
    <row r="334" spans="1:153" x14ac:dyDescent="0.15">
      <c r="A334" s="218">
        <f t="shared" si="236"/>
        <v>1913</v>
      </c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12"/>
      <c r="N334" s="12"/>
      <c r="O334" s="53"/>
      <c r="P334" s="12"/>
      <c r="Q334" s="12"/>
      <c r="R334" s="12"/>
      <c r="S334" s="4"/>
      <c r="T334" s="4"/>
      <c r="U334" s="4"/>
      <c r="V334" s="4"/>
      <c r="W334" s="4"/>
      <c r="X334" s="4">
        <v>1.5329999999999999</v>
      </c>
      <c r="Y334" s="4">
        <v>5.9080000000000004</v>
      </c>
      <c r="Z334" s="4">
        <v>5.141</v>
      </c>
      <c r="AA334" s="4">
        <v>4.9630000000000001</v>
      </c>
      <c r="AB334" s="4"/>
      <c r="AC334" s="4"/>
      <c r="AD334" s="4"/>
      <c r="AE334" s="4"/>
      <c r="AF334" s="87"/>
      <c r="AG334" s="87">
        <v>5.8570000000000002</v>
      </c>
      <c r="AH334" s="12">
        <f t="shared" si="257"/>
        <v>1.690101130152204</v>
      </c>
      <c r="AI334" s="12"/>
      <c r="AJ334" s="12">
        <v>6.5149999999999997</v>
      </c>
      <c r="AK334" s="12"/>
      <c r="AL334" s="12"/>
      <c r="AM334" s="12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>
        <v>1.63</v>
      </c>
      <c r="BI334" s="4"/>
      <c r="BJ334" s="4"/>
      <c r="BK334" s="4"/>
      <c r="BL334" s="4"/>
      <c r="BM334" s="4">
        <v>4.5979999999999999</v>
      </c>
      <c r="BN334" s="4">
        <v>5.65</v>
      </c>
      <c r="BO334" s="4">
        <v>4.0529999999999999</v>
      </c>
      <c r="BP334" s="4"/>
      <c r="BQ334" s="4">
        <v>5.1349999999999998</v>
      </c>
      <c r="BR334" s="4">
        <v>4.3010000000000002</v>
      </c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163"/>
      <c r="CD334" s="115">
        <v>3.6070000000000002</v>
      </c>
      <c r="CE334" s="156">
        <f t="shared" si="258"/>
        <v>1.040839128642479</v>
      </c>
      <c r="CF334" s="4"/>
      <c r="CG334" s="4"/>
      <c r="CH334" s="163"/>
      <c r="CI334" s="172">
        <v>3.6</v>
      </c>
      <c r="CJ334" s="4"/>
      <c r="CK334" s="4"/>
      <c r="CL334" s="7"/>
      <c r="CM334" s="172">
        <v>3.4420000000000002</v>
      </c>
      <c r="CN334" s="4"/>
      <c r="CO334" s="4"/>
      <c r="CP334" s="4"/>
      <c r="CQ334" s="4"/>
      <c r="CR334" s="4"/>
      <c r="CS334" s="7"/>
      <c r="CT334" s="115"/>
      <c r="CU334" s="7">
        <v>6.6029999999999998</v>
      </c>
      <c r="CV334" s="4"/>
      <c r="CW334" s="4"/>
      <c r="CX334" s="4"/>
      <c r="CY334" s="4"/>
      <c r="DA334" s="4"/>
      <c r="DB334" s="4"/>
      <c r="DC334" s="63"/>
      <c r="DD334" s="4"/>
      <c r="DE334" s="4"/>
      <c r="DF334" s="32"/>
      <c r="DG334" s="32"/>
      <c r="DH334" s="32"/>
      <c r="DW334" s="53">
        <f t="shared" si="262"/>
        <v>1.63</v>
      </c>
      <c r="DX334" s="60"/>
      <c r="DY334" s="60"/>
      <c r="DZ334" s="60"/>
      <c r="EA334" s="53">
        <f t="shared" si="259"/>
        <v>1.690101130152204</v>
      </c>
      <c r="EB334" s="63">
        <f t="shared" si="263"/>
        <v>1.040839128642479</v>
      </c>
      <c r="EC334" s="53">
        <f t="shared" si="260"/>
        <v>0.99322658186509916</v>
      </c>
      <c r="ED334" s="53">
        <f>'north Allen-Studer'!FM333</f>
        <v>14.103124916349465</v>
      </c>
      <c r="EE334" s="53">
        <f t="shared" si="261"/>
        <v>5.2804064623867779</v>
      </c>
      <c r="EF334" s="53">
        <f t="shared" si="266"/>
        <v>1.9067815556590593</v>
      </c>
      <c r="EG334" s="53">
        <f t="shared" si="264"/>
        <v>3.1135693495535404</v>
      </c>
      <c r="EH334" s="53">
        <f>'east Allen-Studer'!DQ333</f>
        <v>20.983521380798798</v>
      </c>
      <c r="EI334" s="53">
        <f>'east Allen-Studer'!DR333</f>
        <v>2.7128476821192051</v>
      </c>
      <c r="EJ334" s="53">
        <f t="shared" si="243"/>
        <v>2.640203231193389</v>
      </c>
      <c r="EK334" s="53">
        <f t="shared" si="244"/>
        <v>5.2804064623867779</v>
      </c>
      <c r="EL334" s="6"/>
      <c r="EN334" s="11">
        <f t="shared" si="246"/>
        <v>393.95396642438226</v>
      </c>
      <c r="EO334" s="11">
        <f t="shared" si="247"/>
        <v>286.90647614574391</v>
      </c>
      <c r="EP334" s="6"/>
      <c r="EQ334" s="6"/>
      <c r="ER334" s="6"/>
      <c r="ES334" s="218">
        <f t="shared" si="242"/>
        <v>1913</v>
      </c>
      <c r="ET334" s="60"/>
    </row>
    <row r="335" spans="1:153" x14ac:dyDescent="0.15">
      <c r="A335" s="218">
        <f t="shared" si="236"/>
        <v>1914</v>
      </c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12"/>
      <c r="N335" s="12"/>
      <c r="O335" s="53"/>
      <c r="P335" s="12"/>
      <c r="Q335" s="12"/>
      <c r="R335" s="12"/>
      <c r="S335" s="4"/>
      <c r="T335" s="4"/>
      <c r="U335" s="4"/>
      <c r="V335" s="4"/>
      <c r="W335" s="4"/>
      <c r="X335" s="4">
        <v>1.5880000000000001</v>
      </c>
      <c r="Y335" s="4">
        <v>6.2110000000000003</v>
      </c>
      <c r="Z335" s="4">
        <v>4.9939999999999998</v>
      </c>
      <c r="AA335" s="4">
        <v>5.4640000000000004</v>
      </c>
      <c r="AB335" s="4"/>
      <c r="AC335" s="4"/>
      <c r="AD335" s="4"/>
      <c r="AE335" s="4"/>
      <c r="AF335" s="87"/>
      <c r="AG335" s="87">
        <v>6.0060000000000002</v>
      </c>
      <c r="AH335" s="12">
        <f t="shared" si="257"/>
        <v>1.7330967026966257</v>
      </c>
      <c r="AI335" s="12"/>
      <c r="AJ335" s="12">
        <v>5.8479999999999999</v>
      </c>
      <c r="AK335" s="12"/>
      <c r="AL335" s="12"/>
      <c r="AM335" s="12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>
        <v>1.6950000000000001</v>
      </c>
      <c r="BI335" s="4"/>
      <c r="BJ335" s="4"/>
      <c r="BK335" s="4"/>
      <c r="BL335" s="4"/>
      <c r="BM335" s="4">
        <v>4.7450000000000001</v>
      </c>
      <c r="BN335" s="4">
        <v>5.8739999999999997</v>
      </c>
      <c r="BO335" s="4">
        <v>4.8019999999999996</v>
      </c>
      <c r="BP335" s="4"/>
      <c r="BQ335" s="4">
        <v>5.234</v>
      </c>
      <c r="BR335" s="4">
        <v>5.319</v>
      </c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163"/>
      <c r="CD335" s="115">
        <v>2.77</v>
      </c>
      <c r="CE335" s="156">
        <f t="shared" si="258"/>
        <v>0.79931366408086124</v>
      </c>
      <c r="CF335" s="4"/>
      <c r="CG335" s="4"/>
      <c r="CH335" s="163"/>
      <c r="CI335" s="172">
        <v>3.165</v>
      </c>
      <c r="CJ335" s="4"/>
      <c r="CK335" s="4"/>
      <c r="CL335" s="7"/>
      <c r="CM335" s="172">
        <v>4.6029999999999998</v>
      </c>
      <c r="CN335" s="4"/>
      <c r="CO335" s="4"/>
      <c r="CP335" s="4"/>
      <c r="CQ335" s="4"/>
      <c r="CR335" s="4"/>
      <c r="CS335" s="7"/>
      <c r="CT335" s="115"/>
      <c r="CU335" s="7">
        <v>7.0979999999999999</v>
      </c>
      <c r="CV335" s="4"/>
      <c r="CW335" s="4"/>
      <c r="CX335" s="4"/>
      <c r="CY335" s="4"/>
      <c r="DA335" s="4"/>
      <c r="DB335" s="4"/>
      <c r="DC335" s="63"/>
      <c r="DD335" s="4"/>
      <c r="DE335" s="4"/>
      <c r="DF335" s="32"/>
      <c r="DG335" s="32"/>
      <c r="DH335" s="32"/>
      <c r="DW335" s="53">
        <f t="shared" si="262"/>
        <v>1.6950000000000001</v>
      </c>
      <c r="DX335" s="60"/>
      <c r="DY335" s="60"/>
      <c r="DZ335" s="60"/>
      <c r="EA335" s="53">
        <f t="shared" si="259"/>
        <v>1.7330967026966257</v>
      </c>
      <c r="EB335" s="63">
        <f t="shared" si="263"/>
        <v>0.79931366408086124</v>
      </c>
      <c r="EC335" s="53">
        <f t="shared" si="260"/>
        <v>1.328245774644117</v>
      </c>
      <c r="ED335" s="53">
        <f>'north Allen-Studer'!FM334</f>
        <v>11.508385397427043</v>
      </c>
      <c r="EE335" s="53">
        <f t="shared" si="261"/>
        <v>4.3088998349410614</v>
      </c>
      <c r="EF335" s="53">
        <f t="shared" si="266"/>
        <v>2.0497251979506288</v>
      </c>
      <c r="EG335" s="53">
        <f t="shared" si="264"/>
        <v>4.1637884125493736</v>
      </c>
      <c r="EH335" s="53">
        <f>'east Allen-Studer'!DQ334</f>
        <v>19.859404163970289</v>
      </c>
      <c r="EI335" s="53">
        <f>'east Allen-Studer'!DR334</f>
        <v>2.5093841059602648</v>
      </c>
      <c r="EJ335" s="53">
        <f t="shared" si="243"/>
        <v>2.1544499174705307</v>
      </c>
      <c r="EK335" s="53">
        <f t="shared" si="244"/>
        <v>4.3088998349410614</v>
      </c>
      <c r="EL335" s="6"/>
      <c r="EN335" s="11">
        <f t="shared" si="246"/>
        <v>381.61446172279983</v>
      </c>
      <c r="EO335" s="11">
        <f t="shared" si="247"/>
        <v>235.78588302672904</v>
      </c>
      <c r="EP335" s="6"/>
      <c r="EQ335" s="6"/>
      <c r="ER335" s="6"/>
      <c r="ES335" s="218">
        <f t="shared" si="242"/>
        <v>1914</v>
      </c>
      <c r="ET335" s="60"/>
    </row>
    <row r="336" spans="1:153" x14ac:dyDescent="0.15">
      <c r="A336" s="218">
        <f t="shared" si="236"/>
        <v>1915</v>
      </c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12"/>
      <c r="N336" s="12"/>
      <c r="O336" s="53"/>
      <c r="P336" s="12"/>
      <c r="Q336" s="12"/>
      <c r="R336" s="12"/>
      <c r="S336" s="4"/>
      <c r="T336" s="4"/>
      <c r="U336" s="4"/>
      <c r="V336" s="4"/>
      <c r="W336" s="4"/>
      <c r="X336" s="4">
        <v>1.6120000000000001</v>
      </c>
      <c r="Y336" s="4">
        <v>6.38</v>
      </c>
      <c r="Z336" s="4">
        <v>4.6950000000000003</v>
      </c>
      <c r="AA336" s="4"/>
      <c r="AB336" s="4"/>
      <c r="AC336" s="4"/>
      <c r="AD336" s="4"/>
      <c r="AE336" s="4"/>
      <c r="AF336" s="87"/>
      <c r="AG336" s="87">
        <v>5.6340000000000003</v>
      </c>
      <c r="AH336" s="12">
        <f t="shared" si="257"/>
        <v>1.6257520517803512</v>
      </c>
      <c r="AI336" s="12"/>
      <c r="AJ336" s="12">
        <v>5.6260000000000003</v>
      </c>
      <c r="AK336" s="12"/>
      <c r="AL336" s="12"/>
      <c r="AM336" s="12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>
        <v>2.0910000000000002</v>
      </c>
      <c r="BI336" s="4"/>
      <c r="BJ336" s="4"/>
      <c r="BK336" s="4"/>
      <c r="BL336" s="4"/>
      <c r="BM336" s="4">
        <v>4.04</v>
      </c>
      <c r="BN336" s="4">
        <v>7.2460000000000004</v>
      </c>
      <c r="BO336" s="4">
        <v>5.4420000000000002</v>
      </c>
      <c r="BP336" s="4"/>
      <c r="BQ336" s="4">
        <v>5.7309999999999999</v>
      </c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163"/>
      <c r="CD336" s="115">
        <v>2.5960000000000001</v>
      </c>
      <c r="CE336" s="156">
        <f t="shared" si="258"/>
        <v>0.74910406929744267</v>
      </c>
      <c r="CF336" s="4"/>
      <c r="CG336" s="4"/>
      <c r="CH336" s="163"/>
      <c r="CI336" s="172">
        <v>3.113</v>
      </c>
      <c r="CJ336" s="4"/>
      <c r="CK336" s="4"/>
      <c r="CL336" s="7"/>
      <c r="CM336" s="172">
        <v>4.415</v>
      </c>
      <c r="CN336" s="4"/>
      <c r="CO336" s="4"/>
      <c r="CP336" s="4"/>
      <c r="CQ336" s="4"/>
      <c r="CR336" s="4"/>
      <c r="CS336" s="7"/>
      <c r="CT336" s="115"/>
      <c r="CU336" s="7">
        <v>8.6020000000000003</v>
      </c>
      <c r="CV336" s="4"/>
      <c r="CW336" s="4"/>
      <c r="CX336" s="4"/>
      <c r="CY336" s="4"/>
      <c r="DA336" s="4"/>
      <c r="DB336" s="4"/>
      <c r="DC336" s="63"/>
      <c r="DD336" s="4"/>
      <c r="DE336" s="4"/>
      <c r="DF336" s="32"/>
      <c r="DG336" s="32"/>
      <c r="DH336" s="32"/>
      <c r="DW336" s="53">
        <f t="shared" si="262"/>
        <v>2.0910000000000002</v>
      </c>
      <c r="DX336" s="60"/>
      <c r="DY336" s="60"/>
      <c r="DZ336" s="60"/>
      <c r="EA336" s="53">
        <f t="shared" si="259"/>
        <v>1.6257520517803512</v>
      </c>
      <c r="EB336" s="63">
        <f t="shared" si="263"/>
        <v>0.74910406929744267</v>
      </c>
      <c r="EC336" s="53">
        <f t="shared" si="260"/>
        <v>1.2739963274068602</v>
      </c>
      <c r="ED336" s="53">
        <f>'north Allen-Studer'!FM335</f>
        <v>11.512136688991323</v>
      </c>
      <c r="EE336" s="53">
        <f t="shared" si="261"/>
        <v>4.3103043707681072</v>
      </c>
      <c r="EF336" s="53">
        <f t="shared" si="266"/>
        <v>2.4840428504890548</v>
      </c>
      <c r="EG336" s="53">
        <f t="shared" si="264"/>
        <v>3.9937271000229178</v>
      </c>
      <c r="EH336" s="53">
        <f>'east Allen-Studer'!DQ335</f>
        <v>23.419108683927231</v>
      </c>
      <c r="EI336" s="53">
        <f>'east Allen-Studer'!DR335</f>
        <v>1.7847682119205299</v>
      </c>
      <c r="EJ336" s="53">
        <f t="shared" si="243"/>
        <v>2.1551521853840536</v>
      </c>
      <c r="EK336" s="53">
        <f t="shared" si="244"/>
        <v>4.3103043707681072</v>
      </c>
      <c r="EL336" s="6"/>
      <c r="EN336" s="11">
        <f t="shared" si="246"/>
        <v>377.44511807026475</v>
      </c>
      <c r="EO336" s="11">
        <f t="shared" si="247"/>
        <v>223.14627918382681</v>
      </c>
      <c r="EP336" s="6"/>
      <c r="EQ336" s="6"/>
      <c r="ER336" s="6"/>
      <c r="ES336" s="218">
        <f t="shared" si="242"/>
        <v>1915</v>
      </c>
      <c r="ET336" s="60"/>
    </row>
    <row r="337" spans="1:150" x14ac:dyDescent="0.15">
      <c r="A337" s="218">
        <f t="shared" si="236"/>
        <v>1916</v>
      </c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12"/>
      <c r="N337" s="12"/>
      <c r="O337" s="53"/>
      <c r="P337" s="12"/>
      <c r="Q337" s="12">
        <v>0.42</v>
      </c>
      <c r="R337" s="12">
        <v>0.84</v>
      </c>
      <c r="S337" s="4"/>
      <c r="T337" s="4"/>
      <c r="U337" s="4"/>
      <c r="V337" s="4"/>
      <c r="W337" s="4"/>
      <c r="X337" s="4">
        <v>1.67</v>
      </c>
      <c r="Y337" s="4">
        <v>7.08</v>
      </c>
      <c r="Z337" s="4">
        <v>4.92</v>
      </c>
      <c r="AA337" s="4"/>
      <c r="AB337" s="4"/>
      <c r="AC337" s="4"/>
      <c r="AD337" s="4"/>
      <c r="AE337" s="4"/>
      <c r="AF337" s="87"/>
      <c r="AG337" s="87">
        <v>5.8819999999999997</v>
      </c>
      <c r="AH337" s="12">
        <f t="shared" si="257"/>
        <v>1.6973151523912007</v>
      </c>
      <c r="AI337" s="12"/>
      <c r="AJ337" s="12">
        <v>6.0979999999999999</v>
      </c>
      <c r="AK337" s="12"/>
      <c r="AL337" s="12"/>
      <c r="AM337" s="12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>
        <v>1.633</v>
      </c>
      <c r="BI337" s="4"/>
      <c r="BJ337" s="4"/>
      <c r="BK337" s="4"/>
      <c r="BL337" s="4"/>
      <c r="BM337" s="4">
        <v>3.835</v>
      </c>
      <c r="BN337" s="4">
        <v>5.6559999999999997</v>
      </c>
      <c r="BO337" s="4">
        <v>4.9320000000000004</v>
      </c>
      <c r="BP337" s="4"/>
      <c r="BQ337" s="4">
        <v>4.8129999999999997</v>
      </c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163"/>
      <c r="CD337" s="115">
        <v>2.407</v>
      </c>
      <c r="CE337" s="156">
        <f t="shared" si="258"/>
        <v>0.69456606117062569</v>
      </c>
      <c r="CF337" s="4"/>
      <c r="CG337" s="4"/>
      <c r="CH337" s="163"/>
      <c r="CI337" s="172">
        <v>3.1469999999999998</v>
      </c>
      <c r="CJ337" s="4"/>
      <c r="CK337" s="4"/>
      <c r="CL337" s="7"/>
      <c r="CM337" s="172">
        <v>3.5089999999999999</v>
      </c>
      <c r="CN337" s="4"/>
      <c r="CO337" s="4"/>
      <c r="CP337" s="4"/>
      <c r="CQ337" s="4"/>
      <c r="CR337" s="4"/>
      <c r="CS337" s="7"/>
      <c r="CT337" s="115"/>
      <c r="CU337" s="7">
        <v>8.5540000000000003</v>
      </c>
      <c r="CV337" s="4"/>
      <c r="CW337" s="4"/>
      <c r="CX337" s="4"/>
      <c r="CY337" s="4"/>
      <c r="DA337" s="4"/>
      <c r="DB337" s="4"/>
      <c r="DC337" s="63"/>
      <c r="DD337" s="4"/>
      <c r="DE337" s="4"/>
      <c r="DF337" s="32"/>
      <c r="DG337" s="32"/>
      <c r="DH337" s="32"/>
      <c r="DW337" s="53">
        <f t="shared" si="262"/>
        <v>1.633</v>
      </c>
      <c r="DX337" s="60"/>
      <c r="DY337" s="60"/>
      <c r="DZ337" s="60"/>
      <c r="EA337" s="53">
        <f t="shared" si="259"/>
        <v>1.6973151523912007</v>
      </c>
      <c r="EB337" s="63">
        <f t="shared" si="263"/>
        <v>0.69456606117062569</v>
      </c>
      <c r="EC337" s="53">
        <f t="shared" si="260"/>
        <v>1.012560161465611</v>
      </c>
      <c r="ED337" s="53">
        <f>'north Allen-Studer'!FM336</f>
        <v>13.560053322197772</v>
      </c>
      <c r="EE337" s="53">
        <f t="shared" si="261"/>
        <v>5.0770728911175551</v>
      </c>
      <c r="EF337" s="53">
        <f t="shared" si="266"/>
        <v>2.4701816488122965</v>
      </c>
      <c r="EG337" s="53">
        <f t="shared" si="264"/>
        <v>3.1741763066773316</v>
      </c>
      <c r="EH337" s="53">
        <f>'east Allen-Studer'!DQ336</f>
        <v>18.735286947141784</v>
      </c>
      <c r="EI337" s="53">
        <f>'east Allen-Studer'!DR336</f>
        <v>2.4986754966887417</v>
      </c>
      <c r="EJ337" s="53">
        <f t="shared" si="243"/>
        <v>2.5385364455587776</v>
      </c>
      <c r="EK337" s="53">
        <f t="shared" si="244"/>
        <v>5.0770728911175551</v>
      </c>
      <c r="EL337" s="6"/>
      <c r="EN337" s="11">
        <f t="shared" si="246"/>
        <v>343.11082001040006</v>
      </c>
      <c r="EO337" s="11">
        <f t="shared" si="247"/>
        <v>215.15072282895051</v>
      </c>
      <c r="EP337" s="6"/>
      <c r="EQ337" s="6"/>
      <c r="ER337" s="6"/>
      <c r="ES337" s="218">
        <f t="shared" si="242"/>
        <v>1916</v>
      </c>
      <c r="ET337" s="60"/>
    </row>
    <row r="338" spans="1:150" x14ac:dyDescent="0.15">
      <c r="A338" s="218">
        <f t="shared" si="236"/>
        <v>1917</v>
      </c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12"/>
      <c r="N338" s="12"/>
      <c r="O338" s="53"/>
      <c r="P338" s="12"/>
      <c r="Q338" s="12"/>
      <c r="R338" s="12"/>
      <c r="S338" s="4"/>
      <c r="T338" s="4"/>
      <c r="U338" s="4"/>
      <c r="V338" s="4"/>
      <c r="W338" s="4"/>
      <c r="X338" s="4">
        <v>1.67</v>
      </c>
      <c r="Y338" s="4">
        <v>7.5330000000000004</v>
      </c>
      <c r="Z338" s="4">
        <v>5.4349999999999996</v>
      </c>
      <c r="AA338" s="4"/>
      <c r="AB338" s="4"/>
      <c r="AC338" s="4"/>
      <c r="AD338" s="4"/>
      <c r="AE338" s="4"/>
      <c r="AF338" s="87"/>
      <c r="AG338" s="87">
        <v>6.0149999999999997</v>
      </c>
      <c r="AH338" s="12">
        <f t="shared" si="257"/>
        <v>1.7356937507026644</v>
      </c>
      <c r="AI338" s="12"/>
      <c r="AJ338" s="12">
        <v>5.9</v>
      </c>
      <c r="AK338" s="12"/>
      <c r="AL338" s="12"/>
      <c r="AM338" s="12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>
        <v>1.73</v>
      </c>
      <c r="BI338" s="4"/>
      <c r="BJ338" s="4"/>
      <c r="BK338" s="4"/>
      <c r="BL338" s="4"/>
      <c r="BM338" s="4">
        <v>4.53</v>
      </c>
      <c r="BN338" s="4">
        <v>5.9969999999999999</v>
      </c>
      <c r="BO338" s="4">
        <v>5.2489999999999997</v>
      </c>
      <c r="BP338" s="4"/>
      <c r="BQ338" s="4">
        <v>5.4720000000000004</v>
      </c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163"/>
      <c r="CD338" s="115">
        <v>2.8330000000000002</v>
      </c>
      <c r="CE338" s="156">
        <f t="shared" si="258"/>
        <v>0.81749300012313375</v>
      </c>
      <c r="CF338" s="4"/>
      <c r="CG338" s="4"/>
      <c r="CH338" s="163"/>
      <c r="CI338" s="172">
        <v>3.7240000000000002</v>
      </c>
      <c r="CJ338" s="4"/>
      <c r="CK338" s="4"/>
      <c r="CL338" s="7"/>
      <c r="CM338" s="172">
        <v>3.7309999999999999</v>
      </c>
      <c r="CN338" s="4"/>
      <c r="CO338" s="4"/>
      <c r="CP338" s="4"/>
      <c r="CQ338" s="4"/>
      <c r="CR338" s="4"/>
      <c r="CS338" s="7"/>
      <c r="CT338" s="115"/>
      <c r="CU338" s="7">
        <v>7.8280000000000003</v>
      </c>
      <c r="CV338" s="4"/>
      <c r="CW338" s="4"/>
      <c r="CX338" s="4"/>
      <c r="CY338" s="4"/>
      <c r="DA338" s="4"/>
      <c r="DB338" s="4"/>
      <c r="DC338" s="63"/>
      <c r="DD338" s="4"/>
      <c r="DE338" s="4"/>
      <c r="DF338" s="32"/>
      <c r="DG338" s="32"/>
      <c r="DH338" s="32"/>
      <c r="DW338" s="53">
        <f t="shared" si="262"/>
        <v>1.73</v>
      </c>
      <c r="DX338" s="60"/>
      <c r="DY338" s="60"/>
      <c r="DZ338" s="60"/>
      <c r="EA338" s="53">
        <f t="shared" si="259"/>
        <v>1.7356937507026644</v>
      </c>
      <c r="EB338" s="63">
        <f t="shared" si="263"/>
        <v>0.81749300012313375</v>
      </c>
      <c r="EC338" s="53">
        <f t="shared" si="260"/>
        <v>1.0766206789479038</v>
      </c>
      <c r="ED338" s="53">
        <f>'north Allen-Studer'!FM337</f>
        <v>15.943277709072804</v>
      </c>
      <c r="EE338" s="53">
        <f t="shared" si="261"/>
        <v>5.9693853061613913</v>
      </c>
      <c r="EF338" s="53">
        <f t="shared" si="266"/>
        <v>2.2605309734513277</v>
      </c>
      <c r="EG338" s="53">
        <f t="shared" si="264"/>
        <v>3.3749933884904881</v>
      </c>
      <c r="EH338" s="53">
        <f>'east Allen-Studer'!DQ337</f>
        <v>29.227047637541183</v>
      </c>
      <c r="EI338" s="53">
        <f>'east Allen-Studer'!DR337</f>
        <v>3.2482781456953647</v>
      </c>
      <c r="EJ338" s="53">
        <f t="shared" si="243"/>
        <v>2.9846926530806956</v>
      </c>
      <c r="EK338" s="53">
        <f t="shared" si="244"/>
        <v>5.9693853061613913</v>
      </c>
      <c r="EL338" s="6"/>
      <c r="EN338" s="11">
        <f t="shared" si="246"/>
        <v>413.12442640890134</v>
      </c>
      <c r="EO338" s="11">
        <f t="shared" si="247"/>
        <v>250.5729814914001</v>
      </c>
      <c r="EP338" s="6"/>
      <c r="EQ338" s="6"/>
      <c r="ER338" s="6"/>
      <c r="ES338" s="218">
        <f t="shared" si="242"/>
        <v>1917</v>
      </c>
      <c r="ET338" s="60"/>
    </row>
    <row r="339" spans="1:150" x14ac:dyDescent="0.15">
      <c r="A339" s="218">
        <f t="shared" si="236"/>
        <v>1918</v>
      </c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12"/>
      <c r="N339" s="12"/>
      <c r="O339" s="53"/>
      <c r="P339" s="12"/>
      <c r="Q339" s="12"/>
      <c r="R339" s="12"/>
      <c r="S339" s="4"/>
      <c r="T339" s="4"/>
      <c r="U339" s="4"/>
      <c r="V339" s="4"/>
      <c r="W339" s="4"/>
      <c r="X339" s="4">
        <v>2.1659999999999999</v>
      </c>
      <c r="Y339" s="4">
        <v>8.4030000000000005</v>
      </c>
      <c r="Z339" s="4">
        <v>7.843</v>
      </c>
      <c r="AA339" s="4"/>
      <c r="AB339" s="4"/>
      <c r="AC339" s="4"/>
      <c r="AD339" s="4"/>
      <c r="AE339" s="4"/>
      <c r="AF339" s="87"/>
      <c r="AG339" s="87">
        <v>7.3259999999999996</v>
      </c>
      <c r="AH339" s="12">
        <f t="shared" si="257"/>
        <v>2.113997076915664</v>
      </c>
      <c r="AI339" s="12"/>
      <c r="AJ339" s="12">
        <v>8.2829999999999995</v>
      </c>
      <c r="AK339" s="12"/>
      <c r="AL339" s="12"/>
      <c r="AM339" s="12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>
        <v>2.66</v>
      </c>
      <c r="BI339" s="4"/>
      <c r="BJ339" s="4"/>
      <c r="BK339" s="4"/>
      <c r="BL339" s="4"/>
      <c r="BM339" s="4">
        <v>6.9809999999999999</v>
      </c>
      <c r="BN339" s="4">
        <v>9.2170000000000005</v>
      </c>
      <c r="BO339" s="4">
        <v>7.5049999999999999</v>
      </c>
      <c r="BP339" s="4"/>
      <c r="BQ339" s="4">
        <v>8.5470000000000006</v>
      </c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163"/>
      <c r="CD339" s="115">
        <v>6.8380000000000001</v>
      </c>
      <c r="CE339" s="156">
        <f t="shared" si="258"/>
        <v>1.9731793628104439</v>
      </c>
      <c r="CF339" s="4"/>
      <c r="CG339" s="4"/>
      <c r="CH339" s="163"/>
      <c r="CI339" s="172">
        <v>7.5469999999999997</v>
      </c>
      <c r="CJ339" s="4"/>
      <c r="CK339" s="4"/>
      <c r="CL339" s="7"/>
      <c r="CM339" s="172">
        <v>5.4420000000000002</v>
      </c>
      <c r="CN339" s="4"/>
      <c r="CO339" s="4"/>
      <c r="CP339" s="4"/>
      <c r="CQ339" s="4"/>
      <c r="CR339" s="4"/>
      <c r="CS339" s="7"/>
      <c r="CT339" s="115"/>
      <c r="CU339" s="7">
        <v>7.5979999999999999</v>
      </c>
      <c r="CV339" s="4"/>
      <c r="CW339" s="4"/>
      <c r="CX339" s="4"/>
      <c r="CY339" s="4"/>
      <c r="DA339" s="4"/>
      <c r="DB339" s="4"/>
      <c r="DC339" s="63"/>
      <c r="DD339" s="4"/>
      <c r="DE339" s="4"/>
      <c r="DF339" s="32"/>
      <c r="DG339" s="32"/>
      <c r="DH339" s="32"/>
      <c r="DW339" s="53">
        <f t="shared" si="262"/>
        <v>2.66</v>
      </c>
      <c r="DX339" s="60"/>
      <c r="DY339" s="60"/>
      <c r="DZ339" s="60"/>
      <c r="EA339" s="53">
        <f t="shared" si="259"/>
        <v>2.113997076915664</v>
      </c>
      <c r="EB339" s="63">
        <f t="shared" si="263"/>
        <v>1.9731793628104439</v>
      </c>
      <c r="EC339" s="53">
        <f t="shared" si="260"/>
        <v>1.5703483609848548</v>
      </c>
      <c r="ED339" s="53">
        <f>'north Allen-Studer'!FM338</f>
        <v>17.827580317898803</v>
      </c>
      <c r="EE339" s="53">
        <f t="shared" si="261"/>
        <v>6.6748944562081567</v>
      </c>
      <c r="EF339" s="53">
        <f t="shared" si="266"/>
        <v>2.1941127154168609</v>
      </c>
      <c r="EG339" s="53">
        <f t="shared" si="264"/>
        <v>4.9227322487711707</v>
      </c>
      <c r="EH339" s="53">
        <f>'east Allen-Studer'!DQ338</f>
        <v>26.978813203884169</v>
      </c>
      <c r="EI339" s="53">
        <f>'east Allen-Studer'!DR338</f>
        <v>5.1044370860927151</v>
      </c>
      <c r="EJ339" s="53">
        <f t="shared" si="243"/>
        <v>3.3374472281040783</v>
      </c>
      <c r="EK339" s="53">
        <f t="shared" si="244"/>
        <v>6.6748944562081567</v>
      </c>
      <c r="EL339" s="6"/>
      <c r="EN339" s="11">
        <f t="shared" si="246"/>
        <v>623.36099799749854</v>
      </c>
      <c r="EO339" s="11">
        <f t="shared" si="247"/>
        <v>508.15772737511128</v>
      </c>
      <c r="EP339" s="6"/>
      <c r="EQ339" s="6"/>
      <c r="ER339" s="6"/>
      <c r="ES339" s="218">
        <f t="shared" si="242"/>
        <v>1918</v>
      </c>
      <c r="ET339" s="60"/>
    </row>
    <row r="340" spans="1:150" x14ac:dyDescent="0.15">
      <c r="A340" s="218">
        <f t="shared" si="236"/>
        <v>1919</v>
      </c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12"/>
      <c r="N340" s="12"/>
      <c r="O340" s="53"/>
      <c r="P340" s="12"/>
      <c r="Q340" s="12"/>
      <c r="R340" s="12"/>
      <c r="S340" s="4"/>
      <c r="T340" s="4"/>
      <c r="U340" s="4"/>
      <c r="V340" s="4"/>
      <c r="W340" s="4"/>
      <c r="X340" s="4">
        <v>2.1989999999999998</v>
      </c>
      <c r="Y340" s="4">
        <v>10</v>
      </c>
      <c r="Z340" s="4">
        <v>8.1969999999999992</v>
      </c>
      <c r="AA340" s="4"/>
      <c r="AB340" s="4"/>
      <c r="AC340" s="4"/>
      <c r="AD340" s="4"/>
      <c r="AE340" s="4"/>
      <c r="AF340" s="87"/>
      <c r="AG340" s="87">
        <v>10.127000000000001</v>
      </c>
      <c r="AH340" s="12">
        <f t="shared" si="257"/>
        <v>2.9222561285728821</v>
      </c>
      <c r="AI340" s="12"/>
      <c r="AJ340" s="12">
        <v>10.84</v>
      </c>
      <c r="AK340" s="12"/>
      <c r="AL340" s="12"/>
      <c r="AM340" s="12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>
        <v>2.85</v>
      </c>
      <c r="BI340" s="4"/>
      <c r="BJ340" s="4"/>
      <c r="BK340" s="4"/>
      <c r="BL340" s="4"/>
      <c r="BM340" s="4">
        <v>10.695</v>
      </c>
      <c r="BN340" s="4">
        <v>9.8770000000000007</v>
      </c>
      <c r="BO340" s="4">
        <v>9.1120000000000001</v>
      </c>
      <c r="BP340" s="4"/>
      <c r="BQ340" s="4">
        <v>10.782</v>
      </c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163"/>
      <c r="CD340" s="115">
        <v>8.7910000000000004</v>
      </c>
      <c r="CE340" s="156">
        <f t="shared" si="258"/>
        <v>2.5367387801208854</v>
      </c>
      <c r="CF340" s="4"/>
      <c r="CG340" s="4"/>
      <c r="CH340" s="163"/>
      <c r="CI340" s="172">
        <v>9.39</v>
      </c>
      <c r="CJ340" s="4"/>
      <c r="CK340" s="4"/>
      <c r="CL340" s="7"/>
      <c r="CM340" s="172">
        <v>8.1630000000000003</v>
      </c>
      <c r="CN340" s="4"/>
      <c r="CO340" s="4"/>
      <c r="CP340" s="4"/>
      <c r="CQ340" s="4"/>
      <c r="CR340" s="4"/>
      <c r="CS340" s="7"/>
      <c r="CT340" s="115"/>
      <c r="CU340" s="7">
        <v>11.784000000000001</v>
      </c>
      <c r="CV340" s="4"/>
      <c r="CW340" s="4"/>
      <c r="CX340" s="4"/>
      <c r="CY340" s="4"/>
      <c r="DA340" s="4"/>
      <c r="DB340" s="4"/>
      <c r="DC340" s="63"/>
      <c r="DD340" s="4"/>
      <c r="DE340" s="4"/>
      <c r="DF340" s="32"/>
      <c r="DG340" s="32"/>
      <c r="DH340" s="32"/>
      <c r="DW340" s="53">
        <f t="shared" si="262"/>
        <v>2.85</v>
      </c>
      <c r="DX340" s="60"/>
      <c r="DY340" s="60"/>
      <c r="DZ340" s="60"/>
      <c r="EA340" s="53">
        <f t="shared" si="259"/>
        <v>2.9222561285728821</v>
      </c>
      <c r="EB340" s="63">
        <f t="shared" si="263"/>
        <v>2.5367387801208854</v>
      </c>
      <c r="EC340" s="53">
        <f t="shared" si="260"/>
        <v>2.3555225414772822</v>
      </c>
      <c r="ED340" s="53">
        <f>'north Allen-Studer'!FM339</f>
        <v>21.8486763139157</v>
      </c>
      <c r="EE340" s="53">
        <f t="shared" si="261"/>
        <v>8.1804488215836066</v>
      </c>
      <c r="EF340" s="53">
        <f t="shared" si="266"/>
        <v>3.4029250116441552</v>
      </c>
      <c r="EG340" s="53">
        <f t="shared" si="264"/>
        <v>7.384098373156756</v>
      </c>
      <c r="EH340" s="53">
        <f>'east Allen-Studer'!DQ339</f>
        <v>28.102930420712674</v>
      </c>
      <c r="EI340" s="53">
        <f>'east Allen-Studer'!DR339</f>
        <v>5.5684768211920534</v>
      </c>
      <c r="EJ340" s="53">
        <f t="shared" si="243"/>
        <v>4.0902244107918033</v>
      </c>
      <c r="EK340" s="53">
        <f t="shared" si="244"/>
        <v>8.1804488215836066</v>
      </c>
      <c r="EL340" s="6"/>
      <c r="EN340" s="11">
        <f t="shared" si="246"/>
        <v>808.26407756982849</v>
      </c>
      <c r="EO340" s="11">
        <f t="shared" si="247"/>
        <v>654.79627988763616</v>
      </c>
      <c r="EP340" s="6"/>
      <c r="EQ340" s="6"/>
      <c r="ER340" s="6"/>
      <c r="ES340" s="218">
        <f t="shared" si="242"/>
        <v>1919</v>
      </c>
      <c r="ET340" s="60"/>
    </row>
    <row r="341" spans="1:150" x14ac:dyDescent="0.15">
      <c r="A341" s="218">
        <f t="shared" si="236"/>
        <v>1920</v>
      </c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12"/>
      <c r="N341" s="12"/>
      <c r="O341" s="53"/>
      <c r="P341" s="12"/>
      <c r="Q341" s="12"/>
      <c r="R341" s="12"/>
      <c r="S341" s="4"/>
      <c r="T341" s="4"/>
      <c r="U341" s="4"/>
      <c r="V341" s="4"/>
      <c r="W341" s="4"/>
      <c r="X341" s="4">
        <v>2.1659999999999999</v>
      </c>
      <c r="Y341" s="4">
        <v>10</v>
      </c>
      <c r="Z341" s="4">
        <v>8.4390000000000001</v>
      </c>
      <c r="AA341" s="4"/>
      <c r="AB341" s="4"/>
      <c r="AC341" s="4"/>
      <c r="AD341" s="4"/>
      <c r="AE341" s="4"/>
      <c r="AF341" s="87"/>
      <c r="AG341" s="87">
        <v>8.9689999999999994</v>
      </c>
      <c r="AH341" s="12">
        <f t="shared" si="257"/>
        <v>2.5881026184625431</v>
      </c>
      <c r="AI341" s="12"/>
      <c r="AJ341" s="12">
        <v>9.5009999999999994</v>
      </c>
      <c r="AK341" s="12"/>
      <c r="AL341" s="12"/>
      <c r="AM341" s="12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>
        <v>2.6230000000000002</v>
      </c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163"/>
      <c r="CD341" s="115">
        <v>5.6980000000000004</v>
      </c>
      <c r="CE341" s="156">
        <f t="shared" si="258"/>
        <v>1.6442199487121836</v>
      </c>
      <c r="CF341" s="4"/>
      <c r="CG341" s="4"/>
      <c r="CH341" s="163"/>
      <c r="CI341" s="172">
        <v>6.4829999999999997</v>
      </c>
      <c r="CJ341" s="4"/>
      <c r="CK341" s="4"/>
      <c r="CL341" s="7"/>
      <c r="CM341" s="172">
        <v>7.2329999999999997</v>
      </c>
      <c r="CN341" s="4"/>
      <c r="CO341" s="4"/>
      <c r="CP341" s="4"/>
      <c r="CQ341" s="4"/>
      <c r="CR341" s="4"/>
      <c r="CS341" s="7"/>
      <c r="CT341" s="115"/>
      <c r="CU341" s="7">
        <v>17.420000000000002</v>
      </c>
      <c r="CV341" s="4"/>
      <c r="CW341" s="4"/>
      <c r="CX341" s="4"/>
      <c r="CY341" s="4"/>
      <c r="DA341" s="4"/>
      <c r="DB341" s="4"/>
      <c r="DC341" s="63"/>
      <c r="DD341" s="4"/>
      <c r="DE341" s="4"/>
      <c r="DF341" s="32"/>
      <c r="DG341" s="32"/>
      <c r="DH341" s="32"/>
      <c r="DW341" s="53">
        <f t="shared" si="262"/>
        <v>2.6230000000000002</v>
      </c>
      <c r="DX341" s="60"/>
      <c r="DY341" s="60"/>
      <c r="DZ341" s="60"/>
      <c r="EA341" s="53">
        <f t="shared" si="259"/>
        <v>2.5881026184625431</v>
      </c>
      <c r="EB341" s="63">
        <f t="shared" si="263"/>
        <v>1.6442199487121836</v>
      </c>
      <c r="EC341" s="53">
        <f t="shared" si="260"/>
        <v>2.0871609141865957</v>
      </c>
      <c r="ED341" s="53">
        <f>'north Allen-Studer'!FM340</f>
        <v>25.957206259469238</v>
      </c>
      <c r="EE341" s="53">
        <f t="shared" si="261"/>
        <v>9.7187396758509657</v>
      </c>
      <c r="EF341" s="53">
        <f t="shared" si="266"/>
        <v>5.0304611085235225</v>
      </c>
      <c r="EG341" s="53">
        <f t="shared" si="264"/>
        <v>6.5428376250205575</v>
      </c>
      <c r="EH341" s="53">
        <f>'east Allen-Studer'!DQ340</f>
        <v>33.723516504855212</v>
      </c>
      <c r="EI341" s="53">
        <f>'east Allen-Studer'!DR340</f>
        <v>6.4608609271523179</v>
      </c>
      <c r="EJ341" s="53">
        <f t="shared" si="243"/>
        <v>4.8593698379254828</v>
      </c>
      <c r="EK341" s="53">
        <f t="shared" si="244"/>
        <v>9.7187396758509657</v>
      </c>
      <c r="EL341" s="6"/>
      <c r="EN341" s="11">
        <f t="shared" si="246"/>
        <v>714.72201212114464</v>
      </c>
      <c r="EO341" s="11">
        <f t="shared" si="247"/>
        <v>484.88033527983703</v>
      </c>
      <c r="EP341" s="6"/>
      <c r="EQ341" s="6"/>
      <c r="ER341" s="6"/>
      <c r="ES341" s="218">
        <f t="shared" si="242"/>
        <v>1920</v>
      </c>
      <c r="ET341" s="60"/>
    </row>
    <row r="342" spans="1:150" x14ac:dyDescent="0.15">
      <c r="A342" s="218">
        <f t="shared" si="236"/>
        <v>1921</v>
      </c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12"/>
      <c r="N342" s="12"/>
      <c r="O342" s="53"/>
      <c r="P342" s="12"/>
      <c r="Q342" s="12"/>
      <c r="R342" s="12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87"/>
      <c r="AG342" s="90">
        <v>8.2989999999999995</v>
      </c>
      <c r="AH342" s="12">
        <f t="shared" si="257"/>
        <v>2.394766822457425</v>
      </c>
      <c r="AI342" s="12"/>
      <c r="AJ342" s="12"/>
      <c r="AK342" s="12"/>
      <c r="AL342" s="12"/>
      <c r="AM342" s="12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163"/>
      <c r="CD342" s="115">
        <v>7.3940000000000001</v>
      </c>
      <c r="CE342" s="156">
        <f t="shared" si="258"/>
        <v>2.133619217405736</v>
      </c>
      <c r="CF342" s="4"/>
      <c r="CG342" s="4"/>
      <c r="CH342" s="163"/>
      <c r="CI342" s="172">
        <v>8.0649999999999995</v>
      </c>
      <c r="CJ342" s="4"/>
      <c r="CK342" s="4"/>
      <c r="CL342" s="7"/>
      <c r="CM342" s="172">
        <v>7.782</v>
      </c>
      <c r="CN342" s="4"/>
      <c r="CO342" s="4"/>
      <c r="CP342" s="4"/>
      <c r="CQ342" s="4"/>
      <c r="CR342" s="4"/>
      <c r="CS342" s="7"/>
      <c r="CT342" s="115"/>
      <c r="CU342" s="7">
        <v>14.569000000000001</v>
      </c>
      <c r="CV342" s="4"/>
      <c r="CW342" s="4"/>
      <c r="CX342" s="4"/>
      <c r="CY342" s="4"/>
      <c r="DA342" s="4"/>
      <c r="DB342" s="4"/>
      <c r="DC342" s="63"/>
      <c r="DD342" s="4"/>
      <c r="DE342" s="4"/>
      <c r="DF342" s="32"/>
      <c r="DG342" s="32"/>
      <c r="DH342" s="32"/>
      <c r="DW342" s="53"/>
      <c r="DX342" s="53"/>
      <c r="DY342" s="53"/>
      <c r="DZ342" s="53"/>
      <c r="EA342" s="53">
        <f t="shared" si="259"/>
        <v>2.394766822457425</v>
      </c>
      <c r="EB342" s="63">
        <f t="shared" si="263"/>
        <v>2.133619217405736</v>
      </c>
      <c r="EC342" s="53">
        <f t="shared" si="260"/>
        <v>2.2455808425549688</v>
      </c>
      <c r="ED342" s="53"/>
      <c r="EE342" s="53"/>
      <c r="EF342" s="53">
        <f t="shared" si="266"/>
        <v>4.2071634839310672</v>
      </c>
      <c r="EG342" s="53">
        <f t="shared" si="264"/>
        <v>7.0394528408557981</v>
      </c>
      <c r="EH342" s="53"/>
      <c r="EI342" s="53"/>
      <c r="EJ342" s="53"/>
      <c r="EK342" s="53"/>
      <c r="ES342" s="218">
        <f t="shared" si="242"/>
        <v>1921</v>
      </c>
    </row>
    <row r="343" spans="1:150" x14ac:dyDescent="0.15">
      <c r="A343" s="218">
        <f t="shared" si="236"/>
        <v>1922</v>
      </c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12"/>
      <c r="N343" s="12"/>
      <c r="O343" s="53"/>
      <c r="P343" s="12"/>
      <c r="Q343" s="12"/>
      <c r="R343" s="12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F343" s="4"/>
      <c r="CG343" s="4"/>
      <c r="CJ343" s="4"/>
      <c r="CK343" s="4"/>
      <c r="CN343" s="4"/>
      <c r="CO343" s="4"/>
      <c r="CP343" s="4"/>
      <c r="CQ343" s="4"/>
      <c r="CR343" s="4"/>
      <c r="CS343" s="7"/>
      <c r="CT343" s="115"/>
      <c r="CU343" s="7"/>
      <c r="CV343" s="4"/>
      <c r="CW343" s="4"/>
      <c r="CX343" s="4"/>
      <c r="CY343" s="4"/>
      <c r="DA343" s="4"/>
      <c r="DB343" s="4"/>
      <c r="DC343" s="63"/>
      <c r="DD343" s="4"/>
      <c r="DE343" s="4"/>
      <c r="DF343" s="32"/>
      <c r="DG343" s="32"/>
      <c r="DH343" s="32"/>
      <c r="DW343" s="53"/>
      <c r="DX343" s="53"/>
      <c r="DY343" s="53"/>
      <c r="DZ343" s="53"/>
      <c r="EA343" s="53"/>
      <c r="EB343" s="53"/>
      <c r="EC343" s="53"/>
      <c r="ED343" s="53"/>
      <c r="EE343" s="53"/>
      <c r="EF343" s="53"/>
      <c r="EG343" s="53"/>
      <c r="EH343" s="53"/>
      <c r="EI343" s="53"/>
      <c r="EJ343" s="53"/>
      <c r="EK343" s="53"/>
      <c r="ES343" s="218">
        <f t="shared" si="242"/>
        <v>1922</v>
      </c>
    </row>
    <row r="344" spans="1:150" x14ac:dyDescent="0.15">
      <c r="A344" s="218">
        <f t="shared" si="236"/>
        <v>1923</v>
      </c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12"/>
      <c r="N344" s="12"/>
      <c r="O344" s="53"/>
      <c r="P344" s="12"/>
      <c r="Q344" s="12"/>
      <c r="R344" s="12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F344" s="4"/>
      <c r="CG344" s="4"/>
      <c r="CJ344" s="4"/>
      <c r="CK344" s="4"/>
      <c r="CN344" s="4"/>
      <c r="CO344" s="4"/>
      <c r="CP344" s="4"/>
      <c r="CQ344" s="4"/>
      <c r="CR344" s="4"/>
      <c r="CS344" s="7"/>
      <c r="CT344" s="115"/>
      <c r="CU344" s="7"/>
      <c r="CV344" s="4"/>
      <c r="CW344" s="4"/>
      <c r="CX344" s="4"/>
      <c r="CY344" s="4"/>
      <c r="DA344" s="4"/>
      <c r="DB344" s="4"/>
      <c r="DC344" s="63"/>
      <c r="DD344" s="4"/>
      <c r="DE344" s="4"/>
      <c r="DF344" s="32"/>
      <c r="DG344" s="32"/>
      <c r="DH344" s="32"/>
      <c r="DW344" s="53"/>
      <c r="DX344" s="53"/>
      <c r="DY344" s="53"/>
      <c r="DZ344" s="53"/>
      <c r="EA344" s="53"/>
      <c r="EB344" s="53"/>
      <c r="EC344" s="53"/>
      <c r="ED344" s="53"/>
      <c r="EE344" s="53"/>
      <c r="EF344" s="53"/>
      <c r="EG344" s="53"/>
      <c r="EH344" s="53"/>
      <c r="EI344" s="53"/>
      <c r="EJ344" s="53"/>
      <c r="EK344" s="53"/>
      <c r="ES344" s="218">
        <f t="shared" si="242"/>
        <v>1923</v>
      </c>
    </row>
    <row r="345" spans="1:150" x14ac:dyDescent="0.15">
      <c r="A345" s="218">
        <f t="shared" si="236"/>
        <v>1924</v>
      </c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12"/>
      <c r="N345" s="12"/>
      <c r="O345" s="53"/>
      <c r="P345" s="12"/>
      <c r="Q345" s="12"/>
      <c r="R345" s="12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F345" s="4"/>
      <c r="CG345" s="4"/>
      <c r="CJ345" s="4"/>
      <c r="CK345" s="4"/>
      <c r="CN345" s="4"/>
      <c r="CO345" s="4"/>
      <c r="CP345" s="4"/>
      <c r="CQ345" s="4"/>
      <c r="CR345" s="4"/>
      <c r="CS345" s="7"/>
      <c r="CT345" s="115"/>
      <c r="CU345" s="7"/>
      <c r="CV345" s="4"/>
      <c r="CW345" s="4"/>
      <c r="CX345" s="4"/>
      <c r="CY345" s="4"/>
      <c r="DA345" s="4"/>
      <c r="DB345" s="4"/>
      <c r="DC345" s="63"/>
      <c r="DD345" s="4"/>
      <c r="DE345" s="4"/>
      <c r="DF345" s="32"/>
      <c r="DG345" s="32"/>
      <c r="DH345" s="32"/>
      <c r="DW345" s="53"/>
      <c r="DX345" s="53"/>
      <c r="DY345" s="53"/>
      <c r="DZ345" s="53"/>
      <c r="EA345" s="53"/>
      <c r="EB345" s="53"/>
      <c r="EC345" s="53"/>
      <c r="ED345" s="53"/>
      <c r="EE345" s="53"/>
      <c r="EF345" s="53"/>
      <c r="EG345" s="53"/>
      <c r="EH345" s="53"/>
      <c r="EI345" s="53"/>
      <c r="EJ345" s="53"/>
      <c r="EK345" s="53"/>
      <c r="ES345" s="218">
        <f t="shared" si="242"/>
        <v>1924</v>
      </c>
    </row>
    <row r="346" spans="1:150" x14ac:dyDescent="0.15">
      <c r="A346" s="218">
        <f t="shared" si="236"/>
        <v>1925</v>
      </c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12"/>
      <c r="N346" s="12"/>
      <c r="O346" s="53"/>
      <c r="P346" s="12"/>
      <c r="Q346" s="12"/>
      <c r="R346" s="12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F346" s="4"/>
      <c r="CG346" s="4"/>
      <c r="CJ346" s="4"/>
      <c r="CK346" s="4"/>
      <c r="CN346" s="4"/>
      <c r="CO346" s="4"/>
      <c r="CP346" s="4"/>
      <c r="CQ346" s="4"/>
      <c r="CR346" s="4"/>
      <c r="CS346" s="7"/>
      <c r="CT346" s="115"/>
      <c r="CU346" s="7"/>
      <c r="CV346" s="4"/>
      <c r="CW346" s="4"/>
      <c r="CX346" s="4"/>
      <c r="CY346" s="4"/>
      <c r="DA346" s="4"/>
      <c r="DB346" s="4"/>
      <c r="DC346" s="63"/>
      <c r="DD346" s="4"/>
      <c r="DE346" s="4"/>
      <c r="DF346" s="32"/>
      <c r="DG346" s="32"/>
      <c r="DH346" s="32"/>
      <c r="DW346" s="53"/>
      <c r="DX346" s="53"/>
      <c r="DY346" s="53"/>
      <c r="DZ346" s="53"/>
      <c r="EA346" s="53"/>
      <c r="EB346" s="53"/>
      <c r="EC346" s="53"/>
      <c r="ED346" s="53"/>
      <c r="EE346" s="53"/>
      <c r="EF346" s="53"/>
      <c r="EG346" s="53"/>
      <c r="EH346" s="53"/>
      <c r="EI346" s="53"/>
      <c r="EJ346" s="53"/>
      <c r="EK346" s="53"/>
      <c r="ES346" s="218">
        <f t="shared" si="242"/>
        <v>1925</v>
      </c>
    </row>
    <row r="347" spans="1:150" x14ac:dyDescent="0.15">
      <c r="A347" s="218">
        <f t="shared" si="236"/>
        <v>1926</v>
      </c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12"/>
      <c r="N347" s="12"/>
      <c r="O347" s="53"/>
      <c r="P347" s="12"/>
      <c r="Q347" s="12"/>
      <c r="R347" s="12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F347" s="4"/>
      <c r="CG347" s="4"/>
      <c r="CJ347" s="4"/>
      <c r="CK347" s="4"/>
      <c r="CN347" s="4"/>
      <c r="CO347" s="4"/>
      <c r="CP347" s="4"/>
      <c r="CQ347" s="4"/>
      <c r="CR347" s="4"/>
      <c r="CS347" s="7"/>
      <c r="CT347" s="115"/>
      <c r="CU347" s="7"/>
      <c r="CV347" s="4"/>
      <c r="CW347" s="4"/>
      <c r="CX347" s="4"/>
      <c r="CY347" s="4"/>
      <c r="DA347" s="4"/>
      <c r="DB347" s="4"/>
      <c r="DC347" s="63"/>
      <c r="DD347" s="4"/>
      <c r="DE347" s="4"/>
      <c r="DF347" s="32"/>
      <c r="DG347" s="32"/>
      <c r="DH347" s="32"/>
      <c r="DW347" s="53"/>
      <c r="DX347" s="53"/>
      <c r="DY347" s="53"/>
      <c r="DZ347" s="53"/>
      <c r="EA347" s="53"/>
      <c r="EB347" s="53"/>
      <c r="EC347" s="53"/>
      <c r="ED347" s="53"/>
      <c r="EE347" s="53"/>
      <c r="EF347" s="53"/>
      <c r="EG347" s="53"/>
      <c r="EH347" s="53"/>
      <c r="EI347" s="53"/>
      <c r="EJ347" s="53"/>
      <c r="EK347" s="53"/>
      <c r="ES347" s="218">
        <f t="shared" si="242"/>
        <v>1926</v>
      </c>
    </row>
    <row r="348" spans="1:150" x14ac:dyDescent="0.15">
      <c r="A348" s="218">
        <f t="shared" si="236"/>
        <v>1927</v>
      </c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12"/>
      <c r="N348" s="12"/>
      <c r="O348" s="53"/>
      <c r="P348" s="12"/>
      <c r="Q348" s="12"/>
      <c r="R348" s="12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F348" s="4"/>
      <c r="CG348" s="4"/>
      <c r="CJ348" s="4"/>
      <c r="CK348" s="4"/>
      <c r="CN348" s="4"/>
      <c r="CO348" s="4"/>
      <c r="CP348" s="4"/>
      <c r="CQ348" s="4"/>
      <c r="CR348" s="4"/>
      <c r="CS348" s="7"/>
      <c r="CT348" s="115"/>
      <c r="CU348" s="7"/>
      <c r="CV348" s="4"/>
      <c r="CW348" s="4"/>
      <c r="CX348" s="4"/>
      <c r="CY348" s="4"/>
      <c r="DA348" s="4"/>
      <c r="DB348" s="4"/>
      <c r="DC348" s="63"/>
      <c r="DD348" s="4"/>
      <c r="DE348" s="4"/>
      <c r="DF348" s="32"/>
      <c r="DG348" s="32"/>
      <c r="DH348" s="32"/>
      <c r="DW348" s="53"/>
      <c r="DX348" s="53"/>
      <c r="DY348" s="53"/>
      <c r="DZ348" s="53"/>
      <c r="EA348" s="53"/>
      <c r="EB348" s="53"/>
      <c r="EC348" s="53"/>
      <c r="ED348" s="53"/>
      <c r="EE348" s="53"/>
      <c r="EF348" s="53"/>
      <c r="EG348" s="53"/>
      <c r="EH348" s="53"/>
      <c r="EI348" s="53"/>
      <c r="EJ348" s="53"/>
      <c r="EK348" s="53"/>
      <c r="ES348" s="218">
        <f t="shared" si="242"/>
        <v>1927</v>
      </c>
    </row>
    <row r="349" spans="1:150" x14ac:dyDescent="0.15">
      <c r="A349" s="218">
        <f>A348+1</f>
        <v>1928</v>
      </c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12"/>
      <c r="N349" s="12"/>
      <c r="O349" s="53"/>
      <c r="P349" s="12"/>
      <c r="Q349" s="12"/>
      <c r="R349" s="12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F349" s="4"/>
      <c r="CG349" s="4"/>
      <c r="CJ349" s="4"/>
      <c r="CK349" s="4"/>
      <c r="CN349" s="4"/>
      <c r="CO349" s="4"/>
      <c r="CP349" s="4"/>
      <c r="CQ349" s="4"/>
      <c r="CR349" s="4"/>
      <c r="CS349" s="7"/>
      <c r="CT349" s="115"/>
      <c r="CU349" s="7"/>
      <c r="CV349" s="4"/>
      <c r="CW349" s="4"/>
      <c r="CX349" s="4"/>
      <c r="CY349" s="4"/>
      <c r="DA349" s="4"/>
      <c r="DB349" s="4"/>
      <c r="DC349" s="63"/>
      <c r="DD349" s="4"/>
      <c r="DE349" s="4"/>
      <c r="DF349" s="32"/>
      <c r="DG349" s="32"/>
      <c r="DH349" s="32"/>
      <c r="DW349" s="53"/>
      <c r="DX349" s="53"/>
      <c r="DY349" s="53"/>
      <c r="DZ349" s="53"/>
      <c r="EA349" s="53"/>
      <c r="EB349" s="53"/>
      <c r="EC349" s="53"/>
      <c r="ED349" s="53"/>
      <c r="EE349" s="53"/>
      <c r="EF349" s="53"/>
      <c r="EG349" s="53"/>
      <c r="EH349" s="53"/>
      <c r="EI349" s="53"/>
      <c r="EJ349" s="53"/>
      <c r="EK349" s="53"/>
      <c r="ES349" s="218">
        <f>ES348+1</f>
        <v>1928</v>
      </c>
    </row>
    <row r="350" spans="1:150" x14ac:dyDescent="0.15">
      <c r="A350" s="218">
        <f>A349+1</f>
        <v>1929</v>
      </c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12"/>
      <c r="N350" s="12"/>
      <c r="O350" s="53"/>
      <c r="P350" s="12"/>
      <c r="Q350" s="12"/>
      <c r="R350" s="12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F350" s="4"/>
      <c r="CG350" s="4"/>
      <c r="CJ350" s="4"/>
      <c r="CK350" s="4"/>
      <c r="CN350" s="4"/>
      <c r="CO350" s="4"/>
      <c r="CP350" s="4"/>
      <c r="CQ350" s="4"/>
      <c r="CR350" s="4"/>
      <c r="CS350" s="7"/>
      <c r="CT350" s="115"/>
      <c r="CU350" s="7"/>
      <c r="CV350" s="4"/>
      <c r="CW350" s="4"/>
      <c r="CX350" s="4"/>
      <c r="CY350" s="4"/>
      <c r="DA350" s="4"/>
      <c r="DB350" s="4"/>
      <c r="DC350" s="63"/>
      <c r="DD350" s="4"/>
      <c r="DE350" s="4"/>
      <c r="DF350" s="32"/>
      <c r="DG350" s="32"/>
      <c r="DH350" s="32"/>
      <c r="DW350" s="53"/>
      <c r="DX350" s="53"/>
      <c r="DY350" s="53"/>
      <c r="DZ350" s="53"/>
      <c r="EA350" s="53"/>
      <c r="EB350" s="53"/>
      <c r="EC350" s="53"/>
      <c r="ED350" s="53"/>
      <c r="EE350" s="53"/>
      <c r="EF350" s="53"/>
      <c r="EG350" s="53"/>
      <c r="EH350" s="53"/>
      <c r="EI350" s="53"/>
      <c r="EJ350" s="53"/>
      <c r="EK350" s="53"/>
      <c r="ES350" s="218">
        <f>ES349+1</f>
        <v>1929</v>
      </c>
    </row>
    <row r="351" spans="1:150" x14ac:dyDescent="0.15">
      <c r="A351" s="219">
        <f>A350+1</f>
        <v>1930</v>
      </c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12"/>
      <c r="N351" s="12"/>
      <c r="O351" s="53"/>
      <c r="P351" s="12"/>
      <c r="Q351" s="12"/>
      <c r="R351" s="12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F351" s="4"/>
      <c r="CG351" s="4"/>
      <c r="CJ351" s="4"/>
      <c r="CK351" s="4"/>
      <c r="CN351" s="4"/>
      <c r="CO351" s="4"/>
      <c r="CP351" s="4"/>
      <c r="CQ351" s="4"/>
      <c r="CR351" s="4"/>
      <c r="CS351" s="7"/>
      <c r="CT351" s="115"/>
      <c r="CU351" s="7"/>
      <c r="CV351" s="4"/>
      <c r="CW351" s="4"/>
      <c r="CX351" s="4"/>
      <c r="CY351" s="4"/>
      <c r="DA351" s="4"/>
      <c r="DB351" s="4"/>
      <c r="DC351" s="63"/>
      <c r="DD351" s="4"/>
      <c r="DE351" s="4"/>
      <c r="DF351" s="32"/>
      <c r="DG351" s="32"/>
      <c r="DH351" s="32"/>
      <c r="DW351" s="53"/>
      <c r="DX351" s="53"/>
      <c r="DY351" s="53"/>
      <c r="DZ351" s="53"/>
      <c r="EA351" s="53"/>
      <c r="EB351" s="53"/>
      <c r="EC351" s="53"/>
      <c r="ED351" s="53"/>
      <c r="EE351" s="53"/>
      <c r="EF351" s="53"/>
      <c r="EG351" s="53"/>
      <c r="EH351" s="53"/>
      <c r="EI351" s="53"/>
      <c r="EJ351" s="53"/>
      <c r="EK351" s="53"/>
      <c r="ES351" s="219">
        <f>ES350+1</f>
        <v>1930</v>
      </c>
    </row>
    <row r="352" spans="1:150" x14ac:dyDescent="0.1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12"/>
      <c r="N352" s="12"/>
      <c r="O352" s="53"/>
      <c r="P352" s="12"/>
      <c r="Q352" s="12"/>
      <c r="R352" s="12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F352" s="4"/>
      <c r="CG352" s="4"/>
      <c r="CJ352" s="4"/>
      <c r="CK352" s="4"/>
      <c r="CN352" s="4"/>
      <c r="CO352" s="4"/>
      <c r="CP352" s="4"/>
      <c r="CQ352" s="4"/>
      <c r="CR352" s="4"/>
      <c r="CV352" s="4"/>
      <c r="CW352" s="4"/>
      <c r="CX352" s="4"/>
      <c r="CY352" s="4"/>
      <c r="DA352" s="4"/>
      <c r="DB352" s="4"/>
      <c r="DC352" s="63"/>
      <c r="DD352" s="4"/>
      <c r="DE352" s="4"/>
      <c r="DF352" s="32"/>
      <c r="DG352" s="32"/>
      <c r="DH352" s="32"/>
      <c r="DW352" s="53"/>
      <c r="DX352" s="53"/>
      <c r="DY352" s="53"/>
      <c r="DZ352" s="53"/>
      <c r="EA352" s="53"/>
      <c r="EB352" s="53"/>
      <c r="EC352" s="53"/>
      <c r="ED352" s="53"/>
      <c r="EE352" s="53"/>
      <c r="EF352" s="53"/>
      <c r="EG352" s="53"/>
      <c r="EH352" s="53"/>
      <c r="EI352" s="53"/>
      <c r="EJ352" s="53"/>
      <c r="EK352" s="53"/>
    </row>
    <row r="353" spans="2:112" x14ac:dyDescent="0.15">
      <c r="B353" s="4" t="s">
        <v>286</v>
      </c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12"/>
      <c r="N353" s="12"/>
      <c r="O353" s="53"/>
      <c r="P353" s="12"/>
      <c r="Q353" s="12"/>
      <c r="R353" s="12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F353" s="4"/>
      <c r="CG353" s="4"/>
      <c r="CJ353" s="4"/>
      <c r="CK353" s="4"/>
      <c r="CN353" s="4"/>
      <c r="CO353" s="4"/>
      <c r="CP353" s="4"/>
      <c r="CQ353" s="4"/>
      <c r="CR353" s="4"/>
      <c r="CV353" s="4"/>
      <c r="CW353" s="4"/>
      <c r="CX353" s="4"/>
      <c r="CY353" s="4"/>
      <c r="DA353" s="4"/>
      <c r="DB353" s="4"/>
      <c r="DC353" s="63"/>
      <c r="DD353" s="4"/>
      <c r="DE353" s="4"/>
      <c r="DF353" s="32"/>
      <c r="DG353" s="32"/>
      <c r="DH353" s="32"/>
    </row>
    <row r="354" spans="2:112" x14ac:dyDescent="0.1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12"/>
      <c r="N354" s="12"/>
      <c r="O354" s="53"/>
      <c r="P354" s="12"/>
      <c r="Q354" s="12"/>
      <c r="R354" s="12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F354" s="4"/>
      <c r="CG354" s="4"/>
      <c r="CJ354" s="4"/>
      <c r="CK354" s="4"/>
      <c r="CN354" s="4"/>
      <c r="CO354" s="4"/>
      <c r="CP354" s="4"/>
      <c r="CQ354" s="4"/>
      <c r="CR354" s="4"/>
      <c r="CV354" s="4"/>
      <c r="CW354" s="4"/>
      <c r="CX354" s="4"/>
      <c r="CY354" s="4"/>
      <c r="DA354" s="4"/>
      <c r="DB354" s="4"/>
      <c r="DC354" s="63"/>
      <c r="DD354" s="4"/>
      <c r="DE354" s="4"/>
      <c r="DF354" s="32"/>
      <c r="DG354" s="32"/>
      <c r="DH354" s="32"/>
    </row>
    <row r="355" spans="2:112" x14ac:dyDescent="0.15">
      <c r="B355" s="5" t="s">
        <v>424</v>
      </c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12"/>
      <c r="N355" s="12"/>
      <c r="O355" s="53"/>
      <c r="P355" s="12"/>
      <c r="Q355" s="12"/>
      <c r="R355" s="12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F355" s="4"/>
      <c r="CG355" s="4"/>
      <c r="CJ355" s="4"/>
      <c r="CK355" s="4"/>
      <c r="CN355" s="4"/>
      <c r="CO355" s="4"/>
      <c r="CP355" s="4"/>
      <c r="CQ355" s="4"/>
      <c r="CR355" s="4"/>
      <c r="CV355" s="4"/>
      <c r="CW355" s="4"/>
      <c r="CX355" s="4"/>
      <c r="CY355" s="4"/>
      <c r="DA355" s="4"/>
      <c r="DB355" s="4"/>
      <c r="DC355" s="63"/>
      <c r="DD355" s="4"/>
      <c r="DE355" s="4"/>
      <c r="DF355" s="32"/>
      <c r="DG355" s="32"/>
      <c r="DH355" s="32"/>
    </row>
    <row r="356" spans="2:112" x14ac:dyDescent="0.15">
      <c r="B356" s="5" t="s">
        <v>670</v>
      </c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12"/>
      <c r="N356" s="12"/>
      <c r="O356" s="53"/>
      <c r="P356" s="12"/>
      <c r="Q356" s="12"/>
      <c r="R356" s="12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F356" s="4"/>
      <c r="CG356" s="4"/>
      <c r="CJ356" s="4"/>
      <c r="CK356" s="4"/>
      <c r="CN356" s="4"/>
      <c r="CO356" s="4"/>
      <c r="CP356" s="4"/>
      <c r="CQ356" s="4"/>
      <c r="CR356" s="4"/>
      <c r="CV356" s="4"/>
      <c r="CW356" s="4"/>
      <c r="CX356" s="4"/>
      <c r="CY356" s="4"/>
      <c r="DA356" s="4"/>
      <c r="DB356" s="4"/>
      <c r="DC356" s="63"/>
      <c r="DD356" s="4"/>
      <c r="DE356" s="4"/>
      <c r="DF356" s="32"/>
      <c r="DG356" s="32"/>
      <c r="DH356" s="32"/>
    </row>
    <row r="357" spans="2:112" x14ac:dyDescent="0.15">
      <c r="B357" s="5" t="s">
        <v>572</v>
      </c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12"/>
      <c r="N357" s="12"/>
      <c r="O357" s="53"/>
      <c r="P357" s="12"/>
      <c r="Q357" s="12"/>
      <c r="R357" s="12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F357" s="4"/>
      <c r="CG357" s="4"/>
      <c r="CJ357" s="4"/>
      <c r="CK357" s="4"/>
      <c r="CN357" s="4"/>
      <c r="CO357" s="4"/>
      <c r="CP357" s="4"/>
      <c r="CQ357" s="4"/>
      <c r="CR357" s="4"/>
      <c r="CV357" s="4"/>
      <c r="CW357" s="4"/>
      <c r="CX357" s="4"/>
      <c r="CY357" s="4"/>
      <c r="DA357" s="4"/>
      <c r="DB357" s="4"/>
      <c r="DC357" s="63"/>
      <c r="DD357" s="4"/>
      <c r="DE357" s="4"/>
      <c r="DF357" s="32"/>
      <c r="DG357" s="32"/>
      <c r="DH357" s="32"/>
    </row>
    <row r="358" spans="2:112" x14ac:dyDescent="0.15">
      <c r="B358" s="5" t="s">
        <v>447</v>
      </c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12"/>
      <c r="N358" s="12"/>
      <c r="O358" s="53"/>
      <c r="P358" s="12"/>
      <c r="Q358" s="12"/>
      <c r="R358" s="12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F358" s="4"/>
      <c r="CG358" s="4"/>
      <c r="CJ358" s="4"/>
      <c r="CK358" s="4"/>
      <c r="CN358" s="4"/>
      <c r="CO358" s="4"/>
      <c r="CP358" s="4"/>
      <c r="CQ358" s="4"/>
      <c r="CR358" s="4"/>
      <c r="CV358" s="4"/>
      <c r="CW358" s="4"/>
      <c r="CX358" s="4"/>
      <c r="CY358" s="4"/>
      <c r="DA358" s="4"/>
      <c r="DB358" s="4"/>
      <c r="DC358" s="63"/>
      <c r="DD358" s="4"/>
      <c r="DE358" s="4"/>
      <c r="DF358" s="32"/>
      <c r="DG358" s="32"/>
      <c r="DH358" s="32"/>
    </row>
    <row r="359" spans="2:112" x14ac:dyDescent="0.15">
      <c r="B359" s="5" t="s">
        <v>456</v>
      </c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12"/>
      <c r="N359" s="12"/>
      <c r="O359" s="53"/>
      <c r="P359" s="12"/>
      <c r="Q359" s="12"/>
      <c r="R359" s="12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F359" s="4"/>
      <c r="CG359" s="4"/>
      <c r="CJ359" s="4"/>
      <c r="CK359" s="4"/>
      <c r="CN359" s="4"/>
      <c r="CO359" s="4"/>
      <c r="CP359" s="4"/>
      <c r="CQ359" s="4"/>
      <c r="CR359" s="4"/>
      <c r="CV359" s="4"/>
      <c r="CW359" s="4"/>
      <c r="CX359" s="4"/>
      <c r="CY359" s="4"/>
      <c r="DA359" s="4"/>
      <c r="DB359" s="4"/>
      <c r="DC359" s="63"/>
      <c r="DD359" s="4"/>
      <c r="DE359" s="4"/>
      <c r="DF359" s="32"/>
      <c r="DG359" s="32"/>
      <c r="DH359" s="32"/>
    </row>
    <row r="360" spans="2:112" x14ac:dyDescent="0.15">
      <c r="B360" s="5" t="s">
        <v>623</v>
      </c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12"/>
      <c r="N360" s="12"/>
      <c r="O360" s="53"/>
      <c r="P360" s="12"/>
      <c r="Q360" s="12"/>
      <c r="R360" s="12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F360" s="4"/>
      <c r="CG360" s="4"/>
      <c r="CJ360" s="4"/>
      <c r="CK360" s="4"/>
      <c r="CN360" s="4"/>
      <c r="CO360" s="4"/>
      <c r="CP360" s="4"/>
      <c r="CQ360" s="4"/>
      <c r="CR360" s="4"/>
      <c r="CV360" s="4"/>
      <c r="CW360" s="4"/>
      <c r="CX360" s="4"/>
      <c r="CY360" s="4"/>
      <c r="DA360" s="4"/>
      <c r="DB360" s="4"/>
      <c r="DC360" s="63"/>
      <c r="DD360" s="4"/>
      <c r="DE360" s="4"/>
      <c r="DF360" s="32"/>
      <c r="DG360" s="32"/>
      <c r="DH360" s="32"/>
    </row>
    <row r="361" spans="2:112" x14ac:dyDescent="0.15">
      <c r="B361" s="5" t="s">
        <v>692</v>
      </c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12"/>
      <c r="N361" s="12"/>
      <c r="O361" s="53"/>
      <c r="P361" s="12"/>
      <c r="Q361" s="12"/>
      <c r="R361" s="12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F361" s="4"/>
      <c r="CG361" s="4"/>
      <c r="CJ361" s="4"/>
      <c r="CK361" s="4"/>
      <c r="CN361" s="4"/>
      <c r="CO361" s="4"/>
      <c r="CP361" s="4"/>
      <c r="CQ361" s="4"/>
      <c r="CR361" s="4"/>
      <c r="CV361" s="4"/>
      <c r="CW361" s="4"/>
      <c r="CX361" s="4"/>
      <c r="CY361" s="4"/>
      <c r="DA361" s="4"/>
      <c r="DB361" s="4"/>
      <c r="DC361" s="63"/>
      <c r="DD361" s="4"/>
      <c r="DE361" s="4"/>
      <c r="DF361" s="32"/>
      <c r="DG361" s="32"/>
      <c r="DH361" s="32"/>
    </row>
    <row r="362" spans="2:112" x14ac:dyDescent="0.15">
      <c r="B362" s="5" t="s">
        <v>14</v>
      </c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12"/>
      <c r="N362" s="12"/>
      <c r="O362" s="53"/>
      <c r="P362" s="12"/>
      <c r="Q362" s="12"/>
      <c r="R362" s="12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F362" s="4"/>
      <c r="CG362" s="4"/>
      <c r="CJ362" s="4"/>
      <c r="CK362" s="4"/>
      <c r="CN362" s="4"/>
      <c r="CO362" s="4"/>
      <c r="CP362" s="4"/>
      <c r="CQ362" s="4"/>
      <c r="CR362" s="4"/>
      <c r="CV362" s="4"/>
      <c r="CW362" s="4"/>
      <c r="CX362" s="4"/>
      <c r="CY362" s="4"/>
      <c r="DA362" s="4"/>
      <c r="DB362" s="4"/>
      <c r="DC362" s="63"/>
      <c r="DD362" s="4"/>
      <c r="DE362" s="4"/>
      <c r="DF362" s="32"/>
      <c r="DG362" s="32"/>
      <c r="DH362" s="32"/>
    </row>
    <row r="363" spans="2:112" x14ac:dyDescent="0.15">
      <c r="B363" s="5" t="s">
        <v>460</v>
      </c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12"/>
      <c r="N363" s="12"/>
      <c r="O363" s="53"/>
      <c r="P363" s="12"/>
      <c r="Q363" s="12"/>
      <c r="R363" s="12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F363" s="4"/>
      <c r="CG363" s="4"/>
      <c r="CJ363" s="4"/>
      <c r="CK363" s="4"/>
      <c r="CN363" s="4"/>
      <c r="CO363" s="4"/>
      <c r="CP363" s="4"/>
      <c r="CQ363" s="4"/>
      <c r="CR363" s="4"/>
      <c r="CV363" s="4"/>
      <c r="CW363" s="4"/>
      <c r="CX363" s="4"/>
      <c r="CY363" s="4"/>
      <c r="DA363" s="4"/>
      <c r="DB363" s="4"/>
      <c r="DC363" s="63"/>
      <c r="DD363" s="4"/>
      <c r="DE363" s="4"/>
      <c r="DF363" s="32"/>
      <c r="DG363" s="32"/>
      <c r="DH363" s="32"/>
    </row>
    <row r="364" spans="2:112" x14ac:dyDescent="0.15">
      <c r="B364" s="4" t="s">
        <v>278</v>
      </c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12"/>
      <c r="N364" s="12"/>
      <c r="O364" s="53"/>
      <c r="P364" s="12"/>
      <c r="Q364" s="12"/>
      <c r="R364" s="12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F364" s="4"/>
      <c r="CG364" s="4"/>
      <c r="CJ364" s="4"/>
      <c r="CK364" s="4"/>
      <c r="CN364" s="4"/>
      <c r="CO364" s="4"/>
      <c r="CP364" s="4"/>
      <c r="CQ364" s="4"/>
      <c r="CR364" s="4"/>
      <c r="CV364" s="4"/>
      <c r="CW364" s="4"/>
      <c r="CX364" s="4"/>
      <c r="CY364" s="4"/>
      <c r="DA364" s="4"/>
      <c r="DB364" s="4"/>
      <c r="DC364" s="63"/>
      <c r="DD364" s="4"/>
      <c r="DE364" s="4"/>
      <c r="DF364" s="32"/>
      <c r="DG364" s="32"/>
      <c r="DH364" s="32"/>
    </row>
    <row r="365" spans="2:112" x14ac:dyDescent="0.15">
      <c r="B365" s="5" t="s">
        <v>310</v>
      </c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12"/>
      <c r="N365" s="12"/>
      <c r="O365" s="53"/>
      <c r="P365" s="12"/>
      <c r="Q365" s="12"/>
      <c r="R365" s="12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F365" s="4"/>
      <c r="CG365" s="4"/>
      <c r="CJ365" s="4"/>
      <c r="CK365" s="4"/>
      <c r="CN365" s="4"/>
      <c r="CO365" s="4"/>
      <c r="CP365" s="4"/>
      <c r="CQ365" s="4"/>
      <c r="CR365" s="4"/>
      <c r="CV365" s="4"/>
      <c r="CW365" s="4"/>
      <c r="CX365" s="4"/>
      <c r="CY365" s="4"/>
      <c r="DA365" s="4"/>
      <c r="DB365" s="4"/>
      <c r="DC365" s="63"/>
      <c r="DD365" s="4"/>
      <c r="DE365" s="4"/>
      <c r="DF365" s="32"/>
      <c r="DG365" s="32"/>
      <c r="DH365" s="32"/>
    </row>
    <row r="366" spans="2:112" x14ac:dyDescent="0.15">
      <c r="B366" s="5" t="s">
        <v>422</v>
      </c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12"/>
      <c r="N366" s="12"/>
      <c r="O366" s="53"/>
      <c r="P366" s="12"/>
      <c r="Q366" s="12"/>
      <c r="R366" s="12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F366" s="4"/>
      <c r="CG366" s="4"/>
      <c r="CJ366" s="4"/>
      <c r="CK366" s="4"/>
      <c r="CN366" s="4"/>
      <c r="CO366" s="4"/>
      <c r="CP366" s="4"/>
      <c r="CQ366" s="4"/>
      <c r="CR366" s="4"/>
      <c r="CV366" s="4"/>
      <c r="CW366" s="4"/>
      <c r="CX366" s="4"/>
      <c r="CY366" s="4"/>
      <c r="DA366" s="4"/>
      <c r="DB366" s="4"/>
      <c r="DC366" s="63"/>
      <c r="DD366" s="4"/>
      <c r="DE366" s="4"/>
      <c r="DF366" s="32"/>
      <c r="DG366" s="32"/>
      <c r="DH366" s="32"/>
    </row>
    <row r="367" spans="2:112" x14ac:dyDescent="0.15">
      <c r="B367" s="257" t="s">
        <v>576</v>
      </c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12"/>
      <c r="N367" s="12"/>
      <c r="O367" s="53"/>
      <c r="P367" s="12"/>
      <c r="Q367" s="12"/>
      <c r="R367" s="12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F367" s="4"/>
      <c r="CG367" s="4"/>
      <c r="CJ367" s="4"/>
      <c r="CK367" s="4"/>
      <c r="CN367" s="4"/>
      <c r="CO367" s="4"/>
      <c r="CP367" s="4"/>
      <c r="CQ367" s="4"/>
      <c r="CR367" s="4"/>
      <c r="CV367" s="4"/>
      <c r="CW367" s="4"/>
      <c r="CX367" s="4"/>
      <c r="CY367" s="4"/>
      <c r="DA367" s="4"/>
      <c r="DB367" s="4"/>
      <c r="DC367" s="63"/>
      <c r="DD367" s="4"/>
      <c r="DE367" s="4"/>
      <c r="DF367" s="32"/>
      <c r="DG367" s="32"/>
      <c r="DH367" s="32"/>
    </row>
    <row r="368" spans="2:112" x14ac:dyDescent="0.15">
      <c r="B368" s="257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12"/>
      <c r="N368" s="12"/>
      <c r="O368" s="53"/>
      <c r="P368" s="12"/>
      <c r="Q368" s="12"/>
      <c r="R368" s="12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F368" s="4"/>
      <c r="CG368" s="4"/>
      <c r="CJ368" s="4"/>
      <c r="CK368" s="4"/>
      <c r="CN368" s="4"/>
      <c r="CO368" s="4"/>
      <c r="CP368" s="4"/>
      <c r="CQ368" s="4"/>
      <c r="CR368" s="4"/>
      <c r="CV368" s="4"/>
      <c r="CW368" s="4"/>
      <c r="CX368" s="4"/>
      <c r="CY368" s="4"/>
      <c r="DA368" s="4"/>
      <c r="DB368" s="4"/>
      <c r="DC368" s="63"/>
      <c r="DD368" s="4"/>
      <c r="DE368" s="4"/>
      <c r="DF368" s="32"/>
      <c r="DG368" s="32"/>
      <c r="DH368" s="32"/>
    </row>
    <row r="369" spans="1:112" ht="16" x14ac:dyDescent="0.2">
      <c r="A369" s="13" t="s">
        <v>517</v>
      </c>
      <c r="I369" s="4"/>
      <c r="J369" s="4"/>
      <c r="K369" s="4"/>
      <c r="L369" s="4"/>
      <c r="M369" s="12"/>
      <c r="N369" s="12"/>
      <c r="O369" s="53"/>
      <c r="P369" s="12"/>
      <c r="Q369" s="12"/>
      <c r="R369" s="12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F369" s="4"/>
      <c r="CG369" s="4"/>
      <c r="CJ369" s="4"/>
      <c r="CK369" s="4"/>
      <c r="CN369" s="4"/>
      <c r="CO369" s="4"/>
      <c r="CP369" s="4"/>
      <c r="CQ369" s="4"/>
      <c r="CR369" s="4"/>
      <c r="CV369" s="4"/>
      <c r="CW369" s="4"/>
      <c r="CX369" s="4"/>
      <c r="CY369" s="4"/>
      <c r="DA369" s="4"/>
      <c r="DB369" s="4"/>
      <c r="DC369" s="63"/>
      <c r="DD369" s="4"/>
      <c r="DE369" s="4"/>
      <c r="DF369" s="32"/>
      <c r="DG369" s="32"/>
      <c r="DH369" s="32"/>
    </row>
    <row r="370" spans="1:112" x14ac:dyDescent="0.15">
      <c r="B370" s="16"/>
      <c r="C370" s="16" t="s">
        <v>285</v>
      </c>
      <c r="D370" s="16" t="s">
        <v>285</v>
      </c>
      <c r="I370" s="4"/>
      <c r="J370" s="4"/>
      <c r="K370" s="4"/>
      <c r="L370" s="4"/>
      <c r="M370" s="12"/>
      <c r="N370" s="12"/>
      <c r="O370" s="53"/>
      <c r="P370" s="12"/>
      <c r="Q370" s="12"/>
      <c r="R370" s="12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F370" s="4"/>
      <c r="CG370" s="4"/>
      <c r="CJ370" s="4"/>
      <c r="CK370" s="4"/>
      <c r="CN370" s="4"/>
      <c r="CO370" s="4"/>
      <c r="CP370" s="4"/>
      <c r="CQ370" s="4"/>
      <c r="CR370" s="4"/>
      <c r="CV370" s="4"/>
      <c r="CW370" s="4"/>
      <c r="CX370" s="4"/>
      <c r="CY370" s="4"/>
      <c r="DA370" s="4"/>
      <c r="DB370" s="4"/>
      <c r="DC370" s="63"/>
      <c r="DD370" s="4"/>
      <c r="DE370" s="4"/>
      <c r="DF370" s="32"/>
      <c r="DG370" s="32"/>
      <c r="DH370" s="32"/>
    </row>
    <row r="371" spans="1:112" x14ac:dyDescent="0.15">
      <c r="B371" s="16" t="s">
        <v>288</v>
      </c>
      <c r="C371" s="16" t="s">
        <v>171</v>
      </c>
      <c r="D371" s="16" t="s">
        <v>172</v>
      </c>
      <c r="E371" s="5" t="s">
        <v>173</v>
      </c>
      <c r="F371" s="5" t="s">
        <v>298</v>
      </c>
      <c r="G371" s="91" t="s">
        <v>423</v>
      </c>
      <c r="I371" s="4"/>
      <c r="J371" s="4"/>
      <c r="K371" s="4"/>
      <c r="L371" s="4"/>
      <c r="M371" s="12"/>
      <c r="N371" s="12"/>
      <c r="O371" s="53"/>
      <c r="P371" s="12"/>
      <c r="Q371" s="12"/>
      <c r="R371" s="12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F371" s="4"/>
      <c r="CG371" s="4"/>
      <c r="CJ371" s="4"/>
      <c r="CK371" s="4"/>
      <c r="CN371" s="4"/>
      <c r="CO371" s="4"/>
      <c r="CP371" s="4"/>
      <c r="CQ371" s="4"/>
      <c r="CR371" s="4"/>
      <c r="CV371" s="4"/>
      <c r="CW371" s="4"/>
      <c r="CX371" s="4"/>
      <c r="CY371" s="4"/>
      <c r="DA371" s="4"/>
      <c r="DB371" s="4"/>
      <c r="DC371" s="63"/>
      <c r="DD371" s="4"/>
      <c r="DE371" s="4"/>
      <c r="DF371" s="32"/>
      <c r="DG371" s="32"/>
      <c r="DH371" s="32"/>
    </row>
    <row r="372" spans="1:112" x14ac:dyDescent="0.15">
      <c r="B372" s="4">
        <v>1616</v>
      </c>
      <c r="C372" s="4">
        <v>2.4</v>
      </c>
      <c r="D372" s="63">
        <f t="shared" ref="D372:D377" si="267">C372*10.78/30</f>
        <v>0.86239999999999983</v>
      </c>
      <c r="E372" s="4" t="s">
        <v>429</v>
      </c>
      <c r="F372" s="4" t="s">
        <v>383</v>
      </c>
      <c r="G372" s="4" t="s">
        <v>95</v>
      </c>
      <c r="H372" s="4"/>
      <c r="I372" s="4"/>
      <c r="J372" s="4"/>
      <c r="K372" s="4"/>
      <c r="L372" s="4"/>
      <c r="M372" s="12"/>
      <c r="N372" s="12"/>
      <c r="O372" s="53"/>
      <c r="P372" s="12"/>
      <c r="Q372" s="12"/>
      <c r="R372" s="12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F372" s="4"/>
      <c r="CG372" s="4"/>
      <c r="CJ372" s="4"/>
      <c r="CK372" s="4"/>
      <c r="CN372" s="4"/>
      <c r="CO372" s="4"/>
      <c r="CP372" s="4"/>
      <c r="CQ372" s="4"/>
      <c r="CR372" s="4"/>
      <c r="CV372" s="4"/>
      <c r="CW372" s="4"/>
      <c r="CX372" s="4"/>
      <c r="CY372" s="4"/>
      <c r="DA372" s="4"/>
      <c r="DB372" s="4"/>
      <c r="DC372" s="63"/>
      <c r="DD372" s="4"/>
      <c r="DE372" s="4"/>
      <c r="DF372" s="32"/>
      <c r="DG372" s="32"/>
      <c r="DH372" s="32"/>
    </row>
    <row r="373" spans="1:112" x14ac:dyDescent="0.15">
      <c r="B373" s="4">
        <v>1623</v>
      </c>
      <c r="C373" s="4">
        <v>3</v>
      </c>
      <c r="D373" s="63">
        <f t="shared" si="267"/>
        <v>1.0779999999999998</v>
      </c>
      <c r="E373" s="4" t="s">
        <v>429</v>
      </c>
      <c r="F373" s="4" t="s">
        <v>383</v>
      </c>
      <c r="G373" s="4" t="s">
        <v>95</v>
      </c>
      <c r="H373" s="4"/>
      <c r="I373" s="4"/>
      <c r="J373" s="4"/>
      <c r="K373" s="4"/>
      <c r="L373" s="4"/>
      <c r="M373" s="12"/>
      <c r="N373" s="12"/>
      <c r="O373" s="53"/>
      <c r="P373" s="12"/>
      <c r="Q373" s="12"/>
      <c r="R373" s="12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F373" s="4"/>
      <c r="CG373" s="4"/>
      <c r="CJ373" s="4"/>
      <c r="CK373" s="4"/>
      <c r="CN373" s="4"/>
      <c r="CO373" s="4"/>
      <c r="CP373" s="4"/>
      <c r="CQ373" s="4"/>
      <c r="CR373" s="4"/>
      <c r="CV373" s="4"/>
      <c r="CW373" s="4"/>
      <c r="CX373" s="4"/>
      <c r="CY373" s="4"/>
      <c r="DA373" s="4"/>
      <c r="DB373" s="4"/>
      <c r="DC373" s="63"/>
      <c r="DD373" s="4"/>
      <c r="DE373" s="4"/>
      <c r="DF373" s="32"/>
      <c r="DG373" s="32"/>
      <c r="DH373" s="32"/>
    </row>
    <row r="374" spans="1:112" x14ac:dyDescent="0.15">
      <c r="B374" s="4">
        <v>1690</v>
      </c>
      <c r="C374" s="4">
        <v>4</v>
      </c>
      <c r="D374" s="63">
        <f t="shared" si="267"/>
        <v>1.4373333333333334</v>
      </c>
      <c r="E374" s="4" t="s">
        <v>429</v>
      </c>
      <c r="F374" s="4" t="s">
        <v>383</v>
      </c>
      <c r="G374" s="4" t="s">
        <v>95</v>
      </c>
      <c r="H374" s="4"/>
      <c r="I374" s="4"/>
      <c r="J374" s="4"/>
      <c r="K374" s="4"/>
      <c r="L374" s="4"/>
      <c r="M374" s="12"/>
      <c r="N374" s="12"/>
      <c r="O374" s="53"/>
      <c r="P374" s="12"/>
      <c r="Q374" s="12"/>
      <c r="R374" s="12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F374" s="4"/>
      <c r="CG374" s="4"/>
      <c r="CJ374" s="4"/>
      <c r="CK374" s="4"/>
      <c r="CN374" s="4"/>
      <c r="CO374" s="4"/>
      <c r="CP374" s="4"/>
      <c r="CQ374" s="4"/>
      <c r="CR374" s="4"/>
      <c r="CV374" s="4"/>
      <c r="CW374" s="4"/>
      <c r="CX374" s="4"/>
      <c r="CY374" s="4"/>
      <c r="DA374" s="4"/>
      <c r="DB374" s="4"/>
      <c r="DC374" s="63"/>
      <c r="DD374" s="4"/>
      <c r="DE374" s="4"/>
      <c r="DF374" s="32"/>
      <c r="DG374" s="32"/>
      <c r="DH374" s="32"/>
    </row>
    <row r="375" spans="1:112" x14ac:dyDescent="0.15">
      <c r="B375" s="4">
        <v>1691</v>
      </c>
      <c r="C375" s="4">
        <v>4</v>
      </c>
      <c r="D375" s="63">
        <f t="shared" si="267"/>
        <v>1.4373333333333334</v>
      </c>
      <c r="E375" s="4" t="s">
        <v>429</v>
      </c>
      <c r="F375" s="4" t="s">
        <v>383</v>
      </c>
      <c r="G375" s="4" t="s">
        <v>95</v>
      </c>
      <c r="H375" s="4"/>
      <c r="I375" s="4"/>
      <c r="J375" s="4"/>
      <c r="K375" s="4"/>
      <c r="L375" s="4"/>
      <c r="M375" s="12"/>
      <c r="N375" s="12"/>
      <c r="O375" s="53"/>
      <c r="P375" s="12"/>
      <c r="Q375" s="12"/>
      <c r="R375" s="12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F375" s="4"/>
      <c r="CG375" s="4"/>
      <c r="CJ375" s="4"/>
      <c r="CK375" s="4"/>
      <c r="CN375" s="4"/>
      <c r="CO375" s="4"/>
      <c r="CP375" s="4"/>
      <c r="CQ375" s="4"/>
      <c r="CR375" s="4"/>
      <c r="CV375" s="4"/>
      <c r="CW375" s="4"/>
      <c r="CX375" s="4"/>
      <c r="CY375" s="4"/>
      <c r="DA375" s="4"/>
      <c r="DB375" s="4"/>
      <c r="DC375" s="63"/>
      <c r="DD375" s="4"/>
      <c r="DE375" s="4"/>
      <c r="DF375" s="32"/>
      <c r="DG375" s="32"/>
      <c r="DH375" s="32"/>
    </row>
    <row r="376" spans="1:112" x14ac:dyDescent="0.15">
      <c r="B376" s="4">
        <v>1692</v>
      </c>
      <c r="C376" s="4">
        <v>4</v>
      </c>
      <c r="D376" s="63">
        <f t="shared" si="267"/>
        <v>1.4373333333333334</v>
      </c>
      <c r="E376" s="4" t="s">
        <v>429</v>
      </c>
      <c r="F376" s="4" t="s">
        <v>383</v>
      </c>
      <c r="G376" s="4" t="s">
        <v>95</v>
      </c>
      <c r="H376" s="4"/>
      <c r="I376" s="4"/>
      <c r="J376" s="4"/>
      <c r="K376" s="4"/>
      <c r="L376" s="4"/>
      <c r="M376" s="12"/>
      <c r="N376" s="12"/>
      <c r="O376" s="53"/>
      <c r="P376" s="12"/>
      <c r="Q376" s="12"/>
      <c r="R376" s="12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F376" s="4"/>
      <c r="CG376" s="4"/>
      <c r="CJ376" s="4"/>
      <c r="CK376" s="4"/>
      <c r="CN376" s="4"/>
      <c r="CO376" s="4"/>
      <c r="CP376" s="4"/>
      <c r="CQ376" s="4"/>
      <c r="CR376" s="4"/>
      <c r="CV376" s="4"/>
      <c r="CW376" s="4"/>
      <c r="CX376" s="4"/>
      <c r="CY376" s="4"/>
      <c r="DA376" s="4"/>
      <c r="DB376" s="4"/>
      <c r="DC376" s="63"/>
      <c r="DD376" s="4"/>
      <c r="DE376" s="4"/>
      <c r="DF376" s="32"/>
      <c r="DG376" s="32"/>
      <c r="DH376" s="32"/>
    </row>
    <row r="377" spans="1:112" x14ac:dyDescent="0.15">
      <c r="B377" s="4">
        <v>1693</v>
      </c>
      <c r="C377" s="4">
        <v>4</v>
      </c>
      <c r="D377" s="63">
        <f t="shared" si="267"/>
        <v>1.4373333333333334</v>
      </c>
      <c r="E377" s="4" t="s">
        <v>429</v>
      </c>
      <c r="F377" s="4" t="s">
        <v>383</v>
      </c>
      <c r="G377" s="4" t="s">
        <v>95</v>
      </c>
      <c r="H377" s="4"/>
      <c r="I377" s="4"/>
      <c r="J377" s="4"/>
      <c r="K377" s="4"/>
      <c r="L377" s="4"/>
      <c r="M377" s="12"/>
      <c r="N377" s="12"/>
      <c r="O377" s="53"/>
      <c r="P377" s="12"/>
      <c r="Q377" s="12"/>
      <c r="R377" s="12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F377" s="4"/>
      <c r="CG377" s="4"/>
      <c r="CJ377" s="4"/>
      <c r="CK377" s="4"/>
      <c r="CN377" s="4"/>
      <c r="CO377" s="4"/>
      <c r="CP377" s="4"/>
      <c r="CQ377" s="4"/>
      <c r="CR377" s="4"/>
      <c r="CV377" s="4"/>
      <c r="CW377" s="4"/>
      <c r="CX377" s="4"/>
      <c r="CY377" s="4"/>
      <c r="DA377" s="4"/>
      <c r="DB377" s="4"/>
      <c r="DC377" s="63"/>
      <c r="DD377" s="4"/>
      <c r="DE377" s="4"/>
      <c r="DF377" s="32"/>
      <c r="DG377" s="32"/>
      <c r="DH377" s="32"/>
    </row>
    <row r="378" spans="1:112" x14ac:dyDescent="0.1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12"/>
      <c r="N378" s="12"/>
      <c r="O378" s="53"/>
      <c r="P378" s="12"/>
      <c r="Q378" s="12"/>
      <c r="R378" s="12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F378" s="4"/>
      <c r="CG378" s="4"/>
      <c r="CJ378" s="4"/>
      <c r="CK378" s="4"/>
      <c r="CN378" s="4"/>
      <c r="CO378" s="4"/>
      <c r="CP378" s="4"/>
      <c r="CQ378" s="4"/>
      <c r="CR378" s="4"/>
      <c r="CV378" s="4"/>
      <c r="CW378" s="4"/>
      <c r="CX378" s="4"/>
      <c r="CY378" s="4"/>
      <c r="DA378" s="4"/>
      <c r="DB378" s="4"/>
      <c r="DC378" s="63"/>
      <c r="DD378" s="4"/>
      <c r="DE378" s="4"/>
      <c r="DF378" s="32"/>
      <c r="DG378" s="32"/>
      <c r="DH378" s="32"/>
    </row>
    <row r="379" spans="1:112" x14ac:dyDescent="0.1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12"/>
      <c r="N379" s="12"/>
      <c r="O379" s="53"/>
      <c r="P379" s="12"/>
      <c r="Q379" s="12"/>
      <c r="R379" s="12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F379" s="4"/>
      <c r="CG379" s="4"/>
      <c r="CJ379" s="4"/>
      <c r="CK379" s="4"/>
      <c r="CN379" s="4"/>
      <c r="CO379" s="4"/>
      <c r="CP379" s="4"/>
      <c r="CQ379" s="4"/>
      <c r="CR379" s="4"/>
      <c r="CV379" s="4"/>
      <c r="CW379" s="4"/>
      <c r="CX379" s="4"/>
      <c r="CY379" s="4"/>
      <c r="DA379" s="4"/>
      <c r="DB379" s="4"/>
      <c r="DC379" s="63"/>
      <c r="DD379" s="4"/>
      <c r="DE379" s="4"/>
      <c r="DF379" s="32"/>
      <c r="DG379" s="32"/>
      <c r="DH379" s="32"/>
    </row>
    <row r="380" spans="1:112" x14ac:dyDescent="0.1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12"/>
      <c r="N380" s="12"/>
      <c r="O380" s="53"/>
      <c r="P380" s="12"/>
      <c r="Q380" s="12"/>
      <c r="R380" s="12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F380" s="4"/>
      <c r="CG380" s="4"/>
      <c r="CJ380" s="4"/>
      <c r="CK380" s="4"/>
      <c r="CN380" s="4"/>
      <c r="CO380" s="4"/>
      <c r="CP380" s="4"/>
      <c r="CQ380" s="4"/>
      <c r="CR380" s="4"/>
      <c r="CV380" s="4"/>
      <c r="CW380" s="4"/>
      <c r="CX380" s="4"/>
      <c r="CY380" s="4"/>
      <c r="DA380" s="4"/>
      <c r="DB380" s="4"/>
      <c r="DC380" s="63"/>
      <c r="DD380" s="4"/>
      <c r="DE380" s="4"/>
      <c r="DF380" s="32"/>
      <c r="DG380" s="32"/>
      <c r="DH380" s="32"/>
    </row>
    <row r="381" spans="1:112" x14ac:dyDescent="0.1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12"/>
      <c r="N381" s="12"/>
      <c r="O381" s="53"/>
      <c r="P381" s="12"/>
      <c r="Q381" s="12"/>
      <c r="R381" s="12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F381" s="4"/>
      <c r="CG381" s="4"/>
      <c r="CJ381" s="4"/>
      <c r="CK381" s="4"/>
      <c r="CN381" s="4"/>
      <c r="CO381" s="4"/>
      <c r="CP381" s="4"/>
      <c r="CQ381" s="4"/>
      <c r="CR381" s="4"/>
      <c r="CV381" s="4"/>
      <c r="CW381" s="4"/>
      <c r="CX381" s="4"/>
      <c r="CY381" s="4"/>
      <c r="DA381" s="4"/>
      <c r="DB381" s="4"/>
      <c r="DC381" s="63"/>
      <c r="DD381" s="4"/>
      <c r="DE381" s="4"/>
      <c r="DF381" s="32"/>
      <c r="DG381" s="32"/>
      <c r="DH381" s="32"/>
    </row>
    <row r="382" spans="1:112" x14ac:dyDescent="0.1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12"/>
      <c r="N382" s="12"/>
      <c r="O382" s="53"/>
      <c r="P382" s="12"/>
      <c r="Q382" s="12"/>
      <c r="R382" s="12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F382" s="4"/>
      <c r="CG382" s="4"/>
      <c r="CJ382" s="4"/>
      <c r="CK382" s="4"/>
      <c r="CN382" s="4"/>
      <c r="CO382" s="4"/>
      <c r="CP382" s="4"/>
      <c r="CQ382" s="4"/>
      <c r="CR382" s="4"/>
      <c r="CV382" s="4"/>
      <c r="CW382" s="4"/>
      <c r="CX382" s="4"/>
      <c r="CY382" s="4"/>
      <c r="DA382" s="4"/>
      <c r="DB382" s="4"/>
      <c r="DC382" s="63"/>
      <c r="DD382" s="4"/>
      <c r="DE382" s="4"/>
      <c r="DF382" s="32"/>
      <c r="DG382" s="32"/>
      <c r="DH382" s="32"/>
    </row>
    <row r="383" spans="1:112" x14ac:dyDescent="0.1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12"/>
      <c r="N383" s="12"/>
      <c r="O383" s="53"/>
      <c r="P383" s="12"/>
      <c r="Q383" s="12"/>
      <c r="R383" s="12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F383" s="4"/>
      <c r="CG383" s="4"/>
      <c r="CJ383" s="4"/>
      <c r="CK383" s="4"/>
      <c r="CN383" s="4"/>
      <c r="CO383" s="4"/>
      <c r="CP383" s="4"/>
      <c r="CQ383" s="4"/>
      <c r="CR383" s="4"/>
      <c r="CV383" s="4"/>
      <c r="CW383" s="4"/>
      <c r="CX383" s="4"/>
      <c r="CY383" s="4"/>
      <c r="DA383" s="4"/>
      <c r="DB383" s="4"/>
      <c r="DC383" s="63"/>
      <c r="DD383" s="4"/>
      <c r="DE383" s="4"/>
      <c r="DF383" s="32"/>
      <c r="DG383" s="32"/>
      <c r="DH383" s="32"/>
    </row>
    <row r="384" spans="1:112" x14ac:dyDescent="0.1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12"/>
      <c r="N384" s="12"/>
      <c r="O384" s="53"/>
      <c r="P384" s="12"/>
      <c r="Q384" s="12"/>
      <c r="R384" s="12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F384" s="4"/>
      <c r="CG384" s="4"/>
      <c r="CJ384" s="4"/>
      <c r="CK384" s="4"/>
      <c r="CN384" s="4"/>
      <c r="CO384" s="4"/>
      <c r="CP384" s="4"/>
      <c r="CQ384" s="4"/>
      <c r="CR384" s="4"/>
      <c r="CV384" s="4"/>
      <c r="CW384" s="4"/>
      <c r="CX384" s="4"/>
      <c r="CY384" s="4"/>
      <c r="DA384" s="4"/>
      <c r="DB384" s="4"/>
      <c r="DC384" s="63"/>
      <c r="DD384" s="4"/>
      <c r="DE384" s="4"/>
      <c r="DF384" s="32"/>
      <c r="DG384" s="32"/>
      <c r="DH384" s="32"/>
    </row>
    <row r="385" spans="2:112" x14ac:dyDescent="0.1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12"/>
      <c r="N385" s="12"/>
      <c r="O385" s="53"/>
      <c r="P385" s="12"/>
      <c r="Q385" s="12"/>
      <c r="R385" s="12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F385" s="4"/>
      <c r="CG385" s="4"/>
      <c r="CJ385" s="4"/>
      <c r="CK385" s="4"/>
      <c r="CN385" s="4"/>
      <c r="CO385" s="4"/>
      <c r="CP385" s="4"/>
      <c r="CQ385" s="4"/>
      <c r="CR385" s="4"/>
      <c r="CV385" s="4"/>
      <c r="CW385" s="4"/>
      <c r="CX385" s="4"/>
      <c r="CY385" s="4"/>
      <c r="DA385" s="4"/>
      <c r="DB385" s="4"/>
      <c r="DC385" s="63"/>
      <c r="DD385" s="4"/>
      <c r="DE385" s="4"/>
      <c r="DF385" s="32"/>
      <c r="DG385" s="32"/>
      <c r="DH385" s="32"/>
    </row>
    <row r="386" spans="2:112" x14ac:dyDescent="0.1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12"/>
      <c r="N386" s="12"/>
      <c r="O386" s="53"/>
      <c r="P386" s="12"/>
      <c r="Q386" s="12"/>
      <c r="R386" s="12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F386" s="4"/>
      <c r="CG386" s="4"/>
      <c r="CJ386" s="4"/>
      <c r="CK386" s="4"/>
      <c r="CN386" s="4"/>
      <c r="CO386" s="4"/>
      <c r="CP386" s="4"/>
      <c r="CQ386" s="4"/>
      <c r="CR386" s="4"/>
      <c r="CV386" s="4"/>
      <c r="CW386" s="4"/>
      <c r="CX386" s="4"/>
      <c r="CY386" s="4"/>
      <c r="DA386" s="4"/>
      <c r="DB386" s="4"/>
      <c r="DC386" s="63"/>
      <c r="DD386" s="4"/>
      <c r="DE386" s="4"/>
      <c r="DF386" s="32"/>
      <c r="DG386" s="32"/>
      <c r="DH386" s="32"/>
    </row>
    <row r="387" spans="2:112" x14ac:dyDescent="0.1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12"/>
      <c r="N387" s="12"/>
      <c r="O387" s="53"/>
      <c r="P387" s="12"/>
      <c r="Q387" s="12"/>
      <c r="R387" s="12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F387" s="4"/>
      <c r="CG387" s="4"/>
      <c r="CJ387" s="4"/>
      <c r="CK387" s="4"/>
      <c r="CN387" s="4"/>
      <c r="CO387" s="4"/>
      <c r="CP387" s="4"/>
      <c r="CQ387" s="4"/>
      <c r="CR387" s="4"/>
      <c r="CV387" s="4"/>
      <c r="CW387" s="4"/>
      <c r="CX387" s="4"/>
      <c r="CY387" s="4"/>
      <c r="DA387" s="4"/>
      <c r="DB387" s="4"/>
      <c r="DC387" s="63"/>
      <c r="DD387" s="4"/>
      <c r="DE387" s="4"/>
      <c r="DF387" s="32"/>
      <c r="DG387" s="32"/>
      <c r="DH387" s="32"/>
    </row>
    <row r="388" spans="2:112" x14ac:dyDescent="0.1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12"/>
      <c r="N388" s="12"/>
      <c r="O388" s="53"/>
      <c r="P388" s="12"/>
      <c r="Q388" s="12"/>
      <c r="R388" s="12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F388" s="4"/>
      <c r="CG388" s="4"/>
      <c r="CJ388" s="4"/>
      <c r="CK388" s="4"/>
      <c r="CN388" s="4"/>
      <c r="CO388" s="4"/>
      <c r="CP388" s="4"/>
      <c r="CQ388" s="4"/>
      <c r="CR388" s="4"/>
      <c r="CV388" s="4"/>
      <c r="CW388" s="4"/>
      <c r="CX388" s="4"/>
      <c r="CY388" s="4"/>
      <c r="DA388" s="4"/>
      <c r="DB388" s="4"/>
      <c r="DC388" s="63"/>
      <c r="DD388" s="4"/>
      <c r="DE388" s="4"/>
      <c r="DF388" s="32"/>
      <c r="DG388" s="32"/>
      <c r="DH388" s="32"/>
    </row>
    <row r="389" spans="2:112" x14ac:dyDescent="0.1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12"/>
      <c r="N389" s="12"/>
      <c r="O389" s="53"/>
      <c r="P389" s="12"/>
      <c r="Q389" s="12"/>
      <c r="R389" s="12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F389" s="4"/>
      <c r="CG389" s="4"/>
      <c r="CJ389" s="4"/>
      <c r="CK389" s="4"/>
      <c r="CN389" s="4"/>
      <c r="CO389" s="4"/>
      <c r="CP389" s="4"/>
      <c r="CQ389" s="4"/>
      <c r="CR389" s="4"/>
      <c r="CV389" s="4"/>
      <c r="CW389" s="4"/>
      <c r="CX389" s="4"/>
      <c r="CY389" s="4"/>
      <c r="DA389" s="4"/>
      <c r="DB389" s="4"/>
      <c r="DC389" s="63"/>
      <c r="DD389" s="4"/>
      <c r="DE389" s="4"/>
      <c r="DF389" s="32"/>
      <c r="DG389" s="32"/>
      <c r="DH389" s="32"/>
    </row>
    <row r="390" spans="2:112" x14ac:dyDescent="0.1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12"/>
      <c r="N390" s="12"/>
      <c r="O390" s="53"/>
      <c r="P390" s="12"/>
      <c r="Q390" s="12"/>
      <c r="R390" s="12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F390" s="4"/>
      <c r="CG390" s="4"/>
      <c r="CJ390" s="4"/>
      <c r="CK390" s="4"/>
      <c r="CN390" s="4"/>
      <c r="CO390" s="4"/>
      <c r="CP390" s="4"/>
      <c r="CQ390" s="4"/>
      <c r="CR390" s="4"/>
      <c r="CV390" s="4"/>
      <c r="CW390" s="4"/>
      <c r="CX390" s="4"/>
      <c r="CY390" s="4"/>
      <c r="DA390" s="4"/>
      <c r="DB390" s="4"/>
      <c r="DC390" s="63"/>
      <c r="DD390" s="4"/>
      <c r="DE390" s="4"/>
      <c r="DF390" s="32"/>
      <c r="DG390" s="32"/>
      <c r="DH390" s="32"/>
    </row>
    <row r="391" spans="2:112" x14ac:dyDescent="0.1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12"/>
      <c r="N391" s="12"/>
      <c r="O391" s="53"/>
      <c r="P391" s="12"/>
      <c r="Q391" s="12"/>
      <c r="R391" s="12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F391" s="4"/>
      <c r="CG391" s="4"/>
      <c r="CJ391" s="4"/>
      <c r="CK391" s="4"/>
      <c r="CN391" s="4"/>
      <c r="CO391" s="4"/>
      <c r="CP391" s="4"/>
      <c r="CQ391" s="4"/>
      <c r="CR391" s="4"/>
      <c r="CV391" s="4"/>
      <c r="CW391" s="4"/>
      <c r="CX391" s="4"/>
      <c r="CY391" s="4"/>
      <c r="DA391" s="4"/>
      <c r="DB391" s="4"/>
      <c r="DC391" s="63"/>
      <c r="DD391" s="4"/>
      <c r="DE391" s="4"/>
      <c r="DF391" s="32"/>
      <c r="DG391" s="32"/>
      <c r="DH391" s="32"/>
    </row>
    <row r="392" spans="2:112" x14ac:dyDescent="0.1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12"/>
      <c r="N392" s="12"/>
      <c r="O392" s="53"/>
      <c r="P392" s="12"/>
      <c r="Q392" s="12"/>
      <c r="R392" s="12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F392" s="4"/>
      <c r="CG392" s="4"/>
      <c r="CJ392" s="4"/>
      <c r="CK392" s="4"/>
      <c r="CN392" s="4"/>
      <c r="CO392" s="4"/>
      <c r="CP392" s="4"/>
      <c r="CQ392" s="4"/>
      <c r="CR392" s="4"/>
      <c r="CV392" s="4"/>
      <c r="CW392" s="4"/>
      <c r="CX392" s="4"/>
      <c r="CY392" s="4"/>
      <c r="DA392" s="4"/>
      <c r="DB392" s="4"/>
      <c r="DC392" s="63"/>
      <c r="DD392" s="4"/>
      <c r="DE392" s="4"/>
      <c r="DF392" s="32"/>
      <c r="DG392" s="32"/>
      <c r="DH392" s="32"/>
    </row>
    <row r="393" spans="2:112" x14ac:dyDescent="0.1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12"/>
      <c r="N393" s="12"/>
      <c r="O393" s="53"/>
      <c r="P393" s="12"/>
      <c r="Q393" s="12"/>
      <c r="R393" s="12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F393" s="4"/>
      <c r="CG393" s="4"/>
      <c r="CJ393" s="4"/>
      <c r="CK393" s="4"/>
      <c r="CN393" s="4"/>
      <c r="CO393" s="4"/>
      <c r="CP393" s="4"/>
      <c r="CQ393" s="4"/>
      <c r="CR393" s="4"/>
      <c r="CV393" s="4"/>
      <c r="CW393" s="4"/>
      <c r="CX393" s="4"/>
      <c r="CY393" s="4"/>
      <c r="DA393" s="4"/>
      <c r="DB393" s="4"/>
      <c r="DC393" s="63"/>
      <c r="DD393" s="4"/>
      <c r="DE393" s="4"/>
      <c r="DF393" s="32"/>
      <c r="DG393" s="32"/>
      <c r="DH393" s="32"/>
    </row>
    <row r="394" spans="2:112" x14ac:dyDescent="0.1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12"/>
      <c r="N394" s="12"/>
      <c r="O394" s="53"/>
      <c r="P394" s="12"/>
      <c r="Q394" s="12"/>
      <c r="R394" s="12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F394" s="4"/>
      <c r="CG394" s="4"/>
      <c r="CJ394" s="4"/>
      <c r="CK394" s="4"/>
      <c r="CN394" s="4"/>
      <c r="CO394" s="4"/>
      <c r="CP394" s="4"/>
      <c r="CQ394" s="4"/>
      <c r="CR394" s="4"/>
      <c r="CV394" s="4"/>
      <c r="CW394" s="4"/>
      <c r="CX394" s="4"/>
      <c r="CY394" s="4"/>
      <c r="DA394" s="4"/>
      <c r="DB394" s="4"/>
      <c r="DC394" s="63"/>
      <c r="DD394" s="4"/>
      <c r="DE394" s="4"/>
      <c r="DF394" s="32"/>
      <c r="DG394" s="32"/>
      <c r="DH394" s="32"/>
    </row>
    <row r="395" spans="2:112" x14ac:dyDescent="0.1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12"/>
      <c r="N395" s="12"/>
      <c r="O395" s="53"/>
      <c r="P395" s="12"/>
      <c r="Q395" s="12"/>
      <c r="R395" s="12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F395" s="4"/>
      <c r="CG395" s="4"/>
      <c r="CJ395" s="4"/>
      <c r="CK395" s="4"/>
      <c r="CN395" s="4"/>
      <c r="CO395" s="4"/>
      <c r="CP395" s="4"/>
      <c r="CQ395" s="4"/>
      <c r="CR395" s="4"/>
      <c r="CV395" s="4"/>
      <c r="CW395" s="4"/>
      <c r="CX395" s="4"/>
      <c r="CY395" s="4"/>
      <c r="DA395" s="4"/>
      <c r="DB395" s="4"/>
      <c r="DC395" s="63"/>
      <c r="DD395" s="4"/>
      <c r="DE395" s="4"/>
      <c r="DF395" s="32"/>
      <c r="DG395" s="32"/>
      <c r="DH395" s="32"/>
    </row>
    <row r="396" spans="2:112" x14ac:dyDescent="0.1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12"/>
      <c r="N396" s="12"/>
      <c r="O396" s="53"/>
      <c r="P396" s="12"/>
      <c r="Q396" s="12"/>
      <c r="R396" s="12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F396" s="4"/>
      <c r="CG396" s="4"/>
      <c r="CJ396" s="4"/>
      <c r="CK396" s="4"/>
      <c r="CN396" s="4"/>
      <c r="CO396" s="4"/>
      <c r="CP396" s="4"/>
      <c r="CQ396" s="4"/>
      <c r="CR396" s="4"/>
      <c r="CV396" s="4"/>
      <c r="CW396" s="4"/>
      <c r="CX396" s="4"/>
      <c r="CY396" s="4"/>
      <c r="DA396" s="4"/>
      <c r="DB396" s="4"/>
      <c r="DC396" s="63"/>
      <c r="DD396" s="4"/>
      <c r="DE396" s="4"/>
      <c r="DF396" s="32"/>
      <c r="DG396" s="32"/>
      <c r="DH396" s="32"/>
    </row>
    <row r="397" spans="2:112" x14ac:dyDescent="0.1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12"/>
      <c r="N397" s="12"/>
      <c r="O397" s="53"/>
      <c r="P397" s="12"/>
      <c r="Q397" s="12"/>
      <c r="R397" s="12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F397" s="4"/>
      <c r="CG397" s="4"/>
      <c r="CJ397" s="4"/>
      <c r="CK397" s="4"/>
      <c r="CN397" s="4"/>
      <c r="CO397" s="4"/>
      <c r="CP397" s="4"/>
      <c r="CQ397" s="4"/>
      <c r="CR397" s="4"/>
      <c r="CV397" s="4"/>
      <c r="CW397" s="4"/>
      <c r="CX397" s="4"/>
      <c r="CY397" s="4"/>
      <c r="DA397" s="4"/>
      <c r="DB397" s="4"/>
      <c r="DC397" s="63"/>
      <c r="DD397" s="4"/>
      <c r="DE397" s="4"/>
      <c r="DF397" s="32"/>
      <c r="DG397" s="32"/>
      <c r="DH397" s="32"/>
    </row>
    <row r="398" spans="2:112" x14ac:dyDescent="0.1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12"/>
      <c r="N398" s="12"/>
      <c r="O398" s="53"/>
      <c r="P398" s="12"/>
      <c r="Q398" s="12"/>
      <c r="R398" s="12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F398" s="4"/>
      <c r="CG398" s="4"/>
      <c r="CJ398" s="4"/>
      <c r="CK398" s="4"/>
      <c r="CN398" s="4"/>
      <c r="CO398" s="4"/>
      <c r="CP398" s="4"/>
      <c r="CQ398" s="4"/>
      <c r="CR398" s="4"/>
      <c r="CV398" s="4"/>
      <c r="CW398" s="4"/>
      <c r="CX398" s="4"/>
      <c r="CY398" s="4"/>
      <c r="DA398" s="4"/>
      <c r="DB398" s="4"/>
      <c r="DC398" s="63"/>
      <c r="DD398" s="4"/>
      <c r="DE398" s="4"/>
      <c r="DF398" s="32"/>
      <c r="DG398" s="32"/>
      <c r="DH398" s="32"/>
    </row>
    <row r="399" spans="2:112" x14ac:dyDescent="0.1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12"/>
      <c r="N399" s="12"/>
      <c r="O399" s="53"/>
      <c r="P399" s="12"/>
      <c r="Q399" s="12"/>
      <c r="R399" s="12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F399" s="4"/>
      <c r="CG399" s="4"/>
      <c r="CJ399" s="4"/>
      <c r="CK399" s="4"/>
      <c r="CN399" s="4"/>
      <c r="CO399" s="4"/>
      <c r="CP399" s="4"/>
      <c r="CQ399" s="4"/>
      <c r="CR399" s="4"/>
      <c r="CV399" s="4"/>
      <c r="CW399" s="4"/>
      <c r="CX399" s="4"/>
      <c r="CY399" s="4"/>
      <c r="DA399" s="4"/>
      <c r="DB399" s="4"/>
      <c r="DC399" s="63"/>
      <c r="DD399" s="4"/>
      <c r="DE399" s="4"/>
      <c r="DF399" s="32"/>
      <c r="DG399" s="32"/>
      <c r="DH399" s="32"/>
    </row>
    <row r="400" spans="2:112" x14ac:dyDescent="0.1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12"/>
      <c r="N400" s="12"/>
      <c r="O400" s="53"/>
      <c r="P400" s="12"/>
      <c r="Q400" s="12"/>
      <c r="R400" s="12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F400" s="4"/>
      <c r="CG400" s="4"/>
      <c r="CJ400" s="4"/>
      <c r="CK400" s="4"/>
      <c r="CN400" s="4"/>
      <c r="CO400" s="4"/>
      <c r="CP400" s="4"/>
      <c r="CQ400" s="4"/>
      <c r="CR400" s="4"/>
      <c r="CV400" s="4"/>
      <c r="CW400" s="4"/>
      <c r="CX400" s="4"/>
      <c r="CY400" s="4"/>
      <c r="DA400" s="4"/>
      <c r="DB400" s="4"/>
      <c r="DC400" s="63"/>
      <c r="DD400" s="4"/>
      <c r="DE400" s="4"/>
      <c r="DF400" s="32"/>
      <c r="DG400" s="32"/>
      <c r="DH400" s="32"/>
    </row>
    <row r="401" spans="2:112" x14ac:dyDescent="0.1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12"/>
      <c r="N401" s="12"/>
      <c r="O401" s="53"/>
      <c r="P401" s="12"/>
      <c r="Q401" s="12"/>
      <c r="R401" s="12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F401" s="4"/>
      <c r="CG401" s="4"/>
      <c r="CJ401" s="4"/>
      <c r="CK401" s="4"/>
      <c r="CN401" s="4"/>
      <c r="CO401" s="4"/>
      <c r="CP401" s="4"/>
      <c r="CQ401" s="4"/>
      <c r="CR401" s="4"/>
      <c r="CV401" s="4"/>
      <c r="CW401" s="4"/>
      <c r="CX401" s="4"/>
      <c r="CY401" s="4"/>
      <c r="DA401" s="4"/>
      <c r="DB401" s="4"/>
      <c r="DC401" s="63"/>
      <c r="DD401" s="4"/>
      <c r="DE401" s="4"/>
      <c r="DF401" s="32"/>
      <c r="DG401" s="32"/>
      <c r="DH401" s="32"/>
    </row>
    <row r="402" spans="2:112" x14ac:dyDescent="0.1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12"/>
      <c r="N402" s="12"/>
      <c r="O402" s="53"/>
      <c r="P402" s="12"/>
      <c r="Q402" s="12"/>
      <c r="R402" s="12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F402" s="4"/>
      <c r="CG402" s="4"/>
      <c r="CJ402" s="4"/>
      <c r="CK402" s="4"/>
      <c r="CN402" s="4"/>
      <c r="CO402" s="4"/>
      <c r="CP402" s="4"/>
      <c r="CQ402" s="4"/>
      <c r="CR402" s="4"/>
      <c r="CV402" s="4"/>
      <c r="CW402" s="4"/>
      <c r="CX402" s="4"/>
      <c r="CY402" s="4"/>
      <c r="DA402" s="4"/>
      <c r="DB402" s="4"/>
      <c r="DC402" s="63"/>
      <c r="DD402" s="4"/>
      <c r="DE402" s="4"/>
      <c r="DF402" s="32"/>
      <c r="DG402" s="32"/>
      <c r="DH402" s="32"/>
    </row>
    <row r="403" spans="2:112" x14ac:dyDescent="0.1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12"/>
      <c r="N403" s="12"/>
      <c r="O403" s="53"/>
      <c r="P403" s="12"/>
      <c r="Q403" s="12"/>
      <c r="R403" s="12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F403" s="4"/>
      <c r="CG403" s="4"/>
      <c r="CJ403" s="4"/>
      <c r="CK403" s="4"/>
      <c r="CN403" s="4"/>
      <c r="CO403" s="4"/>
      <c r="CP403" s="4"/>
      <c r="CQ403" s="4"/>
      <c r="CR403" s="4"/>
      <c r="CV403" s="4"/>
      <c r="CW403" s="4"/>
      <c r="CX403" s="4"/>
      <c r="CY403" s="4"/>
      <c r="DA403" s="4"/>
      <c r="DB403" s="4"/>
      <c r="DC403" s="63"/>
      <c r="DD403" s="4"/>
      <c r="DE403" s="4"/>
      <c r="DF403" s="32"/>
      <c r="DG403" s="32"/>
      <c r="DH403" s="32"/>
    </row>
    <row r="404" spans="2:112" x14ac:dyDescent="0.1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12"/>
      <c r="N404" s="12"/>
      <c r="O404" s="53"/>
      <c r="P404" s="12"/>
      <c r="Q404" s="12"/>
      <c r="R404" s="12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F404" s="4"/>
      <c r="CG404" s="4"/>
      <c r="CJ404" s="4"/>
      <c r="CK404" s="4"/>
      <c r="CN404" s="4"/>
      <c r="CO404" s="4"/>
      <c r="CP404" s="4"/>
      <c r="CQ404" s="4"/>
      <c r="CR404" s="4"/>
      <c r="CV404" s="4"/>
      <c r="CW404" s="4"/>
      <c r="CX404" s="4"/>
      <c r="CY404" s="4"/>
      <c r="DA404" s="4"/>
      <c r="DB404" s="4"/>
      <c r="DC404" s="63"/>
      <c r="DD404" s="4"/>
      <c r="DE404" s="4"/>
      <c r="DF404" s="32"/>
      <c r="DG404" s="32"/>
      <c r="DH404" s="32"/>
    </row>
    <row r="405" spans="2:112" x14ac:dyDescent="0.1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12"/>
      <c r="N405" s="12"/>
      <c r="O405" s="53"/>
      <c r="P405" s="12"/>
      <c r="Q405" s="12"/>
      <c r="R405" s="12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F405" s="4"/>
      <c r="CG405" s="4"/>
      <c r="CJ405" s="4"/>
      <c r="CK405" s="4"/>
      <c r="CN405" s="4"/>
      <c r="CO405" s="4"/>
      <c r="CP405" s="4"/>
      <c r="CQ405" s="4"/>
      <c r="CR405" s="4"/>
      <c r="CV405" s="4"/>
      <c r="CW405" s="4"/>
      <c r="CX405" s="4"/>
      <c r="CY405" s="4"/>
      <c r="DA405" s="4"/>
      <c r="DB405" s="4"/>
      <c r="DC405" s="63"/>
      <c r="DD405" s="4"/>
      <c r="DE405" s="4"/>
      <c r="DF405" s="32"/>
      <c r="DG405" s="32"/>
      <c r="DH405" s="32"/>
    </row>
    <row r="406" spans="2:112" x14ac:dyDescent="0.1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12"/>
      <c r="N406" s="12"/>
      <c r="O406" s="53"/>
      <c r="P406" s="12"/>
      <c r="Q406" s="12"/>
      <c r="R406" s="12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F406" s="4"/>
      <c r="CG406" s="4"/>
      <c r="CJ406" s="4"/>
      <c r="CK406" s="4"/>
      <c r="CN406" s="4"/>
      <c r="CO406" s="4"/>
      <c r="CP406" s="4"/>
      <c r="CQ406" s="4"/>
      <c r="CR406" s="4"/>
      <c r="CV406" s="4"/>
      <c r="CW406" s="4"/>
      <c r="CX406" s="4"/>
      <c r="CY406" s="4"/>
      <c r="DA406" s="4"/>
      <c r="DB406" s="4"/>
      <c r="DC406" s="63"/>
      <c r="DD406" s="4"/>
      <c r="DE406" s="4"/>
      <c r="DF406" s="32"/>
      <c r="DG406" s="32"/>
      <c r="DH406" s="32"/>
    </row>
    <row r="407" spans="2:112" x14ac:dyDescent="0.1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12"/>
      <c r="N407" s="12"/>
      <c r="O407" s="53"/>
      <c r="P407" s="12"/>
      <c r="Q407" s="12"/>
      <c r="R407" s="12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F407" s="4"/>
      <c r="CG407" s="4"/>
      <c r="CJ407" s="4"/>
      <c r="CK407" s="4"/>
      <c r="CN407" s="4"/>
      <c r="CO407" s="4"/>
      <c r="CP407" s="4"/>
      <c r="CQ407" s="4"/>
      <c r="CR407" s="4"/>
      <c r="CV407" s="4"/>
      <c r="CW407" s="4"/>
      <c r="CX407" s="4"/>
      <c r="CY407" s="4"/>
      <c r="DA407" s="4"/>
      <c r="DB407" s="4"/>
      <c r="DC407" s="63"/>
      <c r="DD407" s="4"/>
      <c r="DE407" s="4"/>
      <c r="DF407" s="32"/>
      <c r="DG407" s="32"/>
      <c r="DH407" s="32"/>
    </row>
    <row r="408" spans="2:112" x14ac:dyDescent="0.1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12"/>
      <c r="N408" s="12"/>
      <c r="O408" s="53"/>
      <c r="P408" s="12"/>
      <c r="Q408" s="12"/>
      <c r="R408" s="12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F408" s="4"/>
      <c r="CG408" s="4"/>
      <c r="CJ408" s="4"/>
      <c r="CK408" s="4"/>
      <c r="CN408" s="4"/>
      <c r="CO408" s="4"/>
      <c r="CP408" s="4"/>
      <c r="CQ408" s="4"/>
      <c r="CR408" s="4"/>
      <c r="CV408" s="4"/>
      <c r="CW408" s="4"/>
      <c r="CX408" s="4"/>
      <c r="CY408" s="4"/>
      <c r="DA408" s="4"/>
      <c r="DB408" s="4"/>
      <c r="DC408" s="63"/>
      <c r="DD408" s="4"/>
      <c r="DE408" s="4"/>
      <c r="DF408" s="32"/>
      <c r="DG408" s="32"/>
      <c r="DH408" s="32"/>
    </row>
    <row r="409" spans="2:112" x14ac:dyDescent="0.1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12"/>
      <c r="N409" s="12"/>
      <c r="O409" s="53"/>
      <c r="P409" s="12"/>
      <c r="Q409" s="12"/>
      <c r="R409" s="12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F409" s="4"/>
      <c r="CG409" s="4"/>
      <c r="CJ409" s="4"/>
      <c r="CK409" s="4"/>
      <c r="CN409" s="4"/>
      <c r="CO409" s="4"/>
      <c r="CP409" s="4"/>
      <c r="CQ409" s="4"/>
      <c r="CR409" s="4"/>
      <c r="CV409" s="4"/>
      <c r="CW409" s="4"/>
      <c r="CX409" s="4"/>
      <c r="CY409" s="4"/>
      <c r="DA409" s="4"/>
      <c r="DB409" s="4"/>
      <c r="DC409" s="63"/>
      <c r="DD409" s="4"/>
      <c r="DE409" s="4"/>
      <c r="DF409" s="32"/>
      <c r="DG409" s="32"/>
      <c r="DH409" s="32"/>
    </row>
    <row r="410" spans="2:112" x14ac:dyDescent="0.1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12"/>
      <c r="N410" s="12"/>
      <c r="O410" s="53"/>
      <c r="P410" s="12"/>
      <c r="Q410" s="12"/>
      <c r="R410" s="12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F410" s="4"/>
      <c r="CG410" s="4"/>
      <c r="CJ410" s="4"/>
      <c r="CK410" s="4"/>
      <c r="CN410" s="4"/>
      <c r="CO410" s="4"/>
      <c r="CP410" s="4"/>
      <c r="CQ410" s="4"/>
      <c r="CR410" s="4"/>
      <c r="CV410" s="4"/>
      <c r="CW410" s="4"/>
      <c r="CX410" s="4"/>
      <c r="CY410" s="4"/>
      <c r="DA410" s="4"/>
      <c r="DB410" s="4"/>
      <c r="DC410" s="63"/>
      <c r="DD410" s="4"/>
      <c r="DE410" s="4"/>
      <c r="DF410" s="32"/>
      <c r="DG410" s="32"/>
      <c r="DH410" s="32"/>
    </row>
    <row r="411" spans="2:112" x14ac:dyDescent="0.1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12"/>
      <c r="N411" s="12"/>
      <c r="O411" s="53"/>
      <c r="P411" s="12"/>
      <c r="Q411" s="12"/>
      <c r="R411" s="12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F411" s="4"/>
      <c r="CG411" s="4"/>
      <c r="CJ411" s="4"/>
      <c r="CK411" s="4"/>
      <c r="CN411" s="4"/>
      <c r="CO411" s="4"/>
      <c r="CP411" s="4"/>
      <c r="CQ411" s="4"/>
      <c r="CR411" s="4"/>
      <c r="CV411" s="4"/>
      <c r="CW411" s="4"/>
      <c r="CX411" s="4"/>
      <c r="CY411" s="4"/>
      <c r="DA411" s="4"/>
      <c r="DB411" s="4"/>
      <c r="DC411" s="63"/>
      <c r="DD411" s="4"/>
      <c r="DE411" s="4"/>
      <c r="DF411" s="32"/>
      <c r="DG411" s="32"/>
      <c r="DH411" s="32"/>
    </row>
    <row r="412" spans="2:112" x14ac:dyDescent="0.1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12"/>
      <c r="N412" s="12"/>
      <c r="O412" s="53"/>
      <c r="P412" s="12"/>
      <c r="Q412" s="12"/>
      <c r="R412" s="12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F412" s="4"/>
      <c r="CG412" s="4"/>
      <c r="CJ412" s="4"/>
      <c r="CK412" s="4"/>
      <c r="CN412" s="4"/>
      <c r="CO412" s="4"/>
      <c r="CP412" s="4"/>
      <c r="CQ412" s="4"/>
      <c r="CR412" s="4"/>
      <c r="CV412" s="4"/>
      <c r="CW412" s="4"/>
      <c r="CX412" s="4"/>
      <c r="CY412" s="4"/>
      <c r="DA412" s="4"/>
      <c r="DB412" s="4"/>
      <c r="DC412" s="63"/>
      <c r="DD412" s="4"/>
      <c r="DE412" s="4"/>
      <c r="DF412" s="32"/>
      <c r="DG412" s="32"/>
      <c r="DH412" s="32"/>
    </row>
    <row r="413" spans="2:112" x14ac:dyDescent="0.1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12"/>
      <c r="N413" s="12"/>
      <c r="O413" s="53"/>
      <c r="P413" s="12"/>
      <c r="Q413" s="12"/>
      <c r="R413" s="12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F413" s="4"/>
      <c r="CG413" s="4"/>
      <c r="CJ413" s="4"/>
      <c r="CK413" s="4"/>
      <c r="CN413" s="4"/>
      <c r="CO413" s="4"/>
      <c r="CP413" s="4"/>
      <c r="CQ413" s="4"/>
      <c r="CR413" s="4"/>
      <c r="CV413" s="4"/>
      <c r="CW413" s="4"/>
      <c r="CX413" s="4"/>
      <c r="CY413" s="4"/>
      <c r="DA413" s="4"/>
      <c r="DB413" s="4"/>
      <c r="DC413" s="63"/>
      <c r="DD413" s="4"/>
      <c r="DE413" s="4"/>
      <c r="DF413" s="32"/>
      <c r="DG413" s="32"/>
      <c r="DH413" s="32"/>
    </row>
    <row r="414" spans="2:112" x14ac:dyDescent="0.1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12"/>
      <c r="N414" s="12"/>
      <c r="O414" s="53"/>
      <c r="P414" s="12"/>
      <c r="Q414" s="12"/>
      <c r="R414" s="12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F414" s="4"/>
      <c r="CG414" s="4"/>
      <c r="CJ414" s="4"/>
      <c r="CK414" s="4"/>
      <c r="CN414" s="4"/>
      <c r="CO414" s="4"/>
      <c r="CP414" s="4"/>
      <c r="CQ414" s="4"/>
      <c r="CR414" s="4"/>
      <c r="CV414" s="4"/>
      <c r="CW414" s="4"/>
      <c r="CX414" s="4"/>
      <c r="CY414" s="4"/>
      <c r="DA414" s="4"/>
      <c r="DB414" s="4"/>
      <c r="DC414" s="63"/>
      <c r="DD414" s="4"/>
      <c r="DE414" s="4"/>
      <c r="DF414" s="32"/>
      <c r="DG414" s="32"/>
      <c r="DH414" s="32"/>
    </row>
    <row r="415" spans="2:112" x14ac:dyDescent="0.1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12"/>
      <c r="N415" s="12"/>
      <c r="O415" s="53"/>
      <c r="P415" s="12"/>
      <c r="Q415" s="12"/>
      <c r="R415" s="12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F415" s="4"/>
      <c r="CG415" s="4"/>
      <c r="CJ415" s="4"/>
      <c r="CK415" s="4"/>
      <c r="CN415" s="4"/>
      <c r="CO415" s="4"/>
      <c r="CP415" s="4"/>
      <c r="CQ415" s="4"/>
      <c r="CR415" s="4"/>
      <c r="CV415" s="4"/>
      <c r="CW415" s="4"/>
      <c r="CX415" s="4"/>
      <c r="CY415" s="4"/>
      <c r="DA415" s="4"/>
      <c r="DB415" s="4"/>
      <c r="DC415" s="63"/>
      <c r="DD415" s="4"/>
      <c r="DE415" s="4"/>
      <c r="DF415" s="32"/>
      <c r="DG415" s="32"/>
      <c r="DH415" s="32"/>
    </row>
    <row r="416" spans="2:112" x14ac:dyDescent="0.1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12"/>
      <c r="N416" s="12"/>
      <c r="O416" s="53"/>
      <c r="P416" s="12"/>
      <c r="Q416" s="12"/>
      <c r="R416" s="12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F416" s="4"/>
      <c r="CG416" s="4"/>
      <c r="CJ416" s="4"/>
      <c r="CK416" s="4"/>
      <c r="CN416" s="4"/>
      <c r="CO416" s="4"/>
      <c r="CP416" s="4"/>
      <c r="CQ416" s="4"/>
      <c r="CR416" s="4"/>
      <c r="CV416" s="4"/>
      <c r="CW416" s="4"/>
      <c r="CX416" s="4"/>
      <c r="CY416" s="4"/>
      <c r="DA416" s="4"/>
      <c r="DB416" s="4"/>
      <c r="DC416" s="63"/>
      <c r="DD416" s="4"/>
      <c r="DE416" s="4"/>
      <c r="DF416" s="32"/>
      <c r="DG416" s="32"/>
      <c r="DH416" s="32"/>
    </row>
    <row r="417" spans="2:112" x14ac:dyDescent="0.1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12"/>
      <c r="N417" s="12"/>
      <c r="O417" s="53"/>
      <c r="P417" s="12"/>
      <c r="Q417" s="12"/>
      <c r="R417" s="12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F417" s="4"/>
      <c r="CG417" s="4"/>
      <c r="CJ417" s="4"/>
      <c r="CK417" s="4"/>
      <c r="CN417" s="4"/>
      <c r="CO417" s="4"/>
      <c r="CP417" s="4"/>
      <c r="CQ417" s="4"/>
      <c r="CR417" s="4"/>
      <c r="CV417" s="4"/>
      <c r="CW417" s="4"/>
      <c r="CX417" s="4"/>
      <c r="CY417" s="4"/>
      <c r="DA417" s="4"/>
      <c r="DB417" s="4"/>
      <c r="DC417" s="63"/>
      <c r="DD417" s="4"/>
      <c r="DE417" s="4"/>
      <c r="DF417" s="32"/>
      <c r="DG417" s="32"/>
      <c r="DH417" s="32"/>
    </row>
    <row r="418" spans="2:112" x14ac:dyDescent="0.1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12"/>
      <c r="N418" s="12"/>
      <c r="O418" s="53"/>
      <c r="P418" s="12"/>
      <c r="Q418" s="12"/>
      <c r="R418" s="12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F418" s="4"/>
      <c r="CG418" s="4"/>
      <c r="CJ418" s="4"/>
      <c r="CK418" s="4"/>
      <c r="CN418" s="4"/>
      <c r="CO418" s="4"/>
      <c r="CP418" s="4"/>
      <c r="CQ418" s="4"/>
      <c r="CR418" s="4"/>
      <c r="CV418" s="4"/>
      <c r="CW418" s="4"/>
      <c r="CX418" s="4"/>
      <c r="CY418" s="4"/>
      <c r="DA418" s="4"/>
      <c r="DB418" s="4"/>
      <c r="DC418" s="63"/>
      <c r="DD418" s="4"/>
      <c r="DE418" s="4"/>
      <c r="DF418" s="32"/>
      <c r="DG418" s="32"/>
      <c r="DH418" s="32"/>
    </row>
    <row r="419" spans="2:112" x14ac:dyDescent="0.1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12"/>
      <c r="N419" s="12"/>
      <c r="O419" s="53"/>
      <c r="P419" s="12"/>
      <c r="Q419" s="12"/>
      <c r="R419" s="12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F419" s="4"/>
      <c r="CG419" s="4"/>
      <c r="CJ419" s="4"/>
      <c r="CK419" s="4"/>
      <c r="CN419" s="4"/>
      <c r="CO419" s="4"/>
      <c r="CP419" s="4"/>
      <c r="CQ419" s="4"/>
      <c r="CR419" s="4"/>
      <c r="CV419" s="4"/>
      <c r="CW419" s="4"/>
      <c r="CX419" s="4"/>
      <c r="CY419" s="4"/>
      <c r="DA419" s="4"/>
      <c r="DB419" s="4"/>
      <c r="DC419" s="63"/>
      <c r="DD419" s="4"/>
      <c r="DE419" s="4"/>
      <c r="DF419" s="32"/>
      <c r="DG419" s="32"/>
      <c r="DH419" s="32"/>
    </row>
    <row r="420" spans="2:112" x14ac:dyDescent="0.1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12"/>
      <c r="N420" s="12"/>
      <c r="O420" s="53"/>
      <c r="P420" s="12"/>
      <c r="Q420" s="12"/>
      <c r="R420" s="12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F420" s="4"/>
      <c r="CG420" s="4"/>
      <c r="CJ420" s="4"/>
      <c r="CK420" s="4"/>
      <c r="CN420" s="4"/>
      <c r="CO420" s="4"/>
      <c r="CP420" s="4"/>
      <c r="CQ420" s="4"/>
      <c r="CR420" s="4"/>
      <c r="CV420" s="4"/>
      <c r="CW420" s="4"/>
      <c r="CX420" s="4"/>
      <c r="CY420" s="4"/>
      <c r="DA420" s="4"/>
      <c r="DB420" s="4"/>
      <c r="DC420" s="63"/>
      <c r="DD420" s="4"/>
      <c r="DE420" s="4"/>
      <c r="DF420" s="32"/>
      <c r="DG420" s="32"/>
      <c r="DH420" s="32"/>
    </row>
    <row r="421" spans="2:112" x14ac:dyDescent="0.1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12"/>
      <c r="N421" s="12"/>
      <c r="O421" s="53"/>
      <c r="P421" s="12"/>
      <c r="Q421" s="12"/>
      <c r="R421" s="12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F421" s="4"/>
      <c r="CG421" s="4"/>
      <c r="CJ421" s="4"/>
      <c r="CK421" s="4"/>
      <c r="CN421" s="4"/>
      <c r="CO421" s="4"/>
      <c r="CP421" s="4"/>
      <c r="CQ421" s="4"/>
      <c r="CR421" s="4"/>
      <c r="CV421" s="4"/>
      <c r="CW421" s="4"/>
      <c r="CX421" s="4"/>
      <c r="CY421" s="4"/>
      <c r="DA421" s="4"/>
      <c r="DB421" s="4"/>
      <c r="DC421" s="63"/>
      <c r="DD421" s="4"/>
      <c r="DE421" s="4"/>
      <c r="DF421" s="32"/>
      <c r="DG421" s="32"/>
      <c r="DH421" s="32"/>
    </row>
    <row r="422" spans="2:112" x14ac:dyDescent="0.1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12"/>
      <c r="N422" s="12"/>
      <c r="O422" s="53"/>
      <c r="P422" s="12"/>
      <c r="Q422" s="12"/>
      <c r="R422" s="12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F422" s="4"/>
      <c r="CG422" s="4"/>
      <c r="CJ422" s="4"/>
      <c r="CK422" s="4"/>
      <c r="CN422" s="4"/>
      <c r="CO422" s="4"/>
      <c r="CP422" s="4"/>
      <c r="CQ422" s="4"/>
      <c r="CR422" s="4"/>
      <c r="CV422" s="4"/>
      <c r="CW422" s="4"/>
      <c r="CX422" s="4"/>
      <c r="CY422" s="4"/>
      <c r="DA422" s="4"/>
      <c r="DB422" s="4"/>
      <c r="DC422" s="63"/>
      <c r="DD422" s="4"/>
      <c r="DE422" s="4"/>
      <c r="DF422" s="32"/>
      <c r="DG422" s="32"/>
      <c r="DH422" s="32"/>
    </row>
    <row r="423" spans="2:112" x14ac:dyDescent="0.1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12"/>
      <c r="N423" s="12"/>
      <c r="O423" s="53"/>
      <c r="P423" s="12"/>
      <c r="Q423" s="12"/>
      <c r="R423" s="12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F423" s="4"/>
      <c r="CG423" s="4"/>
      <c r="CJ423" s="4"/>
      <c r="CK423" s="4"/>
      <c r="CN423" s="4"/>
      <c r="CO423" s="4"/>
      <c r="CP423" s="4"/>
      <c r="CQ423" s="4"/>
      <c r="CR423" s="4"/>
      <c r="CV423" s="4"/>
      <c r="CW423" s="4"/>
      <c r="CX423" s="4"/>
      <c r="CY423" s="4"/>
      <c r="DA423" s="4"/>
      <c r="DB423" s="4"/>
      <c r="DC423" s="63"/>
      <c r="DD423" s="4"/>
      <c r="DE423" s="4"/>
      <c r="DF423" s="32"/>
      <c r="DG423" s="32"/>
      <c r="DH423" s="32"/>
    </row>
    <row r="424" spans="2:112" x14ac:dyDescent="0.1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12"/>
      <c r="N424" s="12"/>
      <c r="O424" s="53"/>
      <c r="P424" s="12"/>
      <c r="Q424" s="12"/>
      <c r="R424" s="12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F424" s="4"/>
      <c r="CG424" s="4"/>
      <c r="CJ424" s="4"/>
      <c r="CK424" s="4"/>
      <c r="CN424" s="4"/>
      <c r="CO424" s="4"/>
      <c r="CP424" s="4"/>
      <c r="CQ424" s="4"/>
      <c r="CR424" s="4"/>
      <c r="CV424" s="4"/>
      <c r="CW424" s="4"/>
      <c r="CX424" s="4"/>
      <c r="CY424" s="4"/>
      <c r="DA424" s="4"/>
      <c r="DB424" s="4"/>
      <c r="DC424" s="63"/>
      <c r="DD424" s="4"/>
      <c r="DE424" s="4"/>
      <c r="DF424" s="32"/>
      <c r="DG424" s="32"/>
      <c r="DH424" s="32"/>
    </row>
    <row r="425" spans="2:112" x14ac:dyDescent="0.1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12"/>
      <c r="N425" s="12"/>
      <c r="O425" s="53"/>
      <c r="P425" s="12"/>
      <c r="Q425" s="12"/>
      <c r="R425" s="12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F425" s="4"/>
      <c r="CG425" s="4"/>
      <c r="CJ425" s="4"/>
      <c r="CK425" s="4"/>
      <c r="CN425" s="4"/>
      <c r="CO425" s="4"/>
      <c r="CP425" s="4"/>
      <c r="CQ425" s="4"/>
      <c r="CR425" s="4"/>
      <c r="CV425" s="4"/>
      <c r="CW425" s="4"/>
      <c r="CX425" s="4"/>
      <c r="CY425" s="4"/>
      <c r="DA425" s="4"/>
      <c r="DB425" s="4"/>
      <c r="DC425" s="63"/>
      <c r="DD425" s="4"/>
      <c r="DE425" s="4"/>
      <c r="DF425" s="32"/>
      <c r="DG425" s="32"/>
      <c r="DH425" s="32"/>
    </row>
    <row r="426" spans="2:112" x14ac:dyDescent="0.1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12"/>
      <c r="N426" s="12"/>
      <c r="O426" s="53"/>
      <c r="P426" s="12"/>
      <c r="Q426" s="12"/>
      <c r="R426" s="12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F426" s="4"/>
      <c r="CG426" s="4"/>
      <c r="CJ426" s="4"/>
      <c r="CK426" s="4"/>
      <c r="CN426" s="4"/>
      <c r="CO426" s="4"/>
      <c r="CP426" s="4"/>
      <c r="CQ426" s="4"/>
      <c r="CR426" s="4"/>
      <c r="CV426" s="4"/>
      <c r="CW426" s="4"/>
      <c r="CX426" s="4"/>
      <c r="CY426" s="4"/>
      <c r="DA426" s="4"/>
      <c r="DB426" s="4"/>
      <c r="DC426" s="63"/>
      <c r="DD426" s="4"/>
      <c r="DE426" s="4"/>
      <c r="DF426" s="32"/>
      <c r="DG426" s="32"/>
      <c r="DH426" s="32"/>
    </row>
    <row r="427" spans="2:112" x14ac:dyDescent="0.1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12"/>
      <c r="N427" s="12"/>
      <c r="O427" s="53"/>
      <c r="P427" s="12"/>
      <c r="Q427" s="12"/>
      <c r="R427" s="12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F427" s="4"/>
      <c r="CG427" s="4"/>
      <c r="CJ427" s="4"/>
      <c r="CK427" s="4"/>
      <c r="CN427" s="4"/>
      <c r="CO427" s="4"/>
      <c r="CP427" s="4"/>
      <c r="CQ427" s="4"/>
      <c r="CR427" s="4"/>
      <c r="CV427" s="4"/>
      <c r="CW427" s="4"/>
      <c r="CX427" s="4"/>
      <c r="CY427" s="4"/>
      <c r="DA427" s="4"/>
      <c r="DB427" s="4"/>
      <c r="DC427" s="63"/>
      <c r="DD427" s="4"/>
      <c r="DE427" s="4"/>
      <c r="DF427" s="32"/>
      <c r="DG427" s="32"/>
      <c r="DH427" s="32"/>
    </row>
    <row r="428" spans="2:112" x14ac:dyDescent="0.1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12"/>
      <c r="N428" s="12"/>
      <c r="O428" s="53"/>
      <c r="P428" s="12"/>
      <c r="Q428" s="12"/>
      <c r="R428" s="12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F428" s="4"/>
      <c r="CG428" s="4"/>
      <c r="CJ428" s="4"/>
      <c r="CK428" s="4"/>
      <c r="CN428" s="4"/>
      <c r="CO428" s="4"/>
      <c r="CP428" s="4"/>
      <c r="CQ428" s="4"/>
      <c r="CR428" s="4"/>
      <c r="CV428" s="4"/>
      <c r="CW428" s="4"/>
      <c r="CX428" s="4"/>
      <c r="CY428" s="4"/>
      <c r="DA428" s="4"/>
      <c r="DB428" s="4"/>
      <c r="DC428" s="63"/>
      <c r="DD428" s="4"/>
      <c r="DE428" s="4"/>
      <c r="DF428" s="32"/>
      <c r="DG428" s="32"/>
      <c r="DH428" s="32"/>
    </row>
    <row r="429" spans="2:112" x14ac:dyDescent="0.1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12"/>
      <c r="N429" s="12"/>
      <c r="O429" s="53"/>
      <c r="P429" s="12"/>
      <c r="Q429" s="12"/>
      <c r="R429" s="12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F429" s="4"/>
      <c r="CG429" s="4"/>
      <c r="CJ429" s="4"/>
      <c r="CK429" s="4"/>
      <c r="CN429" s="4"/>
      <c r="CO429" s="4"/>
      <c r="CP429" s="4"/>
      <c r="CQ429" s="4"/>
      <c r="CR429" s="4"/>
      <c r="CV429" s="4"/>
      <c r="CW429" s="4"/>
      <c r="CX429" s="4"/>
      <c r="CY429" s="4"/>
      <c r="DA429" s="4"/>
      <c r="DB429" s="4"/>
      <c r="DC429" s="63"/>
      <c r="DD429" s="4"/>
      <c r="DE429" s="4"/>
      <c r="DF429" s="32"/>
      <c r="DG429" s="32"/>
      <c r="DH429" s="32"/>
    </row>
    <row r="430" spans="2:112" x14ac:dyDescent="0.1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12"/>
      <c r="N430" s="12"/>
      <c r="O430" s="53"/>
      <c r="P430" s="12"/>
      <c r="Q430" s="12"/>
      <c r="R430" s="12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F430" s="4"/>
      <c r="CG430" s="4"/>
      <c r="CJ430" s="4"/>
      <c r="CK430" s="4"/>
      <c r="CN430" s="4"/>
      <c r="CO430" s="4"/>
      <c r="CP430" s="4"/>
      <c r="CQ430" s="4"/>
      <c r="CR430" s="4"/>
      <c r="CV430" s="4"/>
      <c r="CW430" s="4"/>
      <c r="CX430" s="4"/>
      <c r="CY430" s="4"/>
      <c r="DA430" s="4"/>
      <c r="DB430" s="4"/>
      <c r="DC430" s="63"/>
      <c r="DD430" s="4"/>
      <c r="DE430" s="4"/>
      <c r="DF430" s="32"/>
      <c r="DG430" s="32"/>
      <c r="DH430" s="32"/>
    </row>
  </sheetData>
  <mergeCells count="3">
    <mergeCell ref="AB9:AE9"/>
    <mergeCell ref="AR9:AU9"/>
    <mergeCell ref="AV9:BA9"/>
  </mergeCells>
  <phoneticPr fontId="32" type="noConversion"/>
  <pageMargins left="0.75" right="0.75" top="1" bottom="1" header="0.5" footer="0.5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367"/>
  <sheetViews>
    <sheetView zoomScale="125" workbookViewId="0">
      <pane xSplit="1" ySplit="14" topLeftCell="O15" activePane="bottomRight" state="frozen"/>
      <selection pane="topRight" activeCell="B1" sqref="B1"/>
      <selection pane="bottomLeft" activeCell="A15" sqref="A15"/>
      <selection pane="bottomRight" activeCell="C3" sqref="C3:I5"/>
    </sheetView>
  </sheetViews>
  <sheetFormatPr baseColWidth="10" defaultColWidth="8.83203125" defaultRowHeight="13" x14ac:dyDescent="0.15"/>
  <cols>
    <col min="1" max="1" width="15.33203125" customWidth="1"/>
    <col min="2" max="2" width="13.1640625" customWidth="1"/>
    <col min="3" max="3" width="12.6640625" customWidth="1"/>
    <col min="4" max="4" width="10.33203125" style="6" customWidth="1"/>
    <col min="5" max="5" width="10" style="6" customWidth="1"/>
    <col min="6" max="6" width="8.6640625" customWidth="1"/>
    <col min="7" max="7" width="8.1640625" customWidth="1"/>
    <col min="8" max="8" width="13.5" customWidth="1"/>
    <col min="9" max="9" width="18" customWidth="1"/>
    <col min="10" max="10" width="13" customWidth="1"/>
    <col min="11" max="11" width="17.33203125" customWidth="1"/>
    <col min="12" max="12" width="12.5" style="6" customWidth="1"/>
    <col min="13" max="14" width="11.83203125" customWidth="1"/>
    <col min="15" max="15" width="9.33203125" customWidth="1"/>
    <col min="16" max="16" width="10.33203125" customWidth="1"/>
    <col min="17" max="17" width="9.83203125" customWidth="1"/>
    <col min="18" max="18" width="9.5" style="198" customWidth="1"/>
    <col min="19" max="19" width="10" style="198" customWidth="1"/>
    <col min="20" max="20" width="11.5" customWidth="1"/>
    <col min="21" max="21" width="10.83203125" style="37" customWidth="1"/>
    <col min="22" max="23" width="8.83203125" customWidth="1"/>
    <col min="24" max="25" width="10" customWidth="1"/>
    <col min="26" max="27" width="8.83203125" customWidth="1"/>
    <col min="28" max="28" width="15" customWidth="1"/>
    <col min="29" max="29" width="17.1640625" customWidth="1"/>
    <col min="30" max="30" width="12.1640625" customWidth="1"/>
    <col min="31" max="32" width="8.83203125" customWidth="1"/>
    <col min="33" max="33" width="11.6640625" customWidth="1"/>
    <col min="34" max="34" width="11" customWidth="1"/>
    <col min="35" max="35" width="9.83203125" customWidth="1"/>
    <col min="36" max="36" width="10.83203125" customWidth="1"/>
    <col min="37" max="37" width="11.6640625" customWidth="1"/>
    <col min="38" max="38" width="10.6640625" customWidth="1"/>
    <col min="39" max="45" width="8.83203125" customWidth="1"/>
    <col min="46" max="46" width="12.5" style="198" customWidth="1"/>
    <col min="47" max="48" width="8.83203125" style="1" customWidth="1"/>
    <col min="49" max="49" width="8.83203125" customWidth="1"/>
    <col min="50" max="50" width="13.6640625" style="198" customWidth="1"/>
    <col min="51" max="51" width="10.5" style="136" customWidth="1"/>
    <col min="52" max="52" width="11.83203125" style="198" customWidth="1"/>
    <col min="53" max="53" width="8.83203125" style="1" customWidth="1"/>
    <col min="54" max="54" width="12.6640625" customWidth="1"/>
    <col min="55" max="55" width="12.1640625" customWidth="1"/>
    <col min="56" max="56" width="8.6640625" customWidth="1"/>
    <col min="57" max="57" width="8.83203125" customWidth="1"/>
    <col min="58" max="58" width="12.83203125" customWidth="1"/>
    <col min="59" max="64" width="8.83203125" customWidth="1"/>
    <col min="65" max="65" width="11.83203125" customWidth="1"/>
    <col min="66" max="66" width="11.6640625" customWidth="1"/>
    <col min="67" max="67" width="3.83203125" customWidth="1"/>
    <col min="68" max="68" width="8.83203125" customWidth="1"/>
    <col min="69" max="82" width="8.83203125" style="136" customWidth="1"/>
    <col min="83" max="83" width="3.83203125" style="136" customWidth="1"/>
    <col min="84" max="86" width="8.83203125" style="198" customWidth="1"/>
    <col min="87" max="87" width="3.83203125" customWidth="1"/>
    <col min="88" max="88" width="6.6640625" customWidth="1"/>
    <col min="89" max="89" width="8.83203125" style="234" customWidth="1"/>
    <col min="90" max="90" width="8.83203125" style="136" customWidth="1"/>
    <col min="91" max="91" width="3.83203125" customWidth="1"/>
    <col min="92" max="95" width="8.83203125" style="1" customWidth="1"/>
  </cols>
  <sheetData>
    <row r="1" spans="1:95" x14ac:dyDescent="0.15">
      <c r="A1" s="18">
        <v>38595</v>
      </c>
      <c r="B1" s="5" t="s">
        <v>321</v>
      </c>
      <c r="F1" t="s">
        <v>63</v>
      </c>
    </row>
    <row r="2" spans="1:95" ht="19" thickBot="1" x14ac:dyDescent="0.25">
      <c r="A2" s="118" t="s">
        <v>27</v>
      </c>
      <c r="F2" t="s">
        <v>440</v>
      </c>
      <c r="G2">
        <v>30</v>
      </c>
    </row>
    <row r="3" spans="1:95" ht="16" x14ac:dyDescent="0.2">
      <c r="C3" s="262" t="s">
        <v>668</v>
      </c>
      <c r="D3" s="277"/>
      <c r="E3" s="277"/>
      <c r="F3" s="263"/>
      <c r="G3" s="263"/>
      <c r="H3" s="263"/>
      <c r="I3" s="265"/>
      <c r="BZ3" s="37"/>
      <c r="CB3" s="37"/>
    </row>
    <row r="4" spans="1:95" ht="16" x14ac:dyDescent="0.2">
      <c r="C4" s="266" t="s">
        <v>583</v>
      </c>
      <c r="F4" s="5"/>
      <c r="G4" s="5"/>
      <c r="H4" s="5"/>
      <c r="I4" s="267"/>
      <c r="BZ4" s="37"/>
      <c r="CB4" s="37"/>
    </row>
    <row r="5" spans="1:95" ht="17" thickBot="1" x14ac:dyDescent="0.25">
      <c r="C5" s="268" t="s">
        <v>503</v>
      </c>
      <c r="D5" s="278"/>
      <c r="E5" s="278"/>
      <c r="F5" s="269"/>
      <c r="G5" s="269"/>
      <c r="H5" s="269"/>
      <c r="I5" s="271"/>
      <c r="BZ5" s="37"/>
      <c r="CB5" s="37"/>
      <c r="CK5" s="235"/>
      <c r="CL5" s="231"/>
      <c r="CM5" s="226"/>
      <c r="CN5" s="230"/>
    </row>
    <row r="6" spans="1:95" x14ac:dyDescent="0.15">
      <c r="B6" s="180" t="s">
        <v>585</v>
      </c>
      <c r="C6" s="180"/>
      <c r="D6" s="181"/>
      <c r="E6" s="181"/>
      <c r="F6" s="180"/>
      <c r="G6" s="180"/>
      <c r="H6" s="180"/>
      <c r="I6" s="180"/>
      <c r="J6" s="180"/>
      <c r="K6" s="180"/>
      <c r="L6" s="240" t="s">
        <v>505</v>
      </c>
      <c r="M6" s="180"/>
      <c r="N6" s="180"/>
      <c r="O6" s="180"/>
      <c r="P6" s="180"/>
      <c r="Q6" s="180"/>
      <c r="R6" s="199"/>
      <c r="S6" s="199"/>
      <c r="T6" s="180"/>
      <c r="U6" s="182"/>
      <c r="V6" s="180"/>
      <c r="W6" s="180"/>
      <c r="X6" s="240" t="s">
        <v>505</v>
      </c>
      <c r="Y6" s="180"/>
      <c r="Z6" s="180"/>
      <c r="AA6" s="180"/>
      <c r="AC6" s="274" t="s">
        <v>584</v>
      </c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203"/>
      <c r="AU6" s="206"/>
      <c r="AV6" s="206"/>
      <c r="AW6" s="183"/>
      <c r="AX6" s="203"/>
      <c r="AY6" s="208"/>
      <c r="AZ6" s="272" t="s">
        <v>218</v>
      </c>
      <c r="BA6" s="206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272" t="s">
        <v>218</v>
      </c>
      <c r="BM6" s="183"/>
      <c r="BN6" s="183"/>
      <c r="BP6" s="184" t="s">
        <v>718</v>
      </c>
      <c r="BQ6" s="212"/>
      <c r="BR6" s="212"/>
      <c r="BS6" s="212"/>
      <c r="BT6" s="212"/>
      <c r="BU6" s="212"/>
      <c r="BV6" s="212"/>
      <c r="BW6" s="212"/>
      <c r="BX6" s="212"/>
      <c r="BY6" s="212"/>
      <c r="BZ6" s="213"/>
      <c r="CA6" s="212"/>
      <c r="CB6" s="213"/>
      <c r="CC6" s="212"/>
      <c r="CD6" s="212"/>
      <c r="CF6" s="215" t="s">
        <v>719</v>
      </c>
      <c r="CG6" s="215"/>
      <c r="CH6" s="215"/>
      <c r="CK6" s="236" t="s">
        <v>504</v>
      </c>
      <c r="CL6" s="232"/>
      <c r="CM6" s="226"/>
      <c r="CN6" s="230"/>
      <c r="CO6" s="185" t="s">
        <v>566</v>
      </c>
      <c r="CP6" s="186"/>
      <c r="CQ6" s="186"/>
    </row>
    <row r="7" spans="1:95" x14ac:dyDescent="0.15">
      <c r="BZ7" s="37"/>
      <c r="CB7" s="37"/>
      <c r="CK7" s="237" t="s">
        <v>501</v>
      </c>
      <c r="CL7" s="233"/>
    </row>
    <row r="8" spans="1:95" x14ac:dyDescent="0.15">
      <c r="A8" s="27" t="s">
        <v>442</v>
      </c>
      <c r="B8" t="s">
        <v>28</v>
      </c>
      <c r="C8" t="s">
        <v>28</v>
      </c>
      <c r="D8" s="6" t="s">
        <v>249</v>
      </c>
      <c r="F8" t="s">
        <v>345</v>
      </c>
      <c r="H8" t="s">
        <v>346</v>
      </c>
      <c r="I8" t="s">
        <v>347</v>
      </c>
      <c r="J8" t="s">
        <v>348</v>
      </c>
      <c r="K8" t="s">
        <v>349</v>
      </c>
      <c r="L8" t="s">
        <v>389</v>
      </c>
      <c r="N8" t="s">
        <v>390</v>
      </c>
      <c r="P8" t="s">
        <v>391</v>
      </c>
      <c r="R8" s="198" t="s">
        <v>392</v>
      </c>
      <c r="T8" t="s">
        <v>392</v>
      </c>
      <c r="V8" t="s">
        <v>392</v>
      </c>
      <c r="X8" t="s">
        <v>478</v>
      </c>
      <c r="Z8" t="s">
        <v>479</v>
      </c>
      <c r="AC8" t="s">
        <v>480</v>
      </c>
      <c r="AD8" t="s">
        <v>481</v>
      </c>
      <c r="AF8" t="s">
        <v>482</v>
      </c>
      <c r="AG8" t="s">
        <v>490</v>
      </c>
      <c r="AH8" t="s">
        <v>490</v>
      </c>
      <c r="AI8" t="s">
        <v>490</v>
      </c>
      <c r="AJ8" t="s">
        <v>490</v>
      </c>
      <c r="AK8" t="s">
        <v>490</v>
      </c>
      <c r="AL8" t="s">
        <v>490</v>
      </c>
      <c r="AM8" t="s">
        <v>484</v>
      </c>
      <c r="AO8" t="s">
        <v>484</v>
      </c>
      <c r="AQ8" t="s">
        <v>485</v>
      </c>
      <c r="AR8" t="s">
        <v>486</v>
      </c>
      <c r="AS8" t="s">
        <v>486</v>
      </c>
      <c r="AT8" s="204" t="s">
        <v>392</v>
      </c>
      <c r="AU8" s="60" t="s">
        <v>392</v>
      </c>
      <c r="AW8" t="s">
        <v>484</v>
      </c>
      <c r="AX8" s="204" t="s">
        <v>392</v>
      </c>
      <c r="AY8" s="37" t="s">
        <v>392</v>
      </c>
      <c r="AZ8" s="204" t="s">
        <v>392</v>
      </c>
      <c r="BA8" s="60" t="s">
        <v>392</v>
      </c>
      <c r="BB8" s="6" t="s">
        <v>392</v>
      </c>
      <c r="BC8" s="6" t="s">
        <v>392</v>
      </c>
      <c r="BD8" t="s">
        <v>223</v>
      </c>
      <c r="BE8" t="s">
        <v>223</v>
      </c>
      <c r="BF8" s="6" t="s">
        <v>392</v>
      </c>
      <c r="BG8" s="6" t="s">
        <v>392</v>
      </c>
      <c r="BH8" t="s">
        <v>484</v>
      </c>
      <c r="BI8" t="s">
        <v>484</v>
      </c>
      <c r="BJ8" s="6" t="s">
        <v>392</v>
      </c>
      <c r="BK8" s="6" t="s">
        <v>392</v>
      </c>
      <c r="BM8" t="s">
        <v>90</v>
      </c>
      <c r="BN8" t="s">
        <v>91</v>
      </c>
      <c r="BR8" s="136" t="s">
        <v>156</v>
      </c>
      <c r="BS8" s="136" t="s">
        <v>156</v>
      </c>
      <c r="BT8" s="136" t="s">
        <v>156</v>
      </c>
      <c r="BV8" s="136" t="s">
        <v>253</v>
      </c>
      <c r="BX8" s="136" t="s">
        <v>239</v>
      </c>
      <c r="BZ8" s="37"/>
      <c r="CB8" s="37" t="s">
        <v>240</v>
      </c>
    </row>
    <row r="9" spans="1:95" x14ac:dyDescent="0.15">
      <c r="A9" s="27" t="s">
        <v>368</v>
      </c>
      <c r="B9" t="s">
        <v>92</v>
      </c>
      <c r="C9" t="s">
        <v>92</v>
      </c>
      <c r="D9" s="6" t="s">
        <v>93</v>
      </c>
      <c r="F9" t="s">
        <v>92</v>
      </c>
      <c r="H9" t="s">
        <v>209</v>
      </c>
      <c r="I9" t="s">
        <v>210</v>
      </c>
      <c r="J9" t="s">
        <v>329</v>
      </c>
      <c r="K9" t="s">
        <v>330</v>
      </c>
      <c r="L9" t="s">
        <v>201</v>
      </c>
      <c r="N9" t="s">
        <v>201</v>
      </c>
      <c r="P9" t="s">
        <v>201</v>
      </c>
      <c r="R9" s="198" t="s">
        <v>226</v>
      </c>
      <c r="T9" t="s">
        <v>226</v>
      </c>
      <c r="V9" t="s">
        <v>226</v>
      </c>
      <c r="X9" t="s">
        <v>227</v>
      </c>
      <c r="Z9" t="s">
        <v>227</v>
      </c>
      <c r="AC9" t="s">
        <v>228</v>
      </c>
      <c r="AD9" t="s">
        <v>228</v>
      </c>
      <c r="AE9" t="s">
        <v>228</v>
      </c>
      <c r="AF9" t="s">
        <v>228</v>
      </c>
      <c r="AG9" t="s">
        <v>229</v>
      </c>
      <c r="AH9" t="s">
        <v>512</v>
      </c>
      <c r="AI9" t="s">
        <v>513</v>
      </c>
      <c r="AJ9" t="s">
        <v>514</v>
      </c>
      <c r="AK9" t="s">
        <v>515</v>
      </c>
      <c r="AL9" t="s">
        <v>516</v>
      </c>
      <c r="AM9" t="s">
        <v>209</v>
      </c>
      <c r="AO9" t="s">
        <v>209</v>
      </c>
      <c r="AR9" t="s">
        <v>230</v>
      </c>
      <c r="AS9" t="s">
        <v>230</v>
      </c>
      <c r="AT9" s="204" t="s">
        <v>226</v>
      </c>
      <c r="AU9" s="60" t="s">
        <v>226</v>
      </c>
      <c r="AW9" t="s">
        <v>209</v>
      </c>
      <c r="AX9" s="204" t="s">
        <v>226</v>
      </c>
      <c r="AY9" s="37" t="s">
        <v>226</v>
      </c>
      <c r="AZ9" s="204" t="s">
        <v>226</v>
      </c>
      <c r="BA9" s="60" t="s">
        <v>226</v>
      </c>
      <c r="BB9" s="6" t="s">
        <v>226</v>
      </c>
      <c r="BC9" s="6" t="s">
        <v>226</v>
      </c>
      <c r="BD9" t="s">
        <v>209</v>
      </c>
      <c r="BE9" t="s">
        <v>209</v>
      </c>
      <c r="BF9" s="6" t="s">
        <v>226</v>
      </c>
      <c r="BG9" s="6" t="s">
        <v>226</v>
      </c>
      <c r="BH9" t="s">
        <v>209</v>
      </c>
      <c r="BI9" t="s">
        <v>209</v>
      </c>
      <c r="BJ9" s="6" t="s">
        <v>226</v>
      </c>
      <c r="BK9" s="6" t="s">
        <v>226</v>
      </c>
      <c r="BM9" t="s">
        <v>228</v>
      </c>
      <c r="BN9" t="s">
        <v>228</v>
      </c>
      <c r="BR9" s="136" t="s">
        <v>371</v>
      </c>
      <c r="BS9" s="136" t="s">
        <v>315</v>
      </c>
      <c r="BT9" s="136" t="s">
        <v>372</v>
      </c>
      <c r="BU9" s="136" t="s">
        <v>373</v>
      </c>
      <c r="BV9" s="136" t="s">
        <v>374</v>
      </c>
      <c r="BW9" s="136" t="s">
        <v>375</v>
      </c>
      <c r="BX9" s="136" t="s">
        <v>376</v>
      </c>
      <c r="BY9" s="136" t="s">
        <v>211</v>
      </c>
      <c r="BZ9" s="37" t="s">
        <v>212</v>
      </c>
      <c r="CA9" s="136" t="s">
        <v>213</v>
      </c>
      <c r="CB9" s="37" t="s">
        <v>214</v>
      </c>
      <c r="CC9" s="136" t="s">
        <v>215</v>
      </c>
      <c r="CD9" s="136" t="s">
        <v>216</v>
      </c>
    </row>
    <row r="10" spans="1:95" x14ac:dyDescent="0.15">
      <c r="A10" s="27" t="s">
        <v>358</v>
      </c>
      <c r="D10" s="6" t="s">
        <v>231</v>
      </c>
      <c r="L10" s="6" t="s">
        <v>232</v>
      </c>
      <c r="U10" s="135"/>
      <c r="AT10" s="204" t="s">
        <v>233</v>
      </c>
      <c r="AU10" s="60" t="s">
        <v>233</v>
      </c>
      <c r="AX10" s="204" t="s">
        <v>233</v>
      </c>
      <c r="AY10" s="37" t="s">
        <v>233</v>
      </c>
      <c r="AZ10" s="204" t="s">
        <v>233</v>
      </c>
      <c r="BA10" s="60" t="s">
        <v>233</v>
      </c>
      <c r="BB10" s="6" t="s">
        <v>233</v>
      </c>
      <c r="BC10" s="6" t="s">
        <v>233</v>
      </c>
      <c r="BF10" s="6" t="s">
        <v>233</v>
      </c>
      <c r="BG10" s="6" t="s">
        <v>233</v>
      </c>
      <c r="BJ10" s="6" t="s">
        <v>451</v>
      </c>
      <c r="BK10" s="6" t="s">
        <v>451</v>
      </c>
      <c r="BP10" t="s">
        <v>370</v>
      </c>
      <c r="BQ10" s="136" t="s">
        <v>241</v>
      </c>
      <c r="BR10" s="220">
        <v>182</v>
      </c>
      <c r="BS10" s="220"/>
      <c r="BT10" s="220">
        <v>182</v>
      </c>
      <c r="BU10" s="220"/>
      <c r="BV10" s="220">
        <f>52*0.76</f>
        <v>39.520000000000003</v>
      </c>
      <c r="BW10" s="220">
        <v>5.2</v>
      </c>
      <c r="BX10" s="220">
        <v>2.6</v>
      </c>
      <c r="BY10" s="220"/>
      <c r="BZ10" s="220">
        <f>26+5.2+52*0.06</f>
        <v>34.32</v>
      </c>
      <c r="CA10" s="220">
        <v>3</v>
      </c>
      <c r="CB10" s="220">
        <v>5</v>
      </c>
      <c r="CC10" s="220">
        <v>2.6</v>
      </c>
      <c r="CD10" s="220">
        <v>2.6</v>
      </c>
      <c r="CE10" s="37"/>
      <c r="CF10" s="198" t="s">
        <v>621</v>
      </c>
      <c r="CK10" s="238" t="s">
        <v>242</v>
      </c>
      <c r="CL10" s="195" t="s">
        <v>242</v>
      </c>
      <c r="CM10" s="85"/>
      <c r="CN10" s="187" t="s">
        <v>243</v>
      </c>
      <c r="CO10" s="187" t="s">
        <v>622</v>
      </c>
      <c r="CP10" s="187"/>
      <c r="CQ10" s="187"/>
    </row>
    <row r="11" spans="1:95" s="190" customFormat="1" x14ac:dyDescent="0.15">
      <c r="A11" s="49" t="s">
        <v>568</v>
      </c>
      <c r="B11" s="190" t="s">
        <v>16</v>
      </c>
      <c r="D11" s="192" t="s">
        <v>570</v>
      </c>
      <c r="E11" s="192" t="s">
        <v>16</v>
      </c>
      <c r="F11" s="192" t="s">
        <v>570</v>
      </c>
      <c r="G11" s="190" t="s">
        <v>16</v>
      </c>
      <c r="H11" s="190" t="s">
        <v>16</v>
      </c>
      <c r="I11" s="190" t="s">
        <v>16</v>
      </c>
      <c r="J11" s="190" t="s">
        <v>16</v>
      </c>
      <c r="K11" s="190" t="s">
        <v>16</v>
      </c>
      <c r="L11" s="192" t="s">
        <v>570</v>
      </c>
      <c r="M11" s="190" t="s">
        <v>16</v>
      </c>
      <c r="N11" s="190" t="s">
        <v>29</v>
      </c>
      <c r="O11" s="190" t="s">
        <v>16</v>
      </c>
      <c r="P11" s="190" t="s">
        <v>29</v>
      </c>
      <c r="Q11" s="190" t="s">
        <v>16</v>
      </c>
      <c r="R11" s="200" t="s">
        <v>570</v>
      </c>
      <c r="S11" s="102" t="s">
        <v>569</v>
      </c>
      <c r="T11" s="101" t="s">
        <v>570</v>
      </c>
      <c r="U11" s="102" t="s">
        <v>569</v>
      </c>
      <c r="V11" s="101" t="s">
        <v>570</v>
      </c>
      <c r="W11" s="102" t="s">
        <v>569</v>
      </c>
      <c r="X11" s="190" t="s">
        <v>570</v>
      </c>
      <c r="Y11" s="102" t="s">
        <v>569</v>
      </c>
      <c r="Z11" s="190" t="s">
        <v>570</v>
      </c>
      <c r="AA11" s="102" t="s">
        <v>569</v>
      </c>
      <c r="AC11" s="190" t="s">
        <v>570</v>
      </c>
      <c r="AD11" s="190" t="s">
        <v>570</v>
      </c>
      <c r="AE11" s="102" t="s">
        <v>569</v>
      </c>
      <c r="AF11" s="190" t="s">
        <v>570</v>
      </c>
      <c r="AG11" s="102" t="s">
        <v>569</v>
      </c>
      <c r="AH11" s="193" t="s">
        <v>570</v>
      </c>
      <c r="AI11" s="193" t="s">
        <v>570</v>
      </c>
      <c r="AJ11" s="193" t="s">
        <v>570</v>
      </c>
      <c r="AK11" s="193" t="s">
        <v>570</v>
      </c>
      <c r="AL11" s="193" t="s">
        <v>570</v>
      </c>
      <c r="AM11" s="190" t="s">
        <v>117</v>
      </c>
      <c r="AN11" s="102" t="s">
        <v>569</v>
      </c>
      <c r="AO11" s="190" t="s">
        <v>117</v>
      </c>
      <c r="AP11" s="102" t="s">
        <v>569</v>
      </c>
      <c r="AQ11" s="102" t="s">
        <v>569</v>
      </c>
      <c r="AR11" s="102" t="s">
        <v>569</v>
      </c>
      <c r="AS11" s="102" t="s">
        <v>569</v>
      </c>
      <c r="AT11" s="121" t="s">
        <v>121</v>
      </c>
      <c r="AU11" s="107" t="s">
        <v>570</v>
      </c>
      <c r="AV11" s="102" t="s">
        <v>569</v>
      </c>
      <c r="AW11" s="190" t="s">
        <v>117</v>
      </c>
      <c r="AX11" s="160" t="s">
        <v>121</v>
      </c>
      <c r="AY11" s="193" t="s">
        <v>570</v>
      </c>
      <c r="AZ11" s="121" t="s">
        <v>121</v>
      </c>
      <c r="BA11" s="193" t="s">
        <v>570</v>
      </c>
      <c r="BB11" s="121" t="s">
        <v>121</v>
      </c>
      <c r="BC11" s="193" t="s">
        <v>570</v>
      </c>
      <c r="BD11" s="190" t="s">
        <v>117</v>
      </c>
      <c r="BE11" s="190" t="s">
        <v>117</v>
      </c>
      <c r="BF11" s="121" t="s">
        <v>121</v>
      </c>
      <c r="BG11" s="193" t="s">
        <v>570</v>
      </c>
      <c r="BH11" s="193" t="s">
        <v>570</v>
      </c>
      <c r="BI11" s="193" t="s">
        <v>570</v>
      </c>
      <c r="BJ11" s="193" t="s">
        <v>570</v>
      </c>
      <c r="BK11" s="193" t="s">
        <v>570</v>
      </c>
      <c r="BL11" s="190" t="s">
        <v>569</v>
      </c>
      <c r="BM11" s="190" t="s">
        <v>570</v>
      </c>
      <c r="BN11" s="190" t="s">
        <v>570</v>
      </c>
      <c r="BQ11" s="214"/>
      <c r="BR11" s="214"/>
      <c r="BS11" s="214"/>
      <c r="BT11" s="214"/>
      <c r="BU11" s="223">
        <v>162</v>
      </c>
      <c r="BV11" s="223">
        <v>20</v>
      </c>
      <c r="BW11" s="223">
        <v>3</v>
      </c>
      <c r="BX11" s="223"/>
      <c r="BY11" s="223">
        <v>2</v>
      </c>
      <c r="BZ11" s="224">
        <v>3</v>
      </c>
      <c r="CA11" s="223"/>
      <c r="CB11" s="223">
        <v>3</v>
      </c>
      <c r="CC11" s="223"/>
      <c r="CD11" s="223"/>
      <c r="CE11" s="193"/>
      <c r="CF11" s="200" t="s">
        <v>204</v>
      </c>
      <c r="CG11" s="216"/>
      <c r="CH11" s="216"/>
      <c r="CK11" s="239" t="s">
        <v>264</v>
      </c>
      <c r="CL11" s="214"/>
      <c r="CN11" s="191" t="s">
        <v>265</v>
      </c>
      <c r="CO11" s="191" t="s">
        <v>204</v>
      </c>
      <c r="CP11" s="191"/>
      <c r="CQ11" s="191"/>
    </row>
    <row r="12" spans="1:95" s="85" customFormat="1" x14ac:dyDescent="0.15">
      <c r="A12" s="25" t="s">
        <v>236</v>
      </c>
      <c r="B12" s="85" t="s">
        <v>87</v>
      </c>
      <c r="D12" s="196" t="s">
        <v>86</v>
      </c>
      <c r="E12" s="196" t="s">
        <v>87</v>
      </c>
      <c r="F12" s="196" t="s">
        <v>86</v>
      </c>
      <c r="G12" s="85" t="s">
        <v>87</v>
      </c>
      <c r="H12" s="85" t="s">
        <v>87</v>
      </c>
      <c r="I12" s="85" t="s">
        <v>87</v>
      </c>
      <c r="J12" s="85" t="s">
        <v>87</v>
      </c>
      <c r="K12" s="85" t="s">
        <v>87</v>
      </c>
      <c r="L12" s="196" t="s">
        <v>86</v>
      </c>
      <c r="M12" s="85" t="s">
        <v>87</v>
      </c>
      <c r="N12" s="85" t="s">
        <v>86</v>
      </c>
      <c r="O12" s="85" t="s">
        <v>87</v>
      </c>
      <c r="P12" s="85" t="s">
        <v>86</v>
      </c>
      <c r="Q12" s="85" t="s">
        <v>87</v>
      </c>
      <c r="R12" s="201" t="s">
        <v>86</v>
      </c>
      <c r="S12" s="56" t="s">
        <v>87</v>
      </c>
      <c r="T12" s="44" t="s">
        <v>86</v>
      </c>
      <c r="U12" s="56" t="s">
        <v>87</v>
      </c>
      <c r="V12" s="44" t="s">
        <v>86</v>
      </c>
      <c r="W12" s="56" t="s">
        <v>87</v>
      </c>
      <c r="X12" s="85" t="s">
        <v>87</v>
      </c>
      <c r="Y12" s="56" t="s">
        <v>87</v>
      </c>
      <c r="Z12" s="85" t="s">
        <v>87</v>
      </c>
      <c r="AA12" s="56" t="s">
        <v>87</v>
      </c>
      <c r="AC12" s="189" t="s">
        <v>33</v>
      </c>
      <c r="AD12" s="189" t="s">
        <v>33</v>
      </c>
      <c r="AE12" s="56" t="s">
        <v>379</v>
      </c>
      <c r="AF12" s="85" t="s">
        <v>377</v>
      </c>
      <c r="AG12" s="56" t="s">
        <v>379</v>
      </c>
      <c r="AH12" s="194" t="s">
        <v>377</v>
      </c>
      <c r="AI12" s="194" t="s">
        <v>377</v>
      </c>
      <c r="AJ12" s="194" t="s">
        <v>377</v>
      </c>
      <c r="AK12" s="194" t="s">
        <v>377</v>
      </c>
      <c r="AL12" s="194" t="s">
        <v>377</v>
      </c>
      <c r="AM12" s="85" t="s">
        <v>221</v>
      </c>
      <c r="AN12" s="56" t="s">
        <v>379</v>
      </c>
      <c r="AO12" s="85" t="s">
        <v>221</v>
      </c>
      <c r="AP12" s="56" t="s">
        <v>379</v>
      </c>
      <c r="AQ12" s="56" t="s">
        <v>379</v>
      </c>
      <c r="AR12" s="56" t="s">
        <v>379</v>
      </c>
      <c r="AS12" s="56" t="s">
        <v>379</v>
      </c>
      <c r="AT12" s="52" t="s">
        <v>122</v>
      </c>
      <c r="AU12" s="207" t="s">
        <v>377</v>
      </c>
      <c r="AV12" s="56" t="s">
        <v>379</v>
      </c>
      <c r="AW12" s="85" t="s">
        <v>221</v>
      </c>
      <c r="AX12" s="161" t="s">
        <v>122</v>
      </c>
      <c r="AY12" s="194" t="s">
        <v>377</v>
      </c>
      <c r="AZ12" s="52" t="s">
        <v>122</v>
      </c>
      <c r="BA12" s="194" t="s">
        <v>377</v>
      </c>
      <c r="BB12" s="52" t="s">
        <v>122</v>
      </c>
      <c r="BC12" s="194" t="s">
        <v>377</v>
      </c>
      <c r="BD12" s="85" t="s">
        <v>224</v>
      </c>
      <c r="BE12" s="85" t="s">
        <v>221</v>
      </c>
      <c r="BF12" s="52" t="s">
        <v>122</v>
      </c>
      <c r="BG12" s="194" t="s">
        <v>377</v>
      </c>
      <c r="BH12" s="194" t="s">
        <v>377</v>
      </c>
      <c r="BI12" s="194" t="s">
        <v>377</v>
      </c>
      <c r="BJ12" s="194" t="s">
        <v>377</v>
      </c>
      <c r="BK12" s="194" t="s">
        <v>377</v>
      </c>
      <c r="BL12" s="85" t="s">
        <v>379</v>
      </c>
      <c r="BM12" s="189" t="s">
        <v>33</v>
      </c>
      <c r="BN12" s="189" t="s">
        <v>33</v>
      </c>
      <c r="BQ12" s="195"/>
      <c r="BR12" s="195"/>
      <c r="BS12" s="195"/>
      <c r="BT12" s="195"/>
      <c r="BU12" s="221"/>
      <c r="BV12" s="221"/>
      <c r="BW12" s="221"/>
      <c r="BX12" s="221"/>
      <c r="BY12" s="221"/>
      <c r="BZ12" s="222"/>
      <c r="CA12" s="221"/>
      <c r="CB12" s="221"/>
      <c r="CC12" s="221"/>
      <c r="CD12" s="221"/>
      <c r="CE12" s="209"/>
      <c r="CF12" s="205"/>
      <c r="CG12" s="202"/>
      <c r="CH12" s="202"/>
      <c r="CK12" s="238"/>
      <c r="CL12" s="195"/>
      <c r="CN12" s="187"/>
      <c r="CO12" s="187"/>
      <c r="CP12" s="187"/>
      <c r="CQ12" s="187"/>
    </row>
    <row r="13" spans="1:95" s="85" customFormat="1" x14ac:dyDescent="0.15">
      <c r="A13" s="124"/>
      <c r="B13" s="85" t="s">
        <v>146</v>
      </c>
      <c r="C13" s="85" t="s">
        <v>320</v>
      </c>
      <c r="D13" s="138"/>
      <c r="F13" s="197" t="s">
        <v>304</v>
      </c>
      <c r="H13" s="85" t="s">
        <v>262</v>
      </c>
      <c r="I13" s="85" t="s">
        <v>304</v>
      </c>
      <c r="J13" s="85" t="s">
        <v>8</v>
      </c>
      <c r="L13" s="196" t="s">
        <v>9</v>
      </c>
      <c r="M13" s="196" t="s">
        <v>9</v>
      </c>
      <c r="N13" s="85" t="s">
        <v>146</v>
      </c>
      <c r="O13" s="85" t="s">
        <v>146</v>
      </c>
      <c r="R13" s="202" t="s">
        <v>629</v>
      </c>
      <c r="S13" s="202" t="s">
        <v>629</v>
      </c>
      <c r="T13" s="125" t="s">
        <v>647</v>
      </c>
      <c r="U13" s="132" t="s">
        <v>647</v>
      </c>
      <c r="V13" s="85" t="s">
        <v>631</v>
      </c>
      <c r="W13" s="85" t="s">
        <v>631</v>
      </c>
      <c r="X13" s="85" t="s">
        <v>146</v>
      </c>
      <c r="Y13" s="85" t="s">
        <v>146</v>
      </c>
      <c r="AC13" s="189" t="s">
        <v>31</v>
      </c>
      <c r="AD13" s="85" t="s">
        <v>116</v>
      </c>
      <c r="AE13" s="85" t="s">
        <v>116</v>
      </c>
      <c r="AF13" s="85" t="s">
        <v>32</v>
      </c>
      <c r="AG13" s="85" t="s">
        <v>378</v>
      </c>
      <c r="AH13" s="138"/>
      <c r="AI13" s="138"/>
      <c r="AJ13" s="138"/>
      <c r="AK13" s="138"/>
      <c r="AL13" s="138"/>
      <c r="AM13" s="85" t="s">
        <v>280</v>
      </c>
      <c r="AN13" s="85" t="s">
        <v>280</v>
      </c>
      <c r="AO13" s="85" t="s">
        <v>222</v>
      </c>
      <c r="AP13" s="85" t="s">
        <v>222</v>
      </c>
      <c r="AS13" s="85" t="s">
        <v>222</v>
      </c>
      <c r="AT13" s="50" t="s">
        <v>123</v>
      </c>
      <c r="AU13" s="207" t="s">
        <v>378</v>
      </c>
      <c r="AV13" s="207" t="s">
        <v>378</v>
      </c>
      <c r="AX13" s="162" t="s">
        <v>123</v>
      </c>
      <c r="AY13" s="209"/>
      <c r="AZ13" s="50" t="s">
        <v>123</v>
      </c>
      <c r="BA13" s="188"/>
      <c r="BB13" s="50" t="s">
        <v>123</v>
      </c>
      <c r="BC13" s="138"/>
      <c r="BF13" s="50" t="s">
        <v>123</v>
      </c>
      <c r="BG13" s="138"/>
      <c r="BJ13" s="138"/>
      <c r="BK13" s="196" t="s">
        <v>80</v>
      </c>
      <c r="BM13" s="211" t="s">
        <v>31</v>
      </c>
      <c r="BQ13" s="195"/>
      <c r="BR13" s="195"/>
      <c r="BS13" s="195"/>
      <c r="BT13" s="195"/>
      <c r="BU13" s="221"/>
      <c r="BV13" s="221"/>
      <c r="BW13" s="221"/>
      <c r="BX13" s="221"/>
      <c r="BY13" s="221"/>
      <c r="BZ13" s="222"/>
      <c r="CA13" s="221"/>
      <c r="CB13" s="221"/>
      <c r="CC13" s="221"/>
      <c r="CD13" s="221"/>
      <c r="CE13" s="209"/>
      <c r="CF13" s="205"/>
      <c r="CG13" s="202"/>
      <c r="CH13" s="202"/>
      <c r="CK13" s="238"/>
      <c r="CL13" s="195"/>
      <c r="CN13" s="187"/>
      <c r="CO13" s="187"/>
      <c r="CP13" s="187"/>
      <c r="CQ13" s="187"/>
    </row>
    <row r="14" spans="1:95" s="85" customFormat="1" ht="13" customHeight="1" x14ac:dyDescent="0.15">
      <c r="A14" s="123" t="s">
        <v>567</v>
      </c>
      <c r="B14" s="85" t="s">
        <v>296</v>
      </c>
      <c r="C14" s="85" t="s">
        <v>296</v>
      </c>
      <c r="D14" s="138" t="s">
        <v>265</v>
      </c>
      <c r="E14" s="138" t="s">
        <v>265</v>
      </c>
      <c r="F14" s="85" t="s">
        <v>79</v>
      </c>
      <c r="G14" s="85" t="s">
        <v>79</v>
      </c>
      <c r="H14" s="85" t="s">
        <v>6</v>
      </c>
      <c r="I14" s="85" t="s">
        <v>7</v>
      </c>
      <c r="J14" s="85" t="s">
        <v>296</v>
      </c>
      <c r="K14" s="85" t="s">
        <v>40</v>
      </c>
      <c r="L14" s="85" t="s">
        <v>96</v>
      </c>
      <c r="M14" s="85" t="s">
        <v>96</v>
      </c>
      <c r="N14" s="85" t="s">
        <v>296</v>
      </c>
      <c r="O14" s="85" t="s">
        <v>296</v>
      </c>
      <c r="P14" s="85" t="s">
        <v>41</v>
      </c>
      <c r="Q14" s="85" t="s">
        <v>41</v>
      </c>
      <c r="R14" s="202" t="s">
        <v>296</v>
      </c>
      <c r="S14" s="202" t="s">
        <v>296</v>
      </c>
      <c r="T14" s="131" t="s">
        <v>648</v>
      </c>
      <c r="U14" s="126" t="s">
        <v>648</v>
      </c>
      <c r="V14" s="85" t="s">
        <v>630</v>
      </c>
      <c r="W14" s="85" t="s">
        <v>630</v>
      </c>
      <c r="X14" s="85" t="s">
        <v>296</v>
      </c>
      <c r="Y14" s="85" t="s">
        <v>296</v>
      </c>
      <c r="Z14" s="85" t="s">
        <v>205</v>
      </c>
      <c r="AA14" s="85" t="s">
        <v>205</v>
      </c>
      <c r="AC14" s="85" t="s">
        <v>30</v>
      </c>
      <c r="AD14" s="85" t="s">
        <v>613</v>
      </c>
      <c r="AE14" s="85" t="s">
        <v>613</v>
      </c>
      <c r="AF14" s="85" t="s">
        <v>613</v>
      </c>
      <c r="AG14" s="85" t="s">
        <v>373</v>
      </c>
      <c r="AH14" s="260" t="s">
        <v>373</v>
      </c>
      <c r="AI14" s="260" t="s">
        <v>373</v>
      </c>
      <c r="AJ14" s="260" t="s">
        <v>373</v>
      </c>
      <c r="AK14" s="260" t="s">
        <v>373</v>
      </c>
      <c r="AL14" s="260" t="s">
        <v>373</v>
      </c>
      <c r="AM14" s="85" t="s">
        <v>373</v>
      </c>
      <c r="AN14" s="85" t="s">
        <v>373</v>
      </c>
      <c r="AO14" s="85" t="s">
        <v>373</v>
      </c>
      <c r="AP14" s="85" t="s">
        <v>373</v>
      </c>
      <c r="AQ14" s="85" t="s">
        <v>373</v>
      </c>
      <c r="AR14" s="85" t="s">
        <v>373</v>
      </c>
      <c r="AS14" s="85" t="s">
        <v>373</v>
      </c>
      <c r="AT14" s="123" t="s">
        <v>19</v>
      </c>
      <c r="AU14" s="207" t="s">
        <v>373</v>
      </c>
      <c r="AV14" s="207" t="s">
        <v>373</v>
      </c>
      <c r="AW14" s="85" t="s">
        <v>370</v>
      </c>
      <c r="AX14" s="202" t="s">
        <v>370</v>
      </c>
      <c r="AY14" s="195" t="s">
        <v>370</v>
      </c>
      <c r="AZ14" s="201" t="s">
        <v>241</v>
      </c>
      <c r="BA14" s="207" t="s">
        <v>241</v>
      </c>
      <c r="BB14" s="196" t="s">
        <v>698</v>
      </c>
      <c r="BC14" s="196" t="s">
        <v>698</v>
      </c>
      <c r="BD14" s="85" t="s">
        <v>225</v>
      </c>
      <c r="BE14" s="85" t="s">
        <v>374</v>
      </c>
      <c r="BF14" s="85" t="s">
        <v>374</v>
      </c>
      <c r="BG14" s="85" t="s">
        <v>374</v>
      </c>
      <c r="BH14" s="85" t="s">
        <v>375</v>
      </c>
      <c r="BI14" s="85" t="s">
        <v>115</v>
      </c>
      <c r="BJ14" s="196" t="s">
        <v>124</v>
      </c>
      <c r="BK14" s="196" t="s">
        <v>130</v>
      </c>
      <c r="BL14" s="85" t="s">
        <v>115</v>
      </c>
      <c r="BM14" s="85" t="s">
        <v>81</v>
      </c>
      <c r="BN14" s="85" t="s">
        <v>217</v>
      </c>
      <c r="BQ14" s="195"/>
      <c r="BR14" s="195"/>
      <c r="BS14" s="195"/>
      <c r="BT14" s="195"/>
      <c r="BU14" s="221">
        <v>60</v>
      </c>
      <c r="BV14" s="221">
        <v>115</v>
      </c>
      <c r="BW14" s="221">
        <v>3</v>
      </c>
      <c r="BX14" s="221">
        <v>2.6</v>
      </c>
      <c r="BY14" s="221">
        <v>2</v>
      </c>
      <c r="BZ14" s="222">
        <v>12</v>
      </c>
      <c r="CA14" s="221">
        <v>3</v>
      </c>
      <c r="CB14" s="222">
        <v>5</v>
      </c>
      <c r="CC14" s="221">
        <v>2.6</v>
      </c>
      <c r="CD14" s="221">
        <v>2.6</v>
      </c>
      <c r="CE14" s="209"/>
      <c r="CF14" s="202" t="s">
        <v>307</v>
      </c>
      <c r="CG14" s="202" t="s">
        <v>413</v>
      </c>
      <c r="CH14" s="202" t="s">
        <v>284</v>
      </c>
      <c r="CI14" s="138"/>
      <c r="CJ14" s="196" t="s">
        <v>220</v>
      </c>
      <c r="CK14" s="238" t="s">
        <v>219</v>
      </c>
      <c r="CL14" s="195" t="s">
        <v>245</v>
      </c>
      <c r="CN14" s="187" t="s">
        <v>285</v>
      </c>
      <c r="CO14" s="188" t="s">
        <v>307</v>
      </c>
      <c r="CP14" s="187" t="s">
        <v>245</v>
      </c>
      <c r="CQ14" s="187" t="s">
        <v>54</v>
      </c>
    </row>
    <row r="15" spans="1:95" x14ac:dyDescent="0.15">
      <c r="A15" s="217" t="s">
        <v>306</v>
      </c>
      <c r="CJ15" s="217">
        <v>1595</v>
      </c>
    </row>
    <row r="16" spans="1:95" x14ac:dyDescent="0.15">
      <c r="A16" s="218">
        <v>1596</v>
      </c>
      <c r="CJ16" s="218">
        <v>1596</v>
      </c>
    </row>
    <row r="17" spans="1:93" x14ac:dyDescent="0.15">
      <c r="A17" s="218">
        <v>1597</v>
      </c>
      <c r="CJ17" s="218">
        <v>1597</v>
      </c>
    </row>
    <row r="18" spans="1:93" x14ac:dyDescent="0.15">
      <c r="A18" s="218">
        <v>1598</v>
      </c>
      <c r="CJ18" s="218">
        <v>1598</v>
      </c>
    </row>
    <row r="19" spans="1:93" x14ac:dyDescent="0.15">
      <c r="A19" s="218">
        <v>1599</v>
      </c>
      <c r="CJ19" s="218">
        <v>1599</v>
      </c>
    </row>
    <row r="20" spans="1:93" x14ac:dyDescent="0.15">
      <c r="A20" s="218">
        <v>1600</v>
      </c>
      <c r="D20" s="6">
        <f t="shared" ref="D20:D51" si="0">(8/2.5)*(10.5/12)</f>
        <v>2.8000000000000003</v>
      </c>
      <c r="E20" s="37">
        <f t="shared" ref="E20:E51" si="1">D20*10.78/$G$2</f>
        <v>1.0061333333333333</v>
      </c>
      <c r="AQ20">
        <v>0.36570000000000003</v>
      </c>
      <c r="BU20" s="136">
        <f t="shared" ref="BU20:BU51" si="2">AQ20</f>
        <v>0.36570000000000003</v>
      </c>
      <c r="CJ20" s="218">
        <v>1600</v>
      </c>
      <c r="CK20" s="234">
        <f t="shared" ref="CK20:CK51" si="3">E20*360</f>
        <v>362.20799999999997</v>
      </c>
      <c r="CN20" s="1">
        <f t="shared" ref="CN20:CN51" si="4">E20</f>
        <v>1.0061333333333333</v>
      </c>
      <c r="CO20" s="60"/>
    </row>
    <row r="21" spans="1:93" x14ac:dyDescent="0.15">
      <c r="A21" s="218">
        <f t="shared" ref="A21:A52" si="5">+A20+1</f>
        <v>1601</v>
      </c>
      <c r="D21" s="6">
        <f t="shared" si="0"/>
        <v>2.8000000000000003</v>
      </c>
      <c r="E21" s="37">
        <f t="shared" si="1"/>
        <v>1.0061333333333333</v>
      </c>
      <c r="AQ21">
        <v>0.36570000000000003</v>
      </c>
      <c r="BU21" s="136">
        <f t="shared" si="2"/>
        <v>0.36570000000000003</v>
      </c>
      <c r="CJ21" s="218">
        <f t="shared" ref="CJ21:CJ84" si="6">+CJ20+1</f>
        <v>1601</v>
      </c>
      <c r="CK21" s="234">
        <f t="shared" si="3"/>
        <v>362.20799999999997</v>
      </c>
      <c r="CN21" s="1">
        <f t="shared" si="4"/>
        <v>1.0061333333333333</v>
      </c>
      <c r="CO21" s="60"/>
    </row>
    <row r="22" spans="1:93" x14ac:dyDescent="0.15">
      <c r="A22" s="218">
        <f t="shared" si="5"/>
        <v>1602</v>
      </c>
      <c r="D22" s="6">
        <f t="shared" si="0"/>
        <v>2.8000000000000003</v>
      </c>
      <c r="E22" s="37">
        <f t="shared" si="1"/>
        <v>1.0061333333333333</v>
      </c>
      <c r="AQ22">
        <v>0.36570000000000003</v>
      </c>
      <c r="BU22" s="136">
        <f t="shared" si="2"/>
        <v>0.36570000000000003</v>
      </c>
      <c r="CJ22" s="218">
        <f t="shared" si="6"/>
        <v>1602</v>
      </c>
      <c r="CK22" s="234">
        <f t="shared" si="3"/>
        <v>362.20799999999997</v>
      </c>
      <c r="CN22" s="1">
        <f t="shared" si="4"/>
        <v>1.0061333333333333</v>
      </c>
      <c r="CO22" s="60"/>
    </row>
    <row r="23" spans="1:93" x14ac:dyDescent="0.15">
      <c r="A23" s="218">
        <f t="shared" si="5"/>
        <v>1603</v>
      </c>
      <c r="D23" s="6">
        <f t="shared" si="0"/>
        <v>2.8000000000000003</v>
      </c>
      <c r="E23" s="37">
        <f t="shared" si="1"/>
        <v>1.0061333333333333</v>
      </c>
      <c r="AQ23">
        <v>0.36570000000000003</v>
      </c>
      <c r="BU23" s="136">
        <f t="shared" si="2"/>
        <v>0.36570000000000003</v>
      </c>
      <c r="CJ23" s="218">
        <f t="shared" si="6"/>
        <v>1603</v>
      </c>
      <c r="CK23" s="234">
        <f t="shared" si="3"/>
        <v>362.20799999999997</v>
      </c>
      <c r="CN23" s="1">
        <f t="shared" si="4"/>
        <v>1.0061333333333333</v>
      </c>
      <c r="CO23" s="60"/>
    </row>
    <row r="24" spans="1:93" x14ac:dyDescent="0.15">
      <c r="A24" s="218">
        <f t="shared" si="5"/>
        <v>1604</v>
      </c>
      <c r="D24" s="6">
        <f t="shared" si="0"/>
        <v>2.8000000000000003</v>
      </c>
      <c r="E24" s="37">
        <f t="shared" si="1"/>
        <v>1.0061333333333333</v>
      </c>
      <c r="AQ24">
        <v>0.36570000000000003</v>
      </c>
      <c r="BU24" s="136">
        <f t="shared" si="2"/>
        <v>0.36570000000000003</v>
      </c>
      <c r="CJ24" s="218">
        <f t="shared" si="6"/>
        <v>1604</v>
      </c>
      <c r="CK24" s="234">
        <f t="shared" si="3"/>
        <v>362.20799999999997</v>
      </c>
      <c r="CN24" s="1">
        <f t="shared" si="4"/>
        <v>1.0061333333333333</v>
      </c>
      <c r="CO24" s="60"/>
    </row>
    <row r="25" spans="1:93" x14ac:dyDescent="0.15">
      <c r="A25" s="218">
        <f t="shared" si="5"/>
        <v>1605</v>
      </c>
      <c r="D25" s="6">
        <f t="shared" si="0"/>
        <v>2.8000000000000003</v>
      </c>
      <c r="E25" s="37">
        <f t="shared" si="1"/>
        <v>1.0061333333333333</v>
      </c>
      <c r="AQ25">
        <v>0.36570000000000003</v>
      </c>
      <c r="BU25" s="136">
        <f t="shared" si="2"/>
        <v>0.36570000000000003</v>
      </c>
      <c r="CJ25" s="218">
        <f t="shared" si="6"/>
        <v>1605</v>
      </c>
      <c r="CK25" s="234">
        <f t="shared" si="3"/>
        <v>362.20799999999997</v>
      </c>
      <c r="CN25" s="1">
        <f t="shared" si="4"/>
        <v>1.0061333333333333</v>
      </c>
      <c r="CO25" s="60"/>
    </row>
    <row r="26" spans="1:93" x14ac:dyDescent="0.15">
      <c r="A26" s="218">
        <f t="shared" si="5"/>
        <v>1606</v>
      </c>
      <c r="D26" s="6">
        <f t="shared" si="0"/>
        <v>2.8000000000000003</v>
      </c>
      <c r="E26" s="37">
        <f t="shared" si="1"/>
        <v>1.0061333333333333</v>
      </c>
      <c r="AQ26">
        <v>0.36570000000000003</v>
      </c>
      <c r="BU26" s="136">
        <f t="shared" si="2"/>
        <v>0.36570000000000003</v>
      </c>
      <c r="CJ26" s="218">
        <f t="shared" si="6"/>
        <v>1606</v>
      </c>
      <c r="CK26" s="234">
        <f t="shared" si="3"/>
        <v>362.20799999999997</v>
      </c>
      <c r="CN26" s="1">
        <f t="shared" si="4"/>
        <v>1.0061333333333333</v>
      </c>
      <c r="CO26" s="60"/>
    </row>
    <row r="27" spans="1:93" x14ac:dyDescent="0.15">
      <c r="A27" s="218">
        <f t="shared" si="5"/>
        <v>1607</v>
      </c>
      <c r="D27" s="6">
        <f t="shared" si="0"/>
        <v>2.8000000000000003</v>
      </c>
      <c r="E27" s="37">
        <f t="shared" si="1"/>
        <v>1.0061333333333333</v>
      </c>
      <c r="AQ27">
        <v>0.36570000000000003</v>
      </c>
      <c r="BU27" s="136">
        <f t="shared" si="2"/>
        <v>0.36570000000000003</v>
      </c>
      <c r="CJ27" s="218">
        <f t="shared" si="6"/>
        <v>1607</v>
      </c>
      <c r="CK27" s="234">
        <f t="shared" si="3"/>
        <v>362.20799999999997</v>
      </c>
      <c r="CN27" s="1">
        <f t="shared" si="4"/>
        <v>1.0061333333333333</v>
      </c>
      <c r="CO27" s="60"/>
    </row>
    <row r="28" spans="1:93" x14ac:dyDescent="0.15">
      <c r="A28" s="218">
        <f t="shared" si="5"/>
        <v>1608</v>
      </c>
      <c r="D28" s="6">
        <f t="shared" si="0"/>
        <v>2.8000000000000003</v>
      </c>
      <c r="E28" s="37">
        <f t="shared" si="1"/>
        <v>1.0061333333333333</v>
      </c>
      <c r="AQ28">
        <v>0.36570000000000003</v>
      </c>
      <c r="BU28" s="136">
        <f t="shared" si="2"/>
        <v>0.36570000000000003</v>
      </c>
      <c r="CJ28" s="218">
        <f t="shared" si="6"/>
        <v>1608</v>
      </c>
      <c r="CK28" s="234">
        <f t="shared" si="3"/>
        <v>362.20799999999997</v>
      </c>
      <c r="CN28" s="1">
        <f t="shared" si="4"/>
        <v>1.0061333333333333</v>
      </c>
      <c r="CO28" s="60"/>
    </row>
    <row r="29" spans="1:93" x14ac:dyDescent="0.15">
      <c r="A29" s="218">
        <f t="shared" si="5"/>
        <v>1609</v>
      </c>
      <c r="D29" s="6">
        <f t="shared" si="0"/>
        <v>2.8000000000000003</v>
      </c>
      <c r="E29" s="37">
        <f t="shared" si="1"/>
        <v>1.0061333333333333</v>
      </c>
      <c r="AQ29">
        <v>0.36570000000000003</v>
      </c>
      <c r="BU29" s="136">
        <f t="shared" si="2"/>
        <v>0.36570000000000003</v>
      </c>
      <c r="CJ29" s="218">
        <f t="shared" si="6"/>
        <v>1609</v>
      </c>
      <c r="CK29" s="234">
        <f t="shared" si="3"/>
        <v>362.20799999999997</v>
      </c>
      <c r="CN29" s="1">
        <f t="shared" si="4"/>
        <v>1.0061333333333333</v>
      </c>
      <c r="CO29" s="60"/>
    </row>
    <row r="30" spans="1:93" x14ac:dyDescent="0.15">
      <c r="A30" s="218">
        <f t="shared" si="5"/>
        <v>1610</v>
      </c>
      <c r="D30" s="6">
        <f t="shared" si="0"/>
        <v>2.8000000000000003</v>
      </c>
      <c r="E30" s="37">
        <f t="shared" si="1"/>
        <v>1.0061333333333333</v>
      </c>
      <c r="AQ30">
        <v>0.36570000000000003</v>
      </c>
      <c r="BU30" s="136">
        <f t="shared" si="2"/>
        <v>0.36570000000000003</v>
      </c>
      <c r="CJ30" s="218">
        <f t="shared" si="6"/>
        <v>1610</v>
      </c>
      <c r="CK30" s="234">
        <f t="shared" si="3"/>
        <v>362.20799999999997</v>
      </c>
      <c r="CN30" s="1">
        <f t="shared" si="4"/>
        <v>1.0061333333333333</v>
      </c>
      <c r="CO30" s="60"/>
    </row>
    <row r="31" spans="1:93" x14ac:dyDescent="0.15">
      <c r="A31" s="218">
        <f t="shared" si="5"/>
        <v>1611</v>
      </c>
      <c r="D31" s="6">
        <f t="shared" si="0"/>
        <v>2.8000000000000003</v>
      </c>
      <c r="E31" s="37">
        <f t="shared" si="1"/>
        <v>1.0061333333333333</v>
      </c>
      <c r="AQ31">
        <v>0.36570000000000003</v>
      </c>
      <c r="BU31" s="136">
        <f t="shared" si="2"/>
        <v>0.36570000000000003</v>
      </c>
      <c r="CJ31" s="218">
        <f t="shared" si="6"/>
        <v>1611</v>
      </c>
      <c r="CK31" s="234">
        <f t="shared" si="3"/>
        <v>362.20799999999997</v>
      </c>
      <c r="CN31" s="1">
        <f t="shared" si="4"/>
        <v>1.0061333333333333</v>
      </c>
      <c r="CO31" s="60"/>
    </row>
    <row r="32" spans="1:93" x14ac:dyDescent="0.15">
      <c r="A32" s="218">
        <f t="shared" si="5"/>
        <v>1612</v>
      </c>
      <c r="D32" s="6">
        <f t="shared" si="0"/>
        <v>2.8000000000000003</v>
      </c>
      <c r="E32" s="37">
        <f t="shared" si="1"/>
        <v>1.0061333333333333</v>
      </c>
      <c r="AQ32">
        <v>0.36570000000000003</v>
      </c>
      <c r="BU32" s="136">
        <f t="shared" si="2"/>
        <v>0.36570000000000003</v>
      </c>
      <c r="CJ32" s="218">
        <f t="shared" si="6"/>
        <v>1612</v>
      </c>
      <c r="CK32" s="234">
        <f t="shared" si="3"/>
        <v>362.20799999999997</v>
      </c>
      <c r="CN32" s="1">
        <f t="shared" si="4"/>
        <v>1.0061333333333333</v>
      </c>
      <c r="CO32" s="60"/>
    </row>
    <row r="33" spans="1:93" x14ac:dyDescent="0.15">
      <c r="A33" s="218">
        <f t="shared" si="5"/>
        <v>1613</v>
      </c>
      <c r="D33" s="6">
        <f t="shared" si="0"/>
        <v>2.8000000000000003</v>
      </c>
      <c r="E33" s="37">
        <f t="shared" si="1"/>
        <v>1.0061333333333333</v>
      </c>
      <c r="AQ33">
        <v>0.36570000000000003</v>
      </c>
      <c r="BU33" s="136">
        <f t="shared" si="2"/>
        <v>0.36570000000000003</v>
      </c>
      <c r="CJ33" s="218">
        <f t="shared" si="6"/>
        <v>1613</v>
      </c>
      <c r="CK33" s="234">
        <f t="shared" si="3"/>
        <v>362.20799999999997</v>
      </c>
      <c r="CN33" s="1">
        <f t="shared" si="4"/>
        <v>1.0061333333333333</v>
      </c>
      <c r="CO33" s="60"/>
    </row>
    <row r="34" spans="1:93" x14ac:dyDescent="0.15">
      <c r="A34" s="218">
        <f t="shared" si="5"/>
        <v>1614</v>
      </c>
      <c r="D34" s="6">
        <f t="shared" si="0"/>
        <v>2.8000000000000003</v>
      </c>
      <c r="E34" s="37">
        <f t="shared" si="1"/>
        <v>1.0061333333333333</v>
      </c>
      <c r="AQ34">
        <v>0.36570000000000003</v>
      </c>
      <c r="AR34">
        <v>0.21299999999999999</v>
      </c>
      <c r="BU34" s="136">
        <f t="shared" si="2"/>
        <v>0.36570000000000003</v>
      </c>
      <c r="CJ34" s="218">
        <f t="shared" si="6"/>
        <v>1614</v>
      </c>
      <c r="CK34" s="234">
        <f t="shared" si="3"/>
        <v>362.20799999999997</v>
      </c>
      <c r="CN34" s="1">
        <f t="shared" si="4"/>
        <v>1.0061333333333333</v>
      </c>
      <c r="CO34" s="60"/>
    </row>
    <row r="35" spans="1:93" x14ac:dyDescent="0.15">
      <c r="A35" s="218">
        <f t="shared" si="5"/>
        <v>1615</v>
      </c>
      <c r="D35" s="6">
        <f t="shared" si="0"/>
        <v>2.8000000000000003</v>
      </c>
      <c r="E35" s="37">
        <f t="shared" si="1"/>
        <v>1.0061333333333333</v>
      </c>
      <c r="AQ35">
        <v>0.36570000000000003</v>
      </c>
      <c r="BU35" s="136">
        <f t="shared" si="2"/>
        <v>0.36570000000000003</v>
      </c>
      <c r="CJ35" s="218">
        <f t="shared" si="6"/>
        <v>1615</v>
      </c>
      <c r="CK35" s="234">
        <f t="shared" si="3"/>
        <v>362.20799999999997</v>
      </c>
      <c r="CN35" s="1">
        <f t="shared" si="4"/>
        <v>1.0061333333333333</v>
      </c>
      <c r="CO35" s="60"/>
    </row>
    <row r="36" spans="1:93" x14ac:dyDescent="0.15">
      <c r="A36" s="218">
        <f t="shared" si="5"/>
        <v>1616</v>
      </c>
      <c r="D36" s="6">
        <f t="shared" si="0"/>
        <v>2.8000000000000003</v>
      </c>
      <c r="E36" s="37">
        <f t="shared" si="1"/>
        <v>1.0061333333333333</v>
      </c>
      <c r="AQ36">
        <v>0.36570000000000003</v>
      </c>
      <c r="BU36" s="136">
        <f t="shared" si="2"/>
        <v>0.36570000000000003</v>
      </c>
      <c r="CJ36" s="218">
        <f t="shared" si="6"/>
        <v>1616</v>
      </c>
      <c r="CK36" s="234">
        <f t="shared" si="3"/>
        <v>362.20799999999997</v>
      </c>
      <c r="CN36" s="1">
        <f t="shared" si="4"/>
        <v>1.0061333333333333</v>
      </c>
      <c r="CO36" s="60"/>
    </row>
    <row r="37" spans="1:93" x14ac:dyDescent="0.15">
      <c r="A37" s="218">
        <f t="shared" si="5"/>
        <v>1617</v>
      </c>
      <c r="D37" s="6">
        <f t="shared" si="0"/>
        <v>2.8000000000000003</v>
      </c>
      <c r="E37" s="37">
        <f t="shared" si="1"/>
        <v>1.0061333333333333</v>
      </c>
      <c r="AQ37">
        <v>0.36570000000000003</v>
      </c>
      <c r="BU37" s="136">
        <f t="shared" si="2"/>
        <v>0.36570000000000003</v>
      </c>
      <c r="CJ37" s="218">
        <f t="shared" si="6"/>
        <v>1617</v>
      </c>
      <c r="CK37" s="234">
        <f t="shared" si="3"/>
        <v>362.20799999999997</v>
      </c>
      <c r="CN37" s="1">
        <f t="shared" si="4"/>
        <v>1.0061333333333333</v>
      </c>
      <c r="CO37" s="60"/>
    </row>
    <row r="38" spans="1:93" x14ac:dyDescent="0.15">
      <c r="A38" s="218">
        <f t="shared" si="5"/>
        <v>1618</v>
      </c>
      <c r="D38" s="6">
        <f t="shared" si="0"/>
        <v>2.8000000000000003</v>
      </c>
      <c r="E38" s="37">
        <f t="shared" si="1"/>
        <v>1.0061333333333333</v>
      </c>
      <c r="AQ38">
        <v>0.36570000000000003</v>
      </c>
      <c r="BU38" s="136">
        <f t="shared" si="2"/>
        <v>0.36570000000000003</v>
      </c>
      <c r="CJ38" s="218">
        <f t="shared" si="6"/>
        <v>1618</v>
      </c>
      <c r="CK38" s="234">
        <f t="shared" si="3"/>
        <v>362.20799999999997</v>
      </c>
      <c r="CN38" s="1">
        <f t="shared" si="4"/>
        <v>1.0061333333333333</v>
      </c>
      <c r="CO38" s="60"/>
    </row>
    <row r="39" spans="1:93" x14ac:dyDescent="0.15">
      <c r="A39" s="218">
        <f t="shared" si="5"/>
        <v>1619</v>
      </c>
      <c r="D39" s="6">
        <f t="shared" si="0"/>
        <v>2.8000000000000003</v>
      </c>
      <c r="E39" s="37">
        <f t="shared" si="1"/>
        <v>1.0061333333333333</v>
      </c>
      <c r="AQ39">
        <v>0.36570000000000003</v>
      </c>
      <c r="BU39" s="136">
        <f t="shared" si="2"/>
        <v>0.36570000000000003</v>
      </c>
      <c r="CJ39" s="218">
        <f t="shared" si="6"/>
        <v>1619</v>
      </c>
      <c r="CK39" s="234">
        <f t="shared" si="3"/>
        <v>362.20799999999997</v>
      </c>
      <c r="CN39" s="1">
        <f t="shared" si="4"/>
        <v>1.0061333333333333</v>
      </c>
      <c r="CO39" s="60"/>
    </row>
    <row r="40" spans="1:93" x14ac:dyDescent="0.15">
      <c r="A40" s="218">
        <f t="shared" si="5"/>
        <v>1620</v>
      </c>
      <c r="D40" s="6">
        <f t="shared" si="0"/>
        <v>2.8000000000000003</v>
      </c>
      <c r="E40" s="37">
        <f t="shared" si="1"/>
        <v>1.0061333333333333</v>
      </c>
      <c r="AQ40">
        <v>0.36570000000000003</v>
      </c>
      <c r="BU40" s="136">
        <f t="shared" si="2"/>
        <v>0.36570000000000003</v>
      </c>
      <c r="CJ40" s="218">
        <f t="shared" si="6"/>
        <v>1620</v>
      </c>
      <c r="CK40" s="234">
        <f t="shared" si="3"/>
        <v>362.20799999999997</v>
      </c>
      <c r="CN40" s="1">
        <f t="shared" si="4"/>
        <v>1.0061333333333333</v>
      </c>
      <c r="CO40" s="60"/>
    </row>
    <row r="41" spans="1:93" x14ac:dyDescent="0.15">
      <c r="A41" s="218">
        <f t="shared" si="5"/>
        <v>1621</v>
      </c>
      <c r="D41" s="6">
        <f t="shared" si="0"/>
        <v>2.8000000000000003</v>
      </c>
      <c r="E41" s="37">
        <f t="shared" si="1"/>
        <v>1.0061333333333333</v>
      </c>
      <c r="AQ41">
        <v>0.36570000000000003</v>
      </c>
      <c r="BU41" s="136">
        <f t="shared" si="2"/>
        <v>0.36570000000000003</v>
      </c>
      <c r="CJ41" s="218">
        <f t="shared" si="6"/>
        <v>1621</v>
      </c>
      <c r="CK41" s="234">
        <f t="shared" si="3"/>
        <v>362.20799999999997</v>
      </c>
      <c r="CN41" s="1">
        <f t="shared" si="4"/>
        <v>1.0061333333333333</v>
      </c>
      <c r="CO41" s="60"/>
    </row>
    <row r="42" spans="1:93" x14ac:dyDescent="0.15">
      <c r="A42" s="218">
        <f t="shared" si="5"/>
        <v>1622</v>
      </c>
      <c r="D42" s="6">
        <f t="shared" si="0"/>
        <v>2.8000000000000003</v>
      </c>
      <c r="E42" s="37">
        <f t="shared" si="1"/>
        <v>1.0061333333333333</v>
      </c>
      <c r="F42">
        <v>2</v>
      </c>
      <c r="G42" s="136">
        <f>(F42*10.78)/$G$2</f>
        <v>0.71866666666666668</v>
      </c>
      <c r="AQ42">
        <v>0.36570000000000003</v>
      </c>
      <c r="BU42" s="136">
        <f t="shared" si="2"/>
        <v>0.36570000000000003</v>
      </c>
      <c r="CJ42" s="218">
        <f t="shared" si="6"/>
        <v>1622</v>
      </c>
      <c r="CK42" s="234">
        <f t="shared" si="3"/>
        <v>362.20799999999997</v>
      </c>
      <c r="CN42" s="1">
        <f t="shared" si="4"/>
        <v>1.0061333333333333</v>
      </c>
      <c r="CO42" s="60"/>
    </row>
    <row r="43" spans="1:93" x14ac:dyDescent="0.15">
      <c r="A43" s="218">
        <f t="shared" si="5"/>
        <v>1623</v>
      </c>
      <c r="D43" s="6">
        <f t="shared" si="0"/>
        <v>2.8000000000000003</v>
      </c>
      <c r="E43" s="37">
        <f t="shared" si="1"/>
        <v>1.0061333333333333</v>
      </c>
      <c r="AQ43">
        <v>0.36570000000000003</v>
      </c>
      <c r="BU43" s="136">
        <f t="shared" si="2"/>
        <v>0.36570000000000003</v>
      </c>
      <c r="CJ43" s="218">
        <f t="shared" si="6"/>
        <v>1623</v>
      </c>
      <c r="CK43" s="234">
        <f t="shared" si="3"/>
        <v>362.20799999999997</v>
      </c>
      <c r="CN43" s="1">
        <f t="shared" si="4"/>
        <v>1.0061333333333333</v>
      </c>
      <c r="CO43" s="60"/>
    </row>
    <row r="44" spans="1:93" x14ac:dyDescent="0.15">
      <c r="A44" s="218">
        <f t="shared" si="5"/>
        <v>1624</v>
      </c>
      <c r="D44" s="6">
        <f t="shared" si="0"/>
        <v>2.8000000000000003</v>
      </c>
      <c r="E44" s="37">
        <f t="shared" si="1"/>
        <v>1.0061333333333333</v>
      </c>
      <c r="AQ44">
        <v>0.36570000000000003</v>
      </c>
      <c r="BU44" s="136">
        <f t="shared" si="2"/>
        <v>0.36570000000000003</v>
      </c>
      <c r="CJ44" s="218">
        <f t="shared" si="6"/>
        <v>1624</v>
      </c>
      <c r="CK44" s="234">
        <f t="shared" si="3"/>
        <v>362.20799999999997</v>
      </c>
      <c r="CN44" s="1">
        <f t="shared" si="4"/>
        <v>1.0061333333333333</v>
      </c>
      <c r="CO44" s="60"/>
    </row>
    <row r="45" spans="1:93" x14ac:dyDescent="0.15">
      <c r="A45" s="218">
        <f t="shared" si="5"/>
        <v>1625</v>
      </c>
      <c r="D45" s="6">
        <f t="shared" si="0"/>
        <v>2.8000000000000003</v>
      </c>
      <c r="E45" s="37">
        <f t="shared" si="1"/>
        <v>1.0061333333333333</v>
      </c>
      <c r="K45">
        <v>0.314</v>
      </c>
      <c r="N45">
        <v>2.4</v>
      </c>
      <c r="O45">
        <f>N45*10.78*(1/30)</f>
        <v>0.86239999999999983</v>
      </c>
      <c r="AQ45">
        <v>0.36570000000000003</v>
      </c>
      <c r="BU45" s="136">
        <f t="shared" si="2"/>
        <v>0.36570000000000003</v>
      </c>
      <c r="CJ45" s="218">
        <f t="shared" si="6"/>
        <v>1625</v>
      </c>
      <c r="CK45" s="234">
        <f t="shared" si="3"/>
        <v>362.20799999999997</v>
      </c>
      <c r="CN45" s="1">
        <f t="shared" si="4"/>
        <v>1.0061333333333333</v>
      </c>
      <c r="CO45" s="60"/>
    </row>
    <row r="46" spans="1:93" x14ac:dyDescent="0.15">
      <c r="A46" s="218">
        <f t="shared" si="5"/>
        <v>1626</v>
      </c>
      <c r="D46" s="6">
        <f t="shared" si="0"/>
        <v>2.8000000000000003</v>
      </c>
      <c r="E46" s="37">
        <f t="shared" si="1"/>
        <v>1.0061333333333333</v>
      </c>
      <c r="AQ46">
        <v>0.36570000000000003</v>
      </c>
      <c r="BU46" s="136">
        <f t="shared" si="2"/>
        <v>0.36570000000000003</v>
      </c>
      <c r="CJ46" s="218">
        <f t="shared" si="6"/>
        <v>1626</v>
      </c>
      <c r="CK46" s="234">
        <f t="shared" si="3"/>
        <v>362.20799999999997</v>
      </c>
      <c r="CN46" s="1">
        <f t="shared" si="4"/>
        <v>1.0061333333333333</v>
      </c>
      <c r="CO46" s="60"/>
    </row>
    <row r="47" spans="1:93" x14ac:dyDescent="0.15">
      <c r="A47" s="218">
        <f t="shared" si="5"/>
        <v>1627</v>
      </c>
      <c r="D47" s="6">
        <f t="shared" si="0"/>
        <v>2.8000000000000003</v>
      </c>
      <c r="E47" s="37">
        <f t="shared" si="1"/>
        <v>1.0061333333333333</v>
      </c>
      <c r="AQ47">
        <v>0.36570000000000003</v>
      </c>
      <c r="BU47" s="136">
        <f t="shared" si="2"/>
        <v>0.36570000000000003</v>
      </c>
      <c r="CJ47" s="218">
        <f t="shared" si="6"/>
        <v>1627</v>
      </c>
      <c r="CK47" s="234">
        <f t="shared" si="3"/>
        <v>362.20799999999997</v>
      </c>
      <c r="CN47" s="1">
        <f t="shared" si="4"/>
        <v>1.0061333333333333</v>
      </c>
      <c r="CO47" s="60"/>
    </row>
    <row r="48" spans="1:93" x14ac:dyDescent="0.15">
      <c r="A48" s="218">
        <f t="shared" si="5"/>
        <v>1628</v>
      </c>
      <c r="D48" s="6">
        <f t="shared" si="0"/>
        <v>2.8000000000000003</v>
      </c>
      <c r="E48" s="37">
        <f t="shared" si="1"/>
        <v>1.0061333333333333</v>
      </c>
      <c r="AQ48">
        <v>0.36570000000000003</v>
      </c>
      <c r="BU48" s="136">
        <f t="shared" si="2"/>
        <v>0.36570000000000003</v>
      </c>
      <c r="CJ48" s="218">
        <f t="shared" si="6"/>
        <v>1628</v>
      </c>
      <c r="CK48" s="234">
        <f t="shared" si="3"/>
        <v>362.20799999999997</v>
      </c>
      <c r="CN48" s="1">
        <f t="shared" si="4"/>
        <v>1.0061333333333333</v>
      </c>
      <c r="CO48" s="60"/>
    </row>
    <row r="49" spans="1:93" x14ac:dyDescent="0.15">
      <c r="A49" s="218">
        <f t="shared" si="5"/>
        <v>1629</v>
      </c>
      <c r="D49" s="6">
        <f t="shared" si="0"/>
        <v>2.8000000000000003</v>
      </c>
      <c r="E49" s="37">
        <f t="shared" si="1"/>
        <v>1.0061333333333333</v>
      </c>
      <c r="AQ49">
        <v>0.36570000000000003</v>
      </c>
      <c r="BU49" s="136">
        <f t="shared" si="2"/>
        <v>0.36570000000000003</v>
      </c>
      <c r="CJ49" s="218">
        <f t="shared" si="6"/>
        <v>1629</v>
      </c>
      <c r="CK49" s="234">
        <f t="shared" si="3"/>
        <v>362.20799999999997</v>
      </c>
      <c r="CN49" s="1">
        <f t="shared" si="4"/>
        <v>1.0061333333333333</v>
      </c>
      <c r="CO49" s="60"/>
    </row>
    <row r="50" spans="1:93" x14ac:dyDescent="0.15">
      <c r="A50" s="218">
        <f t="shared" si="5"/>
        <v>1630</v>
      </c>
      <c r="D50" s="6">
        <f t="shared" si="0"/>
        <v>2.8000000000000003</v>
      </c>
      <c r="E50" s="37">
        <f t="shared" si="1"/>
        <v>1.0061333333333333</v>
      </c>
      <c r="AQ50">
        <v>0.36570000000000003</v>
      </c>
      <c r="BU50" s="136">
        <f t="shared" si="2"/>
        <v>0.36570000000000003</v>
      </c>
      <c r="CJ50" s="218">
        <f t="shared" si="6"/>
        <v>1630</v>
      </c>
      <c r="CK50" s="234">
        <f t="shared" si="3"/>
        <v>362.20799999999997</v>
      </c>
      <c r="CN50" s="1">
        <f t="shared" si="4"/>
        <v>1.0061333333333333</v>
      </c>
      <c r="CO50" s="60"/>
    </row>
    <row r="51" spans="1:93" x14ac:dyDescent="0.15">
      <c r="A51" s="218">
        <f t="shared" si="5"/>
        <v>1631</v>
      </c>
      <c r="D51" s="6">
        <f t="shared" si="0"/>
        <v>2.8000000000000003</v>
      </c>
      <c r="E51" s="37">
        <f t="shared" si="1"/>
        <v>1.0061333333333333</v>
      </c>
      <c r="AQ51">
        <v>0.36570000000000003</v>
      </c>
      <c r="BU51" s="136">
        <f t="shared" si="2"/>
        <v>0.36570000000000003</v>
      </c>
      <c r="CJ51" s="218">
        <f t="shared" si="6"/>
        <v>1631</v>
      </c>
      <c r="CK51" s="234">
        <f t="shared" si="3"/>
        <v>362.20799999999997</v>
      </c>
      <c r="CN51" s="1">
        <f t="shared" si="4"/>
        <v>1.0061333333333333</v>
      </c>
      <c r="CO51" s="60"/>
    </row>
    <row r="52" spans="1:93" x14ac:dyDescent="0.15">
      <c r="A52" s="218">
        <f t="shared" si="5"/>
        <v>1632</v>
      </c>
      <c r="D52" s="6">
        <f t="shared" ref="D52:D83" si="7">(8/2.5)*(10.5/12)</f>
        <v>2.8000000000000003</v>
      </c>
      <c r="E52" s="37">
        <f t="shared" ref="E52:E83" si="8">D52*10.78/$G$2</f>
        <v>1.0061333333333333</v>
      </c>
      <c r="AQ52">
        <v>0.36570000000000003</v>
      </c>
      <c r="BU52" s="136">
        <f t="shared" ref="BU52:BU83" si="9">AQ52</f>
        <v>0.36570000000000003</v>
      </c>
      <c r="CJ52" s="218">
        <f t="shared" si="6"/>
        <v>1632</v>
      </c>
      <c r="CK52" s="234">
        <f t="shared" ref="CK52:CK83" si="10">E52*360</f>
        <v>362.20799999999997</v>
      </c>
      <c r="CN52" s="1">
        <f t="shared" ref="CN52:CN83" si="11">E52</f>
        <v>1.0061333333333333</v>
      </c>
      <c r="CO52" s="60"/>
    </row>
    <row r="53" spans="1:93" x14ac:dyDescent="0.15">
      <c r="A53" s="218">
        <f t="shared" ref="A53:A84" si="12">+A52+1</f>
        <v>1633</v>
      </c>
      <c r="D53" s="6">
        <f t="shared" si="7"/>
        <v>2.8000000000000003</v>
      </c>
      <c r="E53" s="37">
        <f t="shared" si="8"/>
        <v>1.0061333333333333</v>
      </c>
      <c r="AQ53">
        <v>0.36570000000000003</v>
      </c>
      <c r="BU53" s="136">
        <f t="shared" si="9"/>
        <v>0.36570000000000003</v>
      </c>
      <c r="CJ53" s="218">
        <f t="shared" si="6"/>
        <v>1633</v>
      </c>
      <c r="CK53" s="234">
        <f t="shared" si="10"/>
        <v>362.20799999999997</v>
      </c>
      <c r="CN53" s="1">
        <f t="shared" si="11"/>
        <v>1.0061333333333333</v>
      </c>
      <c r="CO53" s="60"/>
    </row>
    <row r="54" spans="1:93" x14ac:dyDescent="0.15">
      <c r="A54" s="218">
        <f t="shared" si="12"/>
        <v>1634</v>
      </c>
      <c r="D54" s="6">
        <f t="shared" si="7"/>
        <v>2.8000000000000003</v>
      </c>
      <c r="E54" s="37">
        <f t="shared" si="8"/>
        <v>1.0061333333333333</v>
      </c>
      <c r="AQ54">
        <v>0.36570000000000003</v>
      </c>
      <c r="BU54" s="136">
        <f t="shared" si="9"/>
        <v>0.36570000000000003</v>
      </c>
      <c r="CJ54" s="218">
        <f t="shared" si="6"/>
        <v>1634</v>
      </c>
      <c r="CK54" s="234">
        <f t="shared" si="10"/>
        <v>362.20799999999997</v>
      </c>
      <c r="CN54" s="1">
        <f t="shared" si="11"/>
        <v>1.0061333333333333</v>
      </c>
      <c r="CO54" s="60"/>
    </row>
    <row r="55" spans="1:93" x14ac:dyDescent="0.15">
      <c r="A55" s="218">
        <f t="shared" si="12"/>
        <v>1635</v>
      </c>
      <c r="D55" s="6">
        <f t="shared" si="7"/>
        <v>2.8000000000000003</v>
      </c>
      <c r="E55" s="37">
        <f t="shared" si="8"/>
        <v>1.0061333333333333</v>
      </c>
      <c r="AQ55">
        <v>0.36570000000000003</v>
      </c>
      <c r="BU55" s="136">
        <f t="shared" si="9"/>
        <v>0.36570000000000003</v>
      </c>
      <c r="CJ55" s="218">
        <f t="shared" si="6"/>
        <v>1635</v>
      </c>
      <c r="CK55" s="234">
        <f t="shared" si="10"/>
        <v>362.20799999999997</v>
      </c>
      <c r="CN55" s="1">
        <f t="shared" si="11"/>
        <v>1.0061333333333333</v>
      </c>
      <c r="CO55" s="60"/>
    </row>
    <row r="56" spans="1:93" x14ac:dyDescent="0.15">
      <c r="A56" s="218">
        <f t="shared" si="12"/>
        <v>1636</v>
      </c>
      <c r="D56" s="6">
        <f t="shared" si="7"/>
        <v>2.8000000000000003</v>
      </c>
      <c r="E56" s="37">
        <f t="shared" si="8"/>
        <v>1.0061333333333333</v>
      </c>
      <c r="AQ56">
        <v>0.36570000000000003</v>
      </c>
      <c r="BU56" s="136">
        <f t="shared" si="9"/>
        <v>0.36570000000000003</v>
      </c>
      <c r="CJ56" s="218">
        <f t="shared" si="6"/>
        <v>1636</v>
      </c>
      <c r="CK56" s="234">
        <f t="shared" si="10"/>
        <v>362.20799999999997</v>
      </c>
      <c r="CN56" s="1">
        <f t="shared" si="11"/>
        <v>1.0061333333333333</v>
      </c>
      <c r="CO56" s="60"/>
    </row>
    <row r="57" spans="1:93" x14ac:dyDescent="0.15">
      <c r="A57" s="218">
        <f t="shared" si="12"/>
        <v>1637</v>
      </c>
      <c r="D57" s="6">
        <f t="shared" si="7"/>
        <v>2.8000000000000003</v>
      </c>
      <c r="E57" s="37">
        <f t="shared" si="8"/>
        <v>1.0061333333333333</v>
      </c>
      <c r="AQ57">
        <v>0.36570000000000003</v>
      </c>
      <c r="BU57" s="136">
        <f t="shared" si="9"/>
        <v>0.36570000000000003</v>
      </c>
      <c r="CJ57" s="218">
        <f t="shared" si="6"/>
        <v>1637</v>
      </c>
      <c r="CK57" s="234">
        <f t="shared" si="10"/>
        <v>362.20799999999997</v>
      </c>
      <c r="CN57" s="1">
        <f t="shared" si="11"/>
        <v>1.0061333333333333</v>
      </c>
      <c r="CO57" s="60"/>
    </row>
    <row r="58" spans="1:93" x14ac:dyDescent="0.15">
      <c r="A58" s="218">
        <f t="shared" si="12"/>
        <v>1638</v>
      </c>
      <c r="D58" s="6">
        <f t="shared" si="7"/>
        <v>2.8000000000000003</v>
      </c>
      <c r="E58" s="37">
        <f t="shared" si="8"/>
        <v>1.0061333333333333</v>
      </c>
      <c r="AQ58">
        <v>0.36570000000000003</v>
      </c>
      <c r="BU58" s="136">
        <f t="shared" si="9"/>
        <v>0.36570000000000003</v>
      </c>
      <c r="CJ58" s="218">
        <f t="shared" si="6"/>
        <v>1638</v>
      </c>
      <c r="CK58" s="234">
        <f t="shared" si="10"/>
        <v>362.20799999999997</v>
      </c>
      <c r="CN58" s="1">
        <f t="shared" si="11"/>
        <v>1.0061333333333333</v>
      </c>
      <c r="CO58" s="60"/>
    </row>
    <row r="59" spans="1:93" x14ac:dyDescent="0.15">
      <c r="A59" s="218">
        <f t="shared" si="12"/>
        <v>1639</v>
      </c>
      <c r="D59" s="6">
        <f t="shared" si="7"/>
        <v>2.8000000000000003</v>
      </c>
      <c r="E59" s="37">
        <f t="shared" si="8"/>
        <v>1.0061333333333333</v>
      </c>
      <c r="AQ59">
        <v>0.36570000000000003</v>
      </c>
      <c r="BU59" s="136">
        <f t="shared" si="9"/>
        <v>0.36570000000000003</v>
      </c>
      <c r="CJ59" s="218">
        <f t="shared" si="6"/>
        <v>1639</v>
      </c>
      <c r="CK59" s="234">
        <f t="shared" si="10"/>
        <v>362.20799999999997</v>
      </c>
      <c r="CN59" s="1">
        <f t="shared" si="11"/>
        <v>1.0061333333333333</v>
      </c>
      <c r="CO59" s="60"/>
    </row>
    <row r="60" spans="1:93" x14ac:dyDescent="0.15">
      <c r="A60" s="218">
        <f t="shared" si="12"/>
        <v>1640</v>
      </c>
      <c r="D60" s="6">
        <f t="shared" si="7"/>
        <v>2.8000000000000003</v>
      </c>
      <c r="E60" s="37">
        <f t="shared" si="8"/>
        <v>1.0061333333333333</v>
      </c>
      <c r="AQ60">
        <v>0.36570000000000003</v>
      </c>
      <c r="BU60" s="136">
        <f t="shared" si="9"/>
        <v>0.36570000000000003</v>
      </c>
      <c r="CJ60" s="218">
        <f t="shared" si="6"/>
        <v>1640</v>
      </c>
      <c r="CK60" s="234">
        <f t="shared" si="10"/>
        <v>362.20799999999997</v>
      </c>
      <c r="CN60" s="1">
        <f t="shared" si="11"/>
        <v>1.0061333333333333</v>
      </c>
      <c r="CO60" s="60"/>
    </row>
    <row r="61" spans="1:93" x14ac:dyDescent="0.15">
      <c r="A61" s="218">
        <f t="shared" si="12"/>
        <v>1641</v>
      </c>
      <c r="D61" s="6">
        <f t="shared" si="7"/>
        <v>2.8000000000000003</v>
      </c>
      <c r="E61" s="37">
        <f t="shared" si="8"/>
        <v>1.0061333333333333</v>
      </c>
      <c r="AQ61">
        <v>0.36570000000000003</v>
      </c>
      <c r="BU61" s="136">
        <f t="shared" si="9"/>
        <v>0.36570000000000003</v>
      </c>
      <c r="CJ61" s="218">
        <f t="shared" si="6"/>
        <v>1641</v>
      </c>
      <c r="CK61" s="234">
        <f t="shared" si="10"/>
        <v>362.20799999999997</v>
      </c>
      <c r="CN61" s="1">
        <f t="shared" si="11"/>
        <v>1.0061333333333333</v>
      </c>
      <c r="CO61" s="60"/>
    </row>
    <row r="62" spans="1:93" x14ac:dyDescent="0.15">
      <c r="A62" s="218">
        <f t="shared" si="12"/>
        <v>1642</v>
      </c>
      <c r="D62" s="6">
        <f t="shared" si="7"/>
        <v>2.8000000000000003</v>
      </c>
      <c r="E62" s="37">
        <f t="shared" si="8"/>
        <v>1.0061333333333333</v>
      </c>
      <c r="AQ62">
        <v>0.36570000000000003</v>
      </c>
      <c r="BU62" s="136">
        <f t="shared" si="9"/>
        <v>0.36570000000000003</v>
      </c>
      <c r="CJ62" s="218">
        <f t="shared" si="6"/>
        <v>1642</v>
      </c>
      <c r="CK62" s="234">
        <f t="shared" si="10"/>
        <v>362.20799999999997</v>
      </c>
      <c r="CN62" s="1">
        <f t="shared" si="11"/>
        <v>1.0061333333333333</v>
      </c>
      <c r="CO62" s="60"/>
    </row>
    <row r="63" spans="1:93" x14ac:dyDescent="0.15">
      <c r="A63" s="218">
        <f t="shared" si="12"/>
        <v>1643</v>
      </c>
      <c r="D63" s="6">
        <f t="shared" si="7"/>
        <v>2.8000000000000003</v>
      </c>
      <c r="E63" s="37">
        <f t="shared" si="8"/>
        <v>1.0061333333333333</v>
      </c>
      <c r="AQ63">
        <v>0.36570000000000003</v>
      </c>
      <c r="BU63" s="136">
        <f t="shared" si="9"/>
        <v>0.36570000000000003</v>
      </c>
      <c r="CJ63" s="218">
        <f t="shared" si="6"/>
        <v>1643</v>
      </c>
      <c r="CK63" s="234">
        <f t="shared" si="10"/>
        <v>362.20799999999997</v>
      </c>
      <c r="CN63" s="1">
        <f t="shared" si="11"/>
        <v>1.0061333333333333</v>
      </c>
      <c r="CO63" s="60"/>
    </row>
    <row r="64" spans="1:93" x14ac:dyDescent="0.15">
      <c r="A64" s="218">
        <f t="shared" si="12"/>
        <v>1644</v>
      </c>
      <c r="D64" s="6">
        <f t="shared" si="7"/>
        <v>2.8000000000000003</v>
      </c>
      <c r="E64" s="37">
        <f t="shared" si="8"/>
        <v>1.0061333333333333</v>
      </c>
      <c r="AQ64">
        <v>0.36570000000000003</v>
      </c>
      <c r="BU64" s="136">
        <f t="shared" si="9"/>
        <v>0.36570000000000003</v>
      </c>
      <c r="CJ64" s="218">
        <f t="shared" si="6"/>
        <v>1644</v>
      </c>
      <c r="CK64" s="234">
        <f t="shared" si="10"/>
        <v>362.20799999999997</v>
      </c>
      <c r="CN64" s="1">
        <f t="shared" si="11"/>
        <v>1.0061333333333333</v>
      </c>
      <c r="CO64" s="60"/>
    </row>
    <row r="65" spans="1:95" x14ac:dyDescent="0.15">
      <c r="A65" s="218">
        <f t="shared" si="12"/>
        <v>1645</v>
      </c>
      <c r="D65" s="6">
        <f t="shared" si="7"/>
        <v>2.8000000000000003</v>
      </c>
      <c r="E65" s="37">
        <f t="shared" si="8"/>
        <v>1.0061333333333333</v>
      </c>
      <c r="AQ65">
        <v>0.36570000000000003</v>
      </c>
      <c r="BU65" s="136">
        <f t="shared" si="9"/>
        <v>0.36570000000000003</v>
      </c>
      <c r="CJ65" s="218">
        <f t="shared" si="6"/>
        <v>1645</v>
      </c>
      <c r="CK65" s="234">
        <f t="shared" si="10"/>
        <v>362.20799999999997</v>
      </c>
      <c r="CN65" s="1">
        <f t="shared" si="11"/>
        <v>1.0061333333333333</v>
      </c>
      <c r="CO65" s="60"/>
    </row>
    <row r="66" spans="1:95" x14ac:dyDescent="0.15">
      <c r="A66" s="218">
        <f t="shared" si="12"/>
        <v>1646</v>
      </c>
      <c r="D66" s="6">
        <f t="shared" si="7"/>
        <v>2.8000000000000003</v>
      </c>
      <c r="E66" s="37">
        <f t="shared" si="8"/>
        <v>1.0061333333333333</v>
      </c>
      <c r="AQ66">
        <v>0.36570000000000003</v>
      </c>
      <c r="BU66" s="136">
        <f t="shared" si="9"/>
        <v>0.36570000000000003</v>
      </c>
      <c r="CJ66" s="218">
        <f t="shared" si="6"/>
        <v>1646</v>
      </c>
      <c r="CK66" s="234">
        <f t="shared" si="10"/>
        <v>362.20799999999997</v>
      </c>
      <c r="CN66" s="1">
        <f t="shared" si="11"/>
        <v>1.0061333333333333</v>
      </c>
      <c r="CO66" s="60"/>
    </row>
    <row r="67" spans="1:95" x14ac:dyDescent="0.15">
      <c r="A67" s="218">
        <f t="shared" si="12"/>
        <v>1647</v>
      </c>
      <c r="D67" s="6">
        <f t="shared" si="7"/>
        <v>2.8000000000000003</v>
      </c>
      <c r="E67" s="37">
        <f t="shared" si="8"/>
        <v>1.0061333333333333</v>
      </c>
      <c r="AQ67">
        <v>0.36570000000000003</v>
      </c>
      <c r="BU67" s="136">
        <f t="shared" si="9"/>
        <v>0.36570000000000003</v>
      </c>
      <c r="CJ67" s="218">
        <f t="shared" si="6"/>
        <v>1647</v>
      </c>
      <c r="CK67" s="234">
        <f t="shared" si="10"/>
        <v>362.20799999999997</v>
      </c>
      <c r="CN67" s="1">
        <f t="shared" si="11"/>
        <v>1.0061333333333333</v>
      </c>
      <c r="CO67" s="60"/>
    </row>
    <row r="68" spans="1:95" x14ac:dyDescent="0.15">
      <c r="A68" s="218">
        <f t="shared" si="12"/>
        <v>1648</v>
      </c>
      <c r="D68" s="6">
        <f t="shared" si="7"/>
        <v>2.8000000000000003</v>
      </c>
      <c r="E68" s="37">
        <f t="shared" si="8"/>
        <v>1.0061333333333333</v>
      </c>
      <c r="AQ68">
        <v>0.36570000000000003</v>
      </c>
      <c r="BU68" s="136">
        <f t="shared" si="9"/>
        <v>0.36570000000000003</v>
      </c>
      <c r="CJ68" s="218">
        <f t="shared" si="6"/>
        <v>1648</v>
      </c>
      <c r="CK68" s="234">
        <f t="shared" si="10"/>
        <v>362.20799999999997</v>
      </c>
      <c r="CN68" s="1">
        <f t="shared" si="11"/>
        <v>1.0061333333333333</v>
      </c>
      <c r="CO68" s="60"/>
    </row>
    <row r="69" spans="1:95" x14ac:dyDescent="0.15">
      <c r="A69" s="218">
        <f t="shared" si="12"/>
        <v>1649</v>
      </c>
      <c r="D69" s="6">
        <f t="shared" si="7"/>
        <v>2.8000000000000003</v>
      </c>
      <c r="E69" s="37">
        <f t="shared" si="8"/>
        <v>1.0061333333333333</v>
      </c>
      <c r="AQ69">
        <v>0.36570000000000003</v>
      </c>
      <c r="BU69" s="136">
        <f t="shared" si="9"/>
        <v>0.36570000000000003</v>
      </c>
      <c r="CJ69" s="218">
        <f t="shared" si="6"/>
        <v>1649</v>
      </c>
      <c r="CK69" s="234">
        <f t="shared" si="10"/>
        <v>362.20799999999997</v>
      </c>
      <c r="CN69" s="1">
        <f t="shared" si="11"/>
        <v>1.0061333333333333</v>
      </c>
      <c r="CO69" s="60"/>
    </row>
    <row r="70" spans="1:95" x14ac:dyDescent="0.15">
      <c r="A70" s="218">
        <f t="shared" si="12"/>
        <v>1650</v>
      </c>
      <c r="D70" s="6">
        <f t="shared" si="7"/>
        <v>2.8000000000000003</v>
      </c>
      <c r="E70" s="37">
        <f t="shared" si="8"/>
        <v>1.0061333333333333</v>
      </c>
      <c r="AQ70">
        <v>0.36570000000000003</v>
      </c>
      <c r="BU70" s="136">
        <f t="shared" si="9"/>
        <v>0.36570000000000003</v>
      </c>
      <c r="BV70" s="136">
        <f>'east Allen-Studer'!DL70</f>
        <v>0.46270229747666225</v>
      </c>
      <c r="BW70" s="136">
        <f>'east Allen-Studer'!DM70</f>
        <v>2</v>
      </c>
      <c r="BX70" s="136">
        <f>'east Allen-Studer'!DN70</f>
        <v>0.88753651411879231</v>
      </c>
      <c r="BY70" s="136">
        <f>'east Allen-Studer'!DO70</f>
        <v>1.3</v>
      </c>
      <c r="BZ70" s="136">
        <f>'east Allen-Studer'!DP70</f>
        <v>0.3297814334088835</v>
      </c>
      <c r="CA70" s="136">
        <f>'east Allen-Studer'!DQ70</f>
        <v>3.1054268947704182</v>
      </c>
      <c r="CB70" s="136">
        <f>'east Allen-Studer'!DR70</f>
        <v>3.3620923328100472</v>
      </c>
      <c r="CC70" s="136">
        <f>'east Allen-Studer'!DS70</f>
        <v>0.44376825705939615</v>
      </c>
      <c r="CD70" s="136">
        <f>'east Allen-Studer'!DT70</f>
        <v>0.88753651411879231</v>
      </c>
      <c r="CE70" s="37"/>
      <c r="CF70" s="204"/>
      <c r="CG70" s="198">
        <f t="shared" ref="CG70:CG133" si="13">$BU$14*$BU70+$BV$14*$BV70+$BW$14*$BW70+$BX$14*$BX70+$BY$14*$BY70+$BZ$14*$BZ70+$CA$14*$CA70+$CB$14*$CB70+$CC$14*$CC70+$CD$14*$CD70</f>
        <v>119.6058711008564</v>
      </c>
      <c r="CH70" s="198">
        <f t="shared" ref="CH70:CH133" si="14">$BU$11*$BU70+$BV$11*$BV70+$BW$11*$BW70+$BX$11*$BX70+$BY$11*$BY70+$BZ$11*$BZ70+$CA$11*$CA70+$CB$11*$CB70+$CC$11*$CC70+$CD$11*$CD70</f>
        <v>88.173067248190023</v>
      </c>
      <c r="CI70" s="6"/>
      <c r="CJ70" s="218">
        <f t="shared" si="6"/>
        <v>1650</v>
      </c>
      <c r="CK70" s="234">
        <f t="shared" si="10"/>
        <v>362.20799999999997</v>
      </c>
      <c r="CL70" s="136">
        <f t="shared" ref="CL70:CL101" si="15">CK70/(3*1.05*CG70)</f>
        <v>0.96137978519219469</v>
      </c>
      <c r="CN70" s="1">
        <f t="shared" si="11"/>
        <v>1.0061333333333333</v>
      </c>
      <c r="CP70" s="1">
        <f t="shared" ref="CP70:CP101" si="16">$CN70*360/(3.15*CG70)</f>
        <v>0.96137978519219469</v>
      </c>
      <c r="CQ70" s="1">
        <f t="shared" ref="CQ70:CQ101" si="17">$CN70*360/(3.15*CH70)</f>
        <v>1.3041019242644873</v>
      </c>
    </row>
    <row r="71" spans="1:95" x14ac:dyDescent="0.15">
      <c r="A71" s="218">
        <f t="shared" si="12"/>
        <v>1651</v>
      </c>
      <c r="D71" s="6">
        <f t="shared" si="7"/>
        <v>2.8000000000000003</v>
      </c>
      <c r="E71" s="37">
        <f t="shared" si="8"/>
        <v>1.0061333333333333</v>
      </c>
      <c r="AQ71">
        <v>0.36570000000000003</v>
      </c>
      <c r="BU71" s="136">
        <f t="shared" si="9"/>
        <v>0.36570000000000003</v>
      </c>
      <c r="BV71" s="136">
        <f>'east Allen-Studer'!DL71</f>
        <v>0.46270229747666225</v>
      </c>
      <c r="BW71" s="136">
        <f>'east Allen-Studer'!DM71</f>
        <v>2</v>
      </c>
      <c r="BX71" s="136">
        <f>'east Allen-Studer'!DN71</f>
        <v>0.88753651411879231</v>
      </c>
      <c r="BY71" s="136">
        <f>'east Allen-Studer'!DO71</f>
        <v>1.3</v>
      </c>
      <c r="BZ71" s="136">
        <f>'east Allen-Studer'!DP71</f>
        <v>0.3297814334088835</v>
      </c>
      <c r="CA71" s="136">
        <f>'east Allen-Studer'!DQ71</f>
        <v>3.1054268947704182</v>
      </c>
      <c r="CB71" s="136">
        <f>'east Allen-Studer'!DR71</f>
        <v>3.4</v>
      </c>
      <c r="CC71" s="136">
        <f>'east Allen-Studer'!DS71</f>
        <v>0.44376825705939615</v>
      </c>
      <c r="CD71" s="136">
        <f>'east Allen-Studer'!DT71</f>
        <v>0.88753651411879231</v>
      </c>
      <c r="CE71" s="37"/>
      <c r="CF71" s="204"/>
      <c r="CG71" s="198">
        <f t="shared" si="13"/>
        <v>119.79540943680617</v>
      </c>
      <c r="CH71" s="198">
        <f t="shared" si="14"/>
        <v>88.286790249759889</v>
      </c>
      <c r="CI71" s="6"/>
      <c r="CJ71" s="218">
        <f t="shared" si="6"/>
        <v>1651</v>
      </c>
      <c r="CK71" s="234">
        <f t="shared" si="10"/>
        <v>362.20799999999997</v>
      </c>
      <c r="CL71" s="136">
        <f t="shared" si="15"/>
        <v>0.95985870583232813</v>
      </c>
      <c r="CN71" s="1">
        <f t="shared" si="11"/>
        <v>1.0061333333333333</v>
      </c>
      <c r="CO71" s="60"/>
      <c r="CP71" s="1">
        <f t="shared" si="16"/>
        <v>0.95985870583232835</v>
      </c>
      <c r="CQ71" s="1">
        <f t="shared" si="17"/>
        <v>1.3024220989501811</v>
      </c>
    </row>
    <row r="72" spans="1:95" x14ac:dyDescent="0.15">
      <c r="A72" s="218">
        <f t="shared" si="12"/>
        <v>1652</v>
      </c>
      <c r="D72" s="6">
        <f t="shared" si="7"/>
        <v>2.8000000000000003</v>
      </c>
      <c r="E72" s="37">
        <f t="shared" si="8"/>
        <v>1.0061333333333333</v>
      </c>
      <c r="AQ72">
        <v>0.36570000000000003</v>
      </c>
      <c r="BU72" s="136">
        <f t="shared" si="9"/>
        <v>0.36570000000000003</v>
      </c>
      <c r="BV72" s="136">
        <f>'east Allen-Studer'!DL72</f>
        <v>0.46270229747666225</v>
      </c>
      <c r="BW72" s="136">
        <f>'east Allen-Studer'!DM72</f>
        <v>2</v>
      </c>
      <c r="BX72" s="136">
        <f>'east Allen-Studer'!DN72</f>
        <v>0.88753651411879231</v>
      </c>
      <c r="BY72" s="136">
        <f>'east Allen-Studer'!DO72</f>
        <v>1.3</v>
      </c>
      <c r="BZ72" s="136">
        <f>'east Allen-Studer'!DP72</f>
        <v>0.3297814334088835</v>
      </c>
      <c r="CA72" s="136">
        <f>'east Allen-Studer'!DQ72</f>
        <v>3.1054268947704182</v>
      </c>
      <c r="CB72" s="136">
        <f>'east Allen-Studer'!DR72</f>
        <v>3.4</v>
      </c>
      <c r="CC72" s="136">
        <f>'east Allen-Studer'!DS72</f>
        <v>0.44376825705939615</v>
      </c>
      <c r="CD72" s="136">
        <f>'east Allen-Studer'!DT72</f>
        <v>0.88753651411879231</v>
      </c>
      <c r="CE72" s="37"/>
      <c r="CF72" s="204"/>
      <c r="CG72" s="198">
        <f t="shared" si="13"/>
        <v>119.79540943680617</v>
      </c>
      <c r="CH72" s="198">
        <f t="shared" si="14"/>
        <v>88.286790249759889</v>
      </c>
      <c r="CI72" s="6"/>
      <c r="CJ72" s="218">
        <f t="shared" si="6"/>
        <v>1652</v>
      </c>
      <c r="CK72" s="234">
        <f t="shared" si="10"/>
        <v>362.20799999999997</v>
      </c>
      <c r="CL72" s="136">
        <f t="shared" si="15"/>
        <v>0.95985870583232813</v>
      </c>
      <c r="CN72" s="1">
        <f t="shared" si="11"/>
        <v>1.0061333333333333</v>
      </c>
      <c r="CO72" s="60"/>
      <c r="CP72" s="1">
        <f t="shared" si="16"/>
        <v>0.95985870583232835</v>
      </c>
      <c r="CQ72" s="1">
        <f t="shared" si="17"/>
        <v>1.3024220989501811</v>
      </c>
    </row>
    <row r="73" spans="1:95" x14ac:dyDescent="0.15">
      <c r="A73" s="218">
        <f t="shared" si="12"/>
        <v>1653</v>
      </c>
      <c r="D73" s="6">
        <f t="shared" si="7"/>
        <v>2.8000000000000003</v>
      </c>
      <c r="E73" s="37">
        <f t="shared" si="8"/>
        <v>1.0061333333333333</v>
      </c>
      <c r="AQ73">
        <v>0.36570000000000003</v>
      </c>
      <c r="BU73" s="136">
        <f t="shared" si="9"/>
        <v>0.36570000000000003</v>
      </c>
      <c r="BV73" s="136">
        <f>'east Allen-Studer'!DL73</f>
        <v>0.46270229747666225</v>
      </c>
      <c r="BW73" s="136">
        <f>'east Allen-Studer'!DM73</f>
        <v>2</v>
      </c>
      <c r="BX73" s="136">
        <f>'east Allen-Studer'!DN73</f>
        <v>0.88753651411879231</v>
      </c>
      <c r="BY73" s="136">
        <f>'east Allen-Studer'!DO73</f>
        <v>1.3</v>
      </c>
      <c r="BZ73" s="136">
        <f>'east Allen-Studer'!DP73</f>
        <v>0.3297814334088835</v>
      </c>
      <c r="CA73" s="136">
        <f>'east Allen-Studer'!DQ73</f>
        <v>3.1054268947704182</v>
      </c>
      <c r="CB73" s="136">
        <f>'east Allen-Studer'!DR73</f>
        <v>3.4</v>
      </c>
      <c r="CC73" s="136">
        <f>'east Allen-Studer'!DS73</f>
        <v>0.44376825705939615</v>
      </c>
      <c r="CD73" s="136">
        <f>'east Allen-Studer'!DT73</f>
        <v>0.88753651411879231</v>
      </c>
      <c r="CE73" s="37"/>
      <c r="CF73" s="204"/>
      <c r="CG73" s="198">
        <f t="shared" si="13"/>
        <v>119.79540943680617</v>
      </c>
      <c r="CH73" s="198">
        <f t="shared" si="14"/>
        <v>88.286790249759889</v>
      </c>
      <c r="CI73" s="6"/>
      <c r="CJ73" s="218">
        <f t="shared" si="6"/>
        <v>1653</v>
      </c>
      <c r="CK73" s="234">
        <f t="shared" si="10"/>
        <v>362.20799999999997</v>
      </c>
      <c r="CL73" s="136">
        <f t="shared" si="15"/>
        <v>0.95985870583232813</v>
      </c>
      <c r="CN73" s="1">
        <f t="shared" si="11"/>
        <v>1.0061333333333333</v>
      </c>
      <c r="CO73" s="60"/>
      <c r="CP73" s="1">
        <f t="shared" si="16"/>
        <v>0.95985870583232835</v>
      </c>
      <c r="CQ73" s="1">
        <f t="shared" si="17"/>
        <v>1.3024220989501811</v>
      </c>
    </row>
    <row r="74" spans="1:95" x14ac:dyDescent="0.15">
      <c r="A74" s="218">
        <f t="shared" si="12"/>
        <v>1654</v>
      </c>
      <c r="D74" s="6">
        <f t="shared" si="7"/>
        <v>2.8000000000000003</v>
      </c>
      <c r="E74" s="37">
        <f t="shared" si="8"/>
        <v>1.0061333333333333</v>
      </c>
      <c r="AQ74">
        <v>0.36570000000000003</v>
      </c>
      <c r="BU74" s="136">
        <f t="shared" si="9"/>
        <v>0.36570000000000003</v>
      </c>
      <c r="BV74" s="136">
        <f>'east Allen-Studer'!DL74</f>
        <v>0.46270229747666225</v>
      </c>
      <c r="BW74" s="136">
        <f>'east Allen-Studer'!DM74</f>
        <v>2</v>
      </c>
      <c r="BX74" s="136">
        <f>'east Allen-Studer'!DN74</f>
        <v>0.88753651411879231</v>
      </c>
      <c r="BY74" s="136">
        <f>'east Allen-Studer'!DO74</f>
        <v>1.3</v>
      </c>
      <c r="BZ74" s="136">
        <f>'east Allen-Studer'!DP74</f>
        <v>0.3297814334088835</v>
      </c>
      <c r="CA74" s="136">
        <f>'east Allen-Studer'!DQ74</f>
        <v>3.1054268947704182</v>
      </c>
      <c r="CB74" s="136">
        <f>'east Allen-Studer'!DR74</f>
        <v>3.4</v>
      </c>
      <c r="CC74" s="136">
        <f>'east Allen-Studer'!DS74</f>
        <v>0.44376825705939615</v>
      </c>
      <c r="CD74" s="136">
        <f>'east Allen-Studer'!DT74</f>
        <v>0.88753651411879231</v>
      </c>
      <c r="CE74" s="37"/>
      <c r="CF74" s="204"/>
      <c r="CG74" s="198">
        <f t="shared" si="13"/>
        <v>119.79540943680617</v>
      </c>
      <c r="CH74" s="198">
        <f t="shared" si="14"/>
        <v>88.286790249759889</v>
      </c>
      <c r="CI74" s="6"/>
      <c r="CJ74" s="218">
        <f t="shared" si="6"/>
        <v>1654</v>
      </c>
      <c r="CK74" s="234">
        <f t="shared" si="10"/>
        <v>362.20799999999997</v>
      </c>
      <c r="CL74" s="136">
        <f t="shared" si="15"/>
        <v>0.95985870583232813</v>
      </c>
      <c r="CN74" s="1">
        <f t="shared" si="11"/>
        <v>1.0061333333333333</v>
      </c>
      <c r="CO74" s="60"/>
      <c r="CP74" s="1">
        <f t="shared" si="16"/>
        <v>0.95985870583232835</v>
      </c>
      <c r="CQ74" s="1">
        <f t="shared" si="17"/>
        <v>1.3024220989501811</v>
      </c>
    </row>
    <row r="75" spans="1:95" x14ac:dyDescent="0.15">
      <c r="A75" s="218">
        <f t="shared" si="12"/>
        <v>1655</v>
      </c>
      <c r="D75" s="6">
        <f t="shared" si="7"/>
        <v>2.8000000000000003</v>
      </c>
      <c r="E75" s="37">
        <f t="shared" si="8"/>
        <v>1.0061333333333333</v>
      </c>
      <c r="AQ75">
        <v>0.36570000000000003</v>
      </c>
      <c r="BU75" s="136">
        <f t="shared" si="9"/>
        <v>0.36570000000000003</v>
      </c>
      <c r="BV75" s="136">
        <f>'east Allen-Studer'!DL75</f>
        <v>0.46270229747666225</v>
      </c>
      <c r="BW75" s="136">
        <f>'east Allen-Studer'!DM75</f>
        <v>2</v>
      </c>
      <c r="BX75" s="136">
        <f>'east Allen-Studer'!DN75</f>
        <v>0.88753651411879231</v>
      </c>
      <c r="BY75" s="136">
        <f>'east Allen-Studer'!DO75</f>
        <v>1.3</v>
      </c>
      <c r="BZ75" s="136">
        <f>'east Allen-Studer'!DP75</f>
        <v>0.3297814334088835</v>
      </c>
      <c r="CA75" s="136">
        <f>'east Allen-Studer'!DQ75</f>
        <v>3.1054268947704182</v>
      </c>
      <c r="CB75" s="136">
        <f>'east Allen-Studer'!DR75</f>
        <v>3.4</v>
      </c>
      <c r="CC75" s="136">
        <f>'east Allen-Studer'!DS75</f>
        <v>0.44376825705939615</v>
      </c>
      <c r="CD75" s="136">
        <f>'east Allen-Studer'!DT75</f>
        <v>0.88753651411879231</v>
      </c>
      <c r="CE75" s="37"/>
      <c r="CF75" s="204"/>
      <c r="CG75" s="198">
        <f t="shared" si="13"/>
        <v>119.79540943680617</v>
      </c>
      <c r="CH75" s="198">
        <f t="shared" si="14"/>
        <v>88.286790249759889</v>
      </c>
      <c r="CI75" s="6"/>
      <c r="CJ75" s="218">
        <f t="shared" si="6"/>
        <v>1655</v>
      </c>
      <c r="CK75" s="234">
        <f t="shared" si="10"/>
        <v>362.20799999999997</v>
      </c>
      <c r="CL75" s="136">
        <f t="shared" si="15"/>
        <v>0.95985870583232813</v>
      </c>
      <c r="CN75" s="1">
        <f t="shared" si="11"/>
        <v>1.0061333333333333</v>
      </c>
      <c r="CO75" s="60"/>
      <c r="CP75" s="1">
        <f t="shared" si="16"/>
        <v>0.95985870583232835</v>
      </c>
      <c r="CQ75" s="1">
        <f t="shared" si="17"/>
        <v>1.3024220989501811</v>
      </c>
    </row>
    <row r="76" spans="1:95" x14ac:dyDescent="0.15">
      <c r="A76" s="218">
        <f t="shared" si="12"/>
        <v>1656</v>
      </c>
      <c r="D76" s="6">
        <f t="shared" si="7"/>
        <v>2.8000000000000003</v>
      </c>
      <c r="E76" s="37">
        <f t="shared" si="8"/>
        <v>1.0061333333333333</v>
      </c>
      <c r="AQ76">
        <v>0.36570000000000003</v>
      </c>
      <c r="BU76" s="136">
        <f t="shared" si="9"/>
        <v>0.36570000000000003</v>
      </c>
      <c r="BV76" s="136">
        <f>'east Allen-Studer'!DL76</f>
        <v>0.46270229747666225</v>
      </c>
      <c r="BW76" s="136">
        <f>'east Allen-Studer'!DM76</f>
        <v>2</v>
      </c>
      <c r="BX76" s="136">
        <f>'east Allen-Studer'!DN76</f>
        <v>0.88753651411879231</v>
      </c>
      <c r="BY76" s="136">
        <f>'east Allen-Studer'!DO76</f>
        <v>1.3</v>
      </c>
      <c r="BZ76" s="136">
        <f>'east Allen-Studer'!DP76</f>
        <v>0.3297814334088835</v>
      </c>
      <c r="CA76" s="136">
        <f>'east Allen-Studer'!DQ76</f>
        <v>3.1054268947704182</v>
      </c>
      <c r="CB76" s="136">
        <f>'east Allen-Studer'!DR76</f>
        <v>3.4</v>
      </c>
      <c r="CC76" s="136">
        <f>'east Allen-Studer'!DS76</f>
        <v>0.44376825705939615</v>
      </c>
      <c r="CD76" s="136">
        <f>'east Allen-Studer'!DT76</f>
        <v>0.88753651411879231</v>
      </c>
      <c r="CE76" s="37"/>
      <c r="CF76" s="204"/>
      <c r="CG76" s="198">
        <f t="shared" si="13"/>
        <v>119.79540943680617</v>
      </c>
      <c r="CH76" s="198">
        <f t="shared" si="14"/>
        <v>88.286790249759889</v>
      </c>
      <c r="CI76" s="6"/>
      <c r="CJ76" s="218">
        <f t="shared" si="6"/>
        <v>1656</v>
      </c>
      <c r="CK76" s="234">
        <f t="shared" si="10"/>
        <v>362.20799999999997</v>
      </c>
      <c r="CL76" s="136">
        <f t="shared" si="15"/>
        <v>0.95985870583232813</v>
      </c>
      <c r="CN76" s="1">
        <f t="shared" si="11"/>
        <v>1.0061333333333333</v>
      </c>
      <c r="CO76" s="60"/>
      <c r="CP76" s="1">
        <f t="shared" si="16"/>
        <v>0.95985870583232835</v>
      </c>
      <c r="CQ76" s="1">
        <f t="shared" si="17"/>
        <v>1.3024220989501811</v>
      </c>
    </row>
    <row r="77" spans="1:95" x14ac:dyDescent="0.15">
      <c r="A77" s="218">
        <f t="shared" si="12"/>
        <v>1657</v>
      </c>
      <c r="D77" s="6">
        <f t="shared" si="7"/>
        <v>2.8000000000000003</v>
      </c>
      <c r="E77" s="37">
        <f t="shared" si="8"/>
        <v>1.0061333333333333</v>
      </c>
      <c r="AQ77">
        <v>0.36570000000000003</v>
      </c>
      <c r="BU77" s="136">
        <f t="shared" si="9"/>
        <v>0.36570000000000003</v>
      </c>
      <c r="BV77" s="136">
        <f>'east Allen-Studer'!DL77</f>
        <v>0.46270229747666225</v>
      </c>
      <c r="BW77" s="136">
        <f>'east Allen-Studer'!DM77</f>
        <v>2</v>
      </c>
      <c r="BX77" s="136">
        <f>'east Allen-Studer'!DN77</f>
        <v>0.88753651411879231</v>
      </c>
      <c r="BY77" s="136">
        <f>'east Allen-Studer'!DO77</f>
        <v>1.2812103496458571</v>
      </c>
      <c r="BZ77" s="136">
        <f>'east Allen-Studer'!DP77</f>
        <v>0.3297814334088835</v>
      </c>
      <c r="CA77" s="136">
        <f>'east Allen-Studer'!DQ77</f>
        <v>3.1054268947704182</v>
      </c>
      <c r="CB77" s="136">
        <f>'east Allen-Studer'!DR77</f>
        <v>3.4</v>
      </c>
      <c r="CC77" s="136">
        <f>'east Allen-Studer'!DS77</f>
        <v>0.44376825705939615</v>
      </c>
      <c r="CD77" s="136">
        <f>'east Allen-Studer'!DT77</f>
        <v>0.88753651411879231</v>
      </c>
      <c r="CE77" s="37"/>
      <c r="CF77" s="204"/>
      <c r="CG77" s="198">
        <f t="shared" si="13"/>
        <v>119.75783013609789</v>
      </c>
      <c r="CH77" s="198">
        <f t="shared" si="14"/>
        <v>88.249210949051616</v>
      </c>
      <c r="CI77" s="6"/>
      <c r="CJ77" s="218">
        <f t="shared" si="6"/>
        <v>1657</v>
      </c>
      <c r="CK77" s="234">
        <f t="shared" si="10"/>
        <v>362.20799999999997</v>
      </c>
      <c r="CL77" s="136">
        <f t="shared" si="15"/>
        <v>0.96015990383251681</v>
      </c>
      <c r="CN77" s="1">
        <f t="shared" si="11"/>
        <v>1.0061333333333333</v>
      </c>
      <c r="CO77" s="60"/>
      <c r="CP77" s="1">
        <f t="shared" si="16"/>
        <v>0.96015990383251704</v>
      </c>
      <c r="CQ77" s="1">
        <f t="shared" si="17"/>
        <v>1.3029767114070994</v>
      </c>
    </row>
    <row r="78" spans="1:95" x14ac:dyDescent="0.15">
      <c r="A78" s="218">
        <f t="shared" si="12"/>
        <v>1658</v>
      </c>
      <c r="D78" s="6">
        <f t="shared" si="7"/>
        <v>2.8000000000000003</v>
      </c>
      <c r="E78" s="37">
        <f t="shared" si="8"/>
        <v>1.0061333333333333</v>
      </c>
      <c r="F78">
        <v>2</v>
      </c>
      <c r="G78" s="136">
        <f>(F78*10.78)/$G$2</f>
        <v>0.71866666666666668</v>
      </c>
      <c r="AQ78">
        <v>0.36570000000000003</v>
      </c>
      <c r="BU78" s="136">
        <f t="shared" si="9"/>
        <v>0.36570000000000003</v>
      </c>
      <c r="BV78" s="136">
        <f>'east Allen-Studer'!DL78</f>
        <v>0.54519762845849795</v>
      </c>
      <c r="BW78" s="136">
        <f>'east Allen-Studer'!DM78</f>
        <v>1.9997269646499527</v>
      </c>
      <c r="BX78" s="136">
        <f>'east Allen-Studer'!DN78</f>
        <v>0.88741534969738622</v>
      </c>
      <c r="BY78" s="136">
        <f>'east Allen-Studer'!DO78</f>
        <v>1.3</v>
      </c>
      <c r="BZ78" s="136">
        <f>'east Allen-Studer'!DP78</f>
        <v>0.38857826378792926</v>
      </c>
      <c r="CA78" s="136">
        <f>'east Allen-Studer'!DQ78</f>
        <v>3.6590943844739927</v>
      </c>
      <c r="CB78" s="136">
        <f>'east Allen-Studer'!DR78</f>
        <v>3.4</v>
      </c>
      <c r="CC78" s="136">
        <f>'east Allen-Studer'!DS78</f>
        <v>0.44370767484869311</v>
      </c>
      <c r="CD78" s="136">
        <f>'east Allen-Studer'!DT78</f>
        <v>0.88741534969738622</v>
      </c>
      <c r="CE78" s="37"/>
      <c r="CF78" s="204"/>
      <c r="CG78" s="198">
        <f t="shared" si="13"/>
        <v>131.64733025858726</v>
      </c>
      <c r="CH78" s="198">
        <f t="shared" si="14"/>
        <v>90.112268254483595</v>
      </c>
      <c r="CI78" s="6"/>
      <c r="CJ78" s="218">
        <f t="shared" si="6"/>
        <v>1658</v>
      </c>
      <c r="CK78" s="234">
        <f t="shared" si="10"/>
        <v>362.20799999999997</v>
      </c>
      <c r="CL78" s="136">
        <f t="shared" si="15"/>
        <v>0.87344472873703527</v>
      </c>
      <c r="CN78" s="1">
        <f t="shared" si="11"/>
        <v>1.0061333333333333</v>
      </c>
      <c r="CO78" s="60"/>
      <c r="CP78" s="1">
        <f t="shared" si="16"/>
        <v>0.87344472873703538</v>
      </c>
      <c r="CQ78" s="1">
        <f t="shared" si="17"/>
        <v>1.2760378680285349</v>
      </c>
    </row>
    <row r="79" spans="1:95" x14ac:dyDescent="0.15">
      <c r="A79" s="218">
        <f t="shared" si="12"/>
        <v>1659</v>
      </c>
      <c r="D79" s="6">
        <f t="shared" si="7"/>
        <v>2.8000000000000003</v>
      </c>
      <c r="E79" s="37">
        <f t="shared" si="8"/>
        <v>1.0061333333333333</v>
      </c>
      <c r="AQ79">
        <v>0.36570000000000003</v>
      </c>
      <c r="BU79" s="136">
        <f t="shared" si="9"/>
        <v>0.36570000000000003</v>
      </c>
      <c r="BV79" s="136">
        <f>'east Allen-Studer'!DL79</f>
        <v>0.46270229747666225</v>
      </c>
      <c r="BW79" s="136">
        <f>'east Allen-Studer'!DM79</f>
        <v>2</v>
      </c>
      <c r="BX79" s="136">
        <f>'east Allen-Studer'!DN79</f>
        <v>0.88753651411879231</v>
      </c>
      <c r="BY79" s="136">
        <f>'east Allen-Studer'!DO79</f>
        <v>1.3</v>
      </c>
      <c r="BZ79" s="136">
        <f>'east Allen-Studer'!DP79</f>
        <v>0.3297814334088835</v>
      </c>
      <c r="CA79" s="136">
        <f>'east Allen-Studer'!DQ79</f>
        <v>3.1054268947704182</v>
      </c>
      <c r="CB79" s="136">
        <f>'east Allen-Studer'!DR79</f>
        <v>3.4</v>
      </c>
      <c r="CC79" s="136">
        <f>'east Allen-Studer'!DS79</f>
        <v>0.44376825705939615</v>
      </c>
      <c r="CD79" s="136">
        <f>'east Allen-Studer'!DT79</f>
        <v>0.88753651411879231</v>
      </c>
      <c r="CE79" s="37"/>
      <c r="CF79" s="204"/>
      <c r="CG79" s="198">
        <f t="shared" si="13"/>
        <v>119.79540943680617</v>
      </c>
      <c r="CH79" s="198">
        <f t="shared" si="14"/>
        <v>88.286790249759889</v>
      </c>
      <c r="CI79" s="6"/>
      <c r="CJ79" s="218">
        <f t="shared" si="6"/>
        <v>1659</v>
      </c>
      <c r="CK79" s="234">
        <f t="shared" si="10"/>
        <v>362.20799999999997</v>
      </c>
      <c r="CL79" s="136">
        <f t="shared" si="15"/>
        <v>0.95985870583232813</v>
      </c>
      <c r="CN79" s="1">
        <f t="shared" si="11"/>
        <v>1.0061333333333333</v>
      </c>
      <c r="CO79" s="60"/>
      <c r="CP79" s="1">
        <f t="shared" si="16"/>
        <v>0.95985870583232835</v>
      </c>
      <c r="CQ79" s="1">
        <f t="shared" si="17"/>
        <v>1.3024220989501811</v>
      </c>
    </row>
    <row r="80" spans="1:95" x14ac:dyDescent="0.15">
      <c r="A80" s="218">
        <f t="shared" si="12"/>
        <v>1660</v>
      </c>
      <c r="D80" s="6">
        <f t="shared" si="7"/>
        <v>2.8000000000000003</v>
      </c>
      <c r="E80" s="37">
        <f t="shared" si="8"/>
        <v>1.0061333333333333</v>
      </c>
      <c r="AQ80">
        <v>0.36570000000000003</v>
      </c>
      <c r="BU80" s="136">
        <f t="shared" si="9"/>
        <v>0.36570000000000003</v>
      </c>
      <c r="BV80" s="136">
        <f>'east Allen-Studer'!DL80</f>
        <v>0.46270229747666225</v>
      </c>
      <c r="BW80" s="136">
        <f>'east Allen-Studer'!DM80</f>
        <v>2</v>
      </c>
      <c r="BX80" s="136">
        <f>'east Allen-Studer'!DN80</f>
        <v>0.88753651411879231</v>
      </c>
      <c r="BY80" s="136">
        <f>'east Allen-Studer'!DO80</f>
        <v>1.3</v>
      </c>
      <c r="BZ80" s="136">
        <f>'east Allen-Studer'!DP80</f>
        <v>0.3297814334088835</v>
      </c>
      <c r="CA80" s="136">
        <f>'east Allen-Studer'!DQ80</f>
        <v>3.1054268947704182</v>
      </c>
      <c r="CB80" s="136">
        <f>'east Allen-Studer'!DR80</f>
        <v>3.4</v>
      </c>
      <c r="CC80" s="136">
        <f>'east Allen-Studer'!DS80</f>
        <v>0.44376825705939615</v>
      </c>
      <c r="CD80" s="136">
        <f>'east Allen-Studer'!DT80</f>
        <v>0.88753651411879231</v>
      </c>
      <c r="CE80" s="37"/>
      <c r="CF80" s="204"/>
      <c r="CG80" s="198">
        <f t="shared" si="13"/>
        <v>119.79540943680617</v>
      </c>
      <c r="CH80" s="198">
        <f t="shared" si="14"/>
        <v>88.286790249759889</v>
      </c>
      <c r="CI80" s="6"/>
      <c r="CJ80" s="218">
        <f t="shared" si="6"/>
        <v>1660</v>
      </c>
      <c r="CK80" s="234">
        <f t="shared" si="10"/>
        <v>362.20799999999997</v>
      </c>
      <c r="CL80" s="136">
        <f t="shared" si="15"/>
        <v>0.95985870583232813</v>
      </c>
      <c r="CN80" s="1">
        <f t="shared" si="11"/>
        <v>1.0061333333333333</v>
      </c>
      <c r="CO80" s="60"/>
      <c r="CP80" s="1">
        <f t="shared" si="16"/>
        <v>0.95985870583232835</v>
      </c>
      <c r="CQ80" s="1">
        <f t="shared" si="17"/>
        <v>1.3024220989501811</v>
      </c>
    </row>
    <row r="81" spans="1:95" x14ac:dyDescent="0.15">
      <c r="A81" s="218">
        <f t="shared" si="12"/>
        <v>1661</v>
      </c>
      <c r="D81" s="6">
        <f t="shared" si="7"/>
        <v>2.8000000000000003</v>
      </c>
      <c r="E81" s="37">
        <f t="shared" si="8"/>
        <v>1.0061333333333333</v>
      </c>
      <c r="AQ81">
        <v>0.36570000000000003</v>
      </c>
      <c r="BU81" s="136">
        <f t="shared" si="9"/>
        <v>0.36570000000000003</v>
      </c>
      <c r="BV81" s="136">
        <f>'east Allen-Studer'!DL81</f>
        <v>0.53407114624505925</v>
      </c>
      <c r="BW81" s="136">
        <f>'east Allen-Studer'!DM81</f>
        <v>2.1642066716990831</v>
      </c>
      <c r="BX81" s="136">
        <f>'east Allen-Studer'!DN81</f>
        <v>0.96040622261621889</v>
      </c>
      <c r="BY81" s="136">
        <f>'east Allen-Studer'!DO81</f>
        <v>1.3187232652886414</v>
      </c>
      <c r="BZ81" s="136">
        <f>'east Allen-Studer'!DP81</f>
        <v>0.38064809513919601</v>
      </c>
      <c r="CA81" s="136">
        <f>'east Allen-Studer'!DQ81</f>
        <v>3.5844189888724829</v>
      </c>
      <c r="CB81" s="136">
        <f>'east Allen-Studer'!DR81</f>
        <v>3.4</v>
      </c>
      <c r="CC81" s="136">
        <f>'east Allen-Studer'!DS81</f>
        <v>0.48020311130810944</v>
      </c>
      <c r="CD81" s="136">
        <f>'east Allen-Studer'!DT81</f>
        <v>0.96040622261621889</v>
      </c>
      <c r="CE81" s="37"/>
      <c r="CF81" s="204"/>
      <c r="CG81" s="198">
        <f t="shared" si="13"/>
        <v>131.05392291914956</v>
      </c>
      <c r="CH81" s="198">
        <f t="shared" si="14"/>
        <v>90.396833755993299</v>
      </c>
      <c r="CI81" s="6"/>
      <c r="CJ81" s="218">
        <f t="shared" si="6"/>
        <v>1661</v>
      </c>
      <c r="CK81" s="234">
        <f t="shared" si="10"/>
        <v>362.20799999999997</v>
      </c>
      <c r="CL81" s="136">
        <f t="shared" si="15"/>
        <v>0.87739965432095302</v>
      </c>
      <c r="CN81" s="1">
        <f t="shared" si="11"/>
        <v>1.0061333333333333</v>
      </c>
      <c r="CO81" s="60"/>
      <c r="CP81" s="1">
        <f t="shared" si="16"/>
        <v>0.87739965432095313</v>
      </c>
      <c r="CQ81" s="1">
        <f t="shared" si="17"/>
        <v>1.2720209534887947</v>
      </c>
    </row>
    <row r="82" spans="1:95" x14ac:dyDescent="0.15">
      <c r="A82" s="218">
        <f t="shared" si="12"/>
        <v>1662</v>
      </c>
      <c r="D82" s="6">
        <f t="shared" si="7"/>
        <v>2.8000000000000003</v>
      </c>
      <c r="E82" s="37">
        <f t="shared" si="8"/>
        <v>1.0061333333333333</v>
      </c>
      <c r="AQ82">
        <v>0.36570000000000003</v>
      </c>
      <c r="AR82">
        <v>0.16900000000000001</v>
      </c>
      <c r="BU82" s="136">
        <f t="shared" si="9"/>
        <v>0.36570000000000003</v>
      </c>
      <c r="BV82" s="136">
        <f>'east Allen-Studer'!DL82</f>
        <v>0.78998023715415022</v>
      </c>
      <c r="BW82" s="136">
        <f>'east Allen-Studer'!DM82</f>
        <v>1.944900395633576</v>
      </c>
      <c r="BX82" s="136">
        <f>'east Allen-Studer'!DN82</f>
        <v>0.86308505872444208</v>
      </c>
      <c r="BY82" s="136">
        <f>'east Allen-Studer'!DO82</f>
        <v>1.3360369186622338</v>
      </c>
      <c r="BZ82" s="136">
        <f>'east Allen-Studer'!DP82</f>
        <v>0.56304197406006073</v>
      </c>
      <c r="CA82" s="136">
        <f>'east Allen-Studer'!DQ82</f>
        <v>5.3019530877072141</v>
      </c>
      <c r="CB82" s="136">
        <f>'east Allen-Studer'!DR82</f>
        <v>3.4</v>
      </c>
      <c r="CC82" s="136">
        <f>'east Allen-Studer'!DS82</f>
        <v>0.43154252936222104</v>
      </c>
      <c r="CD82" s="136">
        <f>'east Allen-Studer'!DT82</f>
        <v>0.86308505872444208</v>
      </c>
      <c r="CE82" s="37"/>
      <c r="CF82" s="204"/>
      <c r="CG82" s="198">
        <f t="shared" si="13"/>
        <v>166.56891813050373</v>
      </c>
      <c r="CH82" s="198">
        <f t="shared" si="14"/>
        <v>95.438905689488379</v>
      </c>
      <c r="CI82" s="6"/>
      <c r="CJ82" s="218">
        <f t="shared" si="6"/>
        <v>1662</v>
      </c>
      <c r="CK82" s="234">
        <f t="shared" si="10"/>
        <v>362.20799999999997</v>
      </c>
      <c r="CL82" s="136">
        <f t="shared" si="15"/>
        <v>0.69032486947280691</v>
      </c>
      <c r="CN82" s="1">
        <f t="shared" si="11"/>
        <v>1.0061333333333333</v>
      </c>
      <c r="CO82" s="60"/>
      <c r="CP82" s="1">
        <f t="shared" si="16"/>
        <v>0.69032486947280702</v>
      </c>
      <c r="CQ82" s="1">
        <f t="shared" si="17"/>
        <v>1.2048196260839072</v>
      </c>
    </row>
    <row r="83" spans="1:95" x14ac:dyDescent="0.15">
      <c r="A83" s="218">
        <f t="shared" si="12"/>
        <v>1663</v>
      </c>
      <c r="D83" s="6">
        <f t="shared" si="7"/>
        <v>2.8000000000000003</v>
      </c>
      <c r="E83" s="37">
        <f t="shared" si="8"/>
        <v>1.0061333333333333</v>
      </c>
      <c r="AQ83">
        <v>0.36570000000000003</v>
      </c>
      <c r="BU83" s="136">
        <f t="shared" si="9"/>
        <v>0.36570000000000003</v>
      </c>
      <c r="BV83" s="136">
        <f>'east Allen-Studer'!DL83</f>
        <v>0.46270229747666225</v>
      </c>
      <c r="BW83" s="136">
        <f>'east Allen-Studer'!DM83</f>
        <v>1.7</v>
      </c>
      <c r="BX83" s="136">
        <f>'east Allen-Studer'!DN83</f>
        <v>0.75440603700097342</v>
      </c>
      <c r="BY83" s="136">
        <f>'east Allen-Studer'!DO83</f>
        <v>1.4428044477993887</v>
      </c>
      <c r="BZ83" s="136">
        <f>'east Allen-Studer'!DP83</f>
        <v>0.3297814334088835</v>
      </c>
      <c r="CA83" s="136">
        <f>'east Allen-Studer'!DQ83</f>
        <v>3.1054268947704182</v>
      </c>
      <c r="CB83" s="136">
        <f>'east Allen-Studer'!DR83</f>
        <v>3.4</v>
      </c>
      <c r="CC83" s="136">
        <f>'east Allen-Studer'!DS83</f>
        <v>0.37720301850048671</v>
      </c>
      <c r="CD83" s="136">
        <f>'east Allen-Studer'!DT83</f>
        <v>0.75440603700097342</v>
      </c>
      <c r="CE83" s="37"/>
      <c r="CF83" s="204"/>
      <c r="CG83" s="198">
        <f t="shared" si="13"/>
        <v>118.31567023113912</v>
      </c>
      <c r="CH83" s="198">
        <f t="shared" si="14"/>
        <v>87.672399145358668</v>
      </c>
      <c r="CI83" s="6"/>
      <c r="CJ83" s="218">
        <f t="shared" si="6"/>
        <v>1663</v>
      </c>
      <c r="CK83" s="234">
        <f t="shared" si="10"/>
        <v>362.20799999999997</v>
      </c>
      <c r="CL83" s="136">
        <f t="shared" si="15"/>
        <v>0.97186337567991632</v>
      </c>
      <c r="CN83" s="1">
        <f t="shared" si="11"/>
        <v>1.0061333333333333</v>
      </c>
      <c r="CO83" s="60"/>
      <c r="CP83" s="1">
        <f t="shared" si="16"/>
        <v>0.97186337567991643</v>
      </c>
      <c r="CQ83" s="1">
        <f t="shared" si="17"/>
        <v>1.3115492194529959</v>
      </c>
    </row>
    <row r="84" spans="1:95" x14ac:dyDescent="0.15">
      <c r="A84" s="218">
        <f t="shared" si="12"/>
        <v>1664</v>
      </c>
      <c r="D84" s="6">
        <f t="shared" ref="D84:D97" si="18">(8/2.5)*(10.5/12)</f>
        <v>2.8000000000000003</v>
      </c>
      <c r="E84" s="37">
        <f t="shared" ref="E84:E115" si="19">D84*10.78/$G$2</f>
        <v>1.0061333333333333</v>
      </c>
      <c r="AQ84">
        <v>0.36570000000000003</v>
      </c>
      <c r="BU84" s="136">
        <f t="shared" ref="BU84:BU115" si="20">AQ84</f>
        <v>0.36570000000000003</v>
      </c>
      <c r="BV84" s="136">
        <f>'east Allen-Studer'!DL84</f>
        <v>0.46270229747666225</v>
      </c>
      <c r="BW84" s="136">
        <f>'east Allen-Studer'!DM84</f>
        <v>1.5668856303101359</v>
      </c>
      <c r="BX84" s="136">
        <f>'east Allen-Studer'!DN84</f>
        <v>0.6953341051741424</v>
      </c>
      <c r="BY84" s="136">
        <f>'east Allen-Studer'!DO84</f>
        <v>1.34</v>
      </c>
      <c r="BZ84" s="136">
        <f>'east Allen-Studer'!DP84</f>
        <v>0.3297814334088835</v>
      </c>
      <c r="CA84" s="136">
        <f>'east Allen-Studer'!DQ84</f>
        <v>3.1054268947704182</v>
      </c>
      <c r="CB84" s="136">
        <f>'east Allen-Studer'!DR84</f>
        <v>3.4</v>
      </c>
      <c r="CC84" s="136">
        <f>'east Allen-Studer'!DS84</f>
        <v>0.3476670525870712</v>
      </c>
      <c r="CD84" s="136">
        <f>'east Allen-Studer'!DT84</f>
        <v>0.6953341051741424</v>
      </c>
      <c r="CE84" s="37"/>
      <c r="CF84" s="204"/>
      <c r="CG84" s="198">
        <f t="shared" si="13"/>
        <v>117.32675066959635</v>
      </c>
      <c r="CH84" s="198">
        <f t="shared" si="14"/>
        <v>87.067447140690305</v>
      </c>
      <c r="CI84" s="6"/>
      <c r="CJ84" s="218">
        <f t="shared" si="6"/>
        <v>1664</v>
      </c>
      <c r="CK84" s="234">
        <f t="shared" ref="CK84:CK119" si="21">E84*360</f>
        <v>362.20799999999997</v>
      </c>
      <c r="CL84" s="136">
        <f t="shared" si="15"/>
        <v>0.98005498328748897</v>
      </c>
      <c r="CN84" s="1">
        <f t="shared" ref="CN84:CN119" si="22">E84</f>
        <v>1.0061333333333333</v>
      </c>
      <c r="CO84" s="60"/>
      <c r="CP84" s="1">
        <f t="shared" si="16"/>
        <v>0.98005498328748908</v>
      </c>
      <c r="CQ84" s="1">
        <f t="shared" si="17"/>
        <v>1.3206619746282711</v>
      </c>
    </row>
    <row r="85" spans="1:95" x14ac:dyDescent="0.15">
      <c r="A85" s="218">
        <f t="shared" ref="A85:A116" si="23">+A84+1</f>
        <v>1665</v>
      </c>
      <c r="D85" s="6">
        <f t="shared" si="18"/>
        <v>2.8000000000000003</v>
      </c>
      <c r="E85" s="37">
        <f t="shared" si="19"/>
        <v>1.0061333333333333</v>
      </c>
      <c r="AQ85">
        <v>0.36570000000000003</v>
      </c>
      <c r="BU85" s="136">
        <f t="shared" si="20"/>
        <v>0.36570000000000003</v>
      </c>
      <c r="BV85" s="136">
        <f>'east Allen-Studer'!DL85</f>
        <v>0.3004150197628459</v>
      </c>
      <c r="BW85" s="136">
        <f>'east Allen-Studer'!DM85</f>
        <v>1.1398155137615169</v>
      </c>
      <c r="BX85" s="136">
        <f>'east Allen-Studer'!DN85</f>
        <v>0.50581394391120849</v>
      </c>
      <c r="BY85" s="136">
        <f>'east Allen-Studer'!DO85</f>
        <v>1.2494686517942706</v>
      </c>
      <c r="BZ85" s="136">
        <f>'east Allen-Studer'!DP85</f>
        <v>0.21411455351579781</v>
      </c>
      <c r="CA85" s="136">
        <f>'east Allen-Studer'!DQ85</f>
        <v>2.0162356812407718</v>
      </c>
      <c r="CB85" s="136">
        <f>'east Allen-Studer'!DR85</f>
        <v>3.4</v>
      </c>
      <c r="CC85" s="136">
        <f>'east Allen-Studer'!DS85</f>
        <v>0.25290697195560424</v>
      </c>
      <c r="CD85" s="136">
        <f>'east Allen-Studer'!DT85</f>
        <v>0.50581394391120849</v>
      </c>
      <c r="CE85" s="37"/>
      <c r="CF85" s="204"/>
      <c r="CG85" s="198">
        <f t="shared" si="13"/>
        <v>91.313983438935111</v>
      </c>
      <c r="CH85" s="198">
        <f t="shared" si="14"/>
        <v>82.012427900677423</v>
      </c>
      <c r="CI85" s="6"/>
      <c r="CJ85" s="218">
        <f t="shared" ref="CJ85:CJ148" si="24">+CJ84+1</f>
        <v>1665</v>
      </c>
      <c r="CK85" s="234">
        <f t="shared" si="21"/>
        <v>362.20799999999997</v>
      </c>
      <c r="CL85" s="136">
        <f t="shared" si="15"/>
        <v>1.2592448860098442</v>
      </c>
      <c r="CN85" s="1">
        <f t="shared" si="22"/>
        <v>1.0061333333333333</v>
      </c>
      <c r="CO85" s="60"/>
      <c r="CP85" s="1">
        <f t="shared" si="16"/>
        <v>1.2592448860098444</v>
      </c>
      <c r="CQ85" s="1">
        <f t="shared" si="17"/>
        <v>1.4020639262859436</v>
      </c>
    </row>
    <row r="86" spans="1:95" x14ac:dyDescent="0.15">
      <c r="A86" s="218">
        <f t="shared" si="23"/>
        <v>1666</v>
      </c>
      <c r="D86" s="6">
        <f t="shared" si="18"/>
        <v>2.8000000000000003</v>
      </c>
      <c r="E86" s="37">
        <f t="shared" si="19"/>
        <v>1.0061333333333333</v>
      </c>
      <c r="AQ86">
        <v>0.36570000000000003</v>
      </c>
      <c r="BU86" s="136">
        <f t="shared" si="20"/>
        <v>0.36570000000000003</v>
      </c>
      <c r="BV86" s="136">
        <f>'east Allen-Studer'!DL86</f>
        <v>0.36717391304347829</v>
      </c>
      <c r="BW86" s="136">
        <f>'east Allen-Studer'!DM86</f>
        <v>1.9910701379631566</v>
      </c>
      <c r="BX86" s="136">
        <f>'east Allen-Studer'!DN86</f>
        <v>0.88357372480692142</v>
      </c>
      <c r="BY86" s="136">
        <f>'east Allen-Studer'!DO86</f>
        <v>1.0272767668331646</v>
      </c>
      <c r="BZ86" s="136">
        <f>'east Allen-Studer'!DP86</f>
        <v>0.26169556540819727</v>
      </c>
      <c r="CA86" s="136">
        <f>'east Allen-Studer'!DQ86</f>
        <v>2.464288054849832</v>
      </c>
      <c r="CB86" s="136">
        <f>'east Allen-Studer'!DR86</f>
        <v>3.4</v>
      </c>
      <c r="CC86" s="136">
        <f>'east Allen-Studer'!DS86</f>
        <v>0.44178686240346071</v>
      </c>
      <c r="CD86" s="136">
        <f>'east Allen-Studer'!DT86</f>
        <v>0.88357372480692142</v>
      </c>
      <c r="CE86" s="37"/>
      <c r="CF86" s="204"/>
      <c r="CG86" s="198">
        <f t="shared" si="13"/>
        <v>105.47120410824864</v>
      </c>
      <c r="CH86" s="198">
        <f t="shared" si="14"/>
        <v>85.599728904649979</v>
      </c>
      <c r="CI86" s="6"/>
      <c r="CJ86" s="218">
        <f t="shared" si="24"/>
        <v>1666</v>
      </c>
      <c r="CK86" s="234">
        <f t="shared" si="21"/>
        <v>362.20799999999997</v>
      </c>
      <c r="CL86" s="136">
        <f t="shared" si="15"/>
        <v>1.0902185827768873</v>
      </c>
      <c r="CN86" s="1">
        <f t="shared" si="22"/>
        <v>1.0061333333333333</v>
      </c>
      <c r="CO86" s="60"/>
      <c r="CP86" s="1">
        <f t="shared" si="16"/>
        <v>1.0902185827768873</v>
      </c>
      <c r="CQ86" s="1">
        <f t="shared" si="17"/>
        <v>1.3433064349391919</v>
      </c>
    </row>
    <row r="87" spans="1:95" x14ac:dyDescent="0.15">
      <c r="A87" s="218">
        <f t="shared" si="23"/>
        <v>1667</v>
      </c>
      <c r="D87" s="6">
        <f t="shared" si="18"/>
        <v>2.8000000000000003</v>
      </c>
      <c r="E87" s="37">
        <f t="shared" si="19"/>
        <v>1.0061333333333333</v>
      </c>
      <c r="AQ87">
        <v>0.36570000000000003</v>
      </c>
      <c r="BU87" s="136">
        <f t="shared" si="20"/>
        <v>0.36570000000000003</v>
      </c>
      <c r="BV87" s="136">
        <f>'east Allen-Studer'!DL87</f>
        <v>0.46270229747666225</v>
      </c>
      <c r="BW87" s="136">
        <f>'east Allen-Studer'!DM87</f>
        <v>2.4267970811985715</v>
      </c>
      <c r="BX87" s="136">
        <f>'east Allen-Studer'!DN87</f>
        <v>1.07693551096032</v>
      </c>
      <c r="BY87" s="136">
        <f>'east Allen-Studer'!DO87</f>
        <v>1.1000000000000001</v>
      </c>
      <c r="BZ87" s="136">
        <f>'east Allen-Studer'!DP87</f>
        <v>0.3297814334088835</v>
      </c>
      <c r="CA87" s="136">
        <f>'east Allen-Studer'!DQ87</f>
        <v>3.1054268947704182</v>
      </c>
      <c r="CB87" s="136">
        <f>'east Allen-Studer'!DR87</f>
        <v>3.4</v>
      </c>
      <c r="CC87" s="136">
        <f>'east Allen-Studer'!DS87</f>
        <v>0.53846775548016002</v>
      </c>
      <c r="CD87" s="136">
        <f>'east Allen-Studer'!DT87</f>
        <v>1.07693551096032</v>
      </c>
      <c r="CE87" s="37"/>
      <c r="CF87" s="204"/>
      <c r="CG87" s="198">
        <f t="shared" si="13"/>
        <v>121.9068941598718</v>
      </c>
      <c r="CH87" s="198">
        <f t="shared" si="14"/>
        <v>89.167181493355613</v>
      </c>
      <c r="CI87" s="6"/>
      <c r="CJ87" s="218">
        <f t="shared" si="24"/>
        <v>1667</v>
      </c>
      <c r="CK87" s="234">
        <f t="shared" si="21"/>
        <v>362.20799999999997</v>
      </c>
      <c r="CL87" s="136">
        <f t="shared" si="15"/>
        <v>0.94323350175643228</v>
      </c>
      <c r="CN87" s="1">
        <f t="shared" si="22"/>
        <v>1.0061333333333333</v>
      </c>
      <c r="CO87" s="60"/>
      <c r="CP87" s="1">
        <f t="shared" si="16"/>
        <v>0.9432335017564325</v>
      </c>
      <c r="CQ87" s="1">
        <f t="shared" si="17"/>
        <v>1.2895626478362447</v>
      </c>
    </row>
    <row r="88" spans="1:95" x14ac:dyDescent="0.15">
      <c r="A88" s="218">
        <f t="shared" si="23"/>
        <v>1668</v>
      </c>
      <c r="D88" s="6">
        <f t="shared" si="18"/>
        <v>2.8000000000000003</v>
      </c>
      <c r="E88" s="37">
        <f t="shared" si="19"/>
        <v>1.0061333333333333</v>
      </c>
      <c r="AQ88">
        <v>0.36570000000000003</v>
      </c>
      <c r="BU88" s="136">
        <f t="shared" si="20"/>
        <v>0.36570000000000003</v>
      </c>
      <c r="BV88" s="136">
        <f>'east Allen-Studer'!DL88</f>
        <v>0.46270229747666225</v>
      </c>
      <c r="BW88" s="136">
        <f>'east Allen-Studer'!DM88</f>
        <v>2.0920664493091135</v>
      </c>
      <c r="BX88" s="136">
        <f>'east Allen-Studer'!DN88</f>
        <v>0.9283926818623448</v>
      </c>
      <c r="BY88" s="136">
        <f>'east Allen-Studer'!DO88</f>
        <v>1.1000000000000001</v>
      </c>
      <c r="BZ88" s="136">
        <f>'east Allen-Studer'!DP88</f>
        <v>0.3297814334088835</v>
      </c>
      <c r="CA88" s="136">
        <f>'east Allen-Studer'!DQ88</f>
        <v>3.1054268947704182</v>
      </c>
      <c r="CB88" s="136">
        <f>'east Allen-Studer'!DR88</f>
        <v>3.4</v>
      </c>
      <c r="CC88" s="136">
        <f>'east Allen-Studer'!DS88</f>
        <v>0.4641963409311724</v>
      </c>
      <c r="CD88" s="136">
        <f>'east Allen-Studer'!DT88</f>
        <v>0.9283926818623448</v>
      </c>
      <c r="CE88" s="37"/>
      <c r="CF88" s="204"/>
      <c r="CG88" s="198">
        <f t="shared" si="13"/>
        <v>119.93717387506662</v>
      </c>
      <c r="CH88" s="198">
        <f t="shared" si="14"/>
        <v>88.162989597687243</v>
      </c>
      <c r="CI88" s="6"/>
      <c r="CJ88" s="218">
        <f t="shared" si="24"/>
        <v>1668</v>
      </c>
      <c r="CK88" s="234">
        <f t="shared" si="21"/>
        <v>362.20799999999997</v>
      </c>
      <c r="CL88" s="136">
        <f t="shared" si="15"/>
        <v>0.95872416325603349</v>
      </c>
      <c r="CN88" s="1">
        <f t="shared" si="22"/>
        <v>1.0061333333333333</v>
      </c>
      <c r="CO88" s="60"/>
      <c r="CP88" s="1">
        <f t="shared" si="16"/>
        <v>0.9587241632560336</v>
      </c>
      <c r="CQ88" s="1">
        <f t="shared" si="17"/>
        <v>1.3042509922971475</v>
      </c>
    </row>
    <row r="89" spans="1:95" x14ac:dyDescent="0.15">
      <c r="A89" s="218">
        <f t="shared" si="23"/>
        <v>1669</v>
      </c>
      <c r="D89" s="6">
        <f t="shared" si="18"/>
        <v>2.8000000000000003</v>
      </c>
      <c r="E89" s="37">
        <f t="shared" si="19"/>
        <v>1.0061333333333333</v>
      </c>
      <c r="AQ89">
        <v>0.36570000000000003</v>
      </c>
      <c r="BU89" s="136">
        <f t="shared" si="20"/>
        <v>0.36570000000000003</v>
      </c>
      <c r="BV89" s="136">
        <f>'east Allen-Studer'!DL89</f>
        <v>0.43393280632411074</v>
      </c>
      <c r="BW89" s="136">
        <f>'east Allen-Studer'!DM89</f>
        <v>1.8756457821392052</v>
      </c>
      <c r="BX89" s="136">
        <f>'east Allen-Studer'!DN89</f>
        <v>0.832352059600723</v>
      </c>
      <c r="BY89" s="136">
        <f>'east Allen-Studer'!DO89</f>
        <v>1.154243558239511</v>
      </c>
      <c r="BZ89" s="136">
        <f>'east Allen-Studer'!DP89</f>
        <v>0.30927657730059682</v>
      </c>
      <c r="CA89" s="136">
        <f>'east Allen-Studer'!DQ89</f>
        <v>2.9123404284588927</v>
      </c>
      <c r="CB89" s="136">
        <f>'east Allen-Studer'!DR89</f>
        <v>3.4</v>
      </c>
      <c r="CC89" s="136">
        <f>'east Allen-Studer'!DS89</f>
        <v>0.4161760298003615</v>
      </c>
      <c r="CD89" s="136">
        <f>'east Allen-Studer'!DT89</f>
        <v>0.832352059600723</v>
      </c>
      <c r="CE89" s="37"/>
      <c r="CF89" s="204"/>
      <c r="CG89" s="198">
        <f t="shared" si="13"/>
        <v>114.63832579055794</v>
      </c>
      <c r="CH89" s="198">
        <f t="shared" si="14"/>
        <v>86.985310321280664</v>
      </c>
      <c r="CI89" s="6"/>
      <c r="CJ89" s="218">
        <f t="shared" si="24"/>
        <v>1669</v>
      </c>
      <c r="CK89" s="234">
        <f t="shared" si="21"/>
        <v>362.20799999999997</v>
      </c>
      <c r="CL89" s="136">
        <f t="shared" si="15"/>
        <v>1.0030386074962845</v>
      </c>
      <c r="CN89" s="1">
        <f t="shared" si="22"/>
        <v>1.0061333333333333</v>
      </c>
      <c r="CO89" s="60"/>
      <c r="CP89" s="1">
        <f t="shared" si="16"/>
        <v>1.0030386074962847</v>
      </c>
      <c r="CQ89" s="1">
        <f t="shared" si="17"/>
        <v>1.3219090239715519</v>
      </c>
    </row>
    <row r="90" spans="1:95" x14ac:dyDescent="0.15">
      <c r="A90" s="218">
        <f t="shared" si="23"/>
        <v>1670</v>
      </c>
      <c r="D90" s="6">
        <f t="shared" si="18"/>
        <v>2.8000000000000003</v>
      </c>
      <c r="E90" s="37">
        <f t="shared" si="19"/>
        <v>1.0061333333333333</v>
      </c>
      <c r="P90">
        <v>3.2</v>
      </c>
      <c r="Q90" s="136">
        <f>P90*10.78*(1/30)</f>
        <v>1.1498666666666668</v>
      </c>
      <c r="AQ90">
        <v>0.36570000000000003</v>
      </c>
      <c r="BU90" s="136">
        <f t="shared" si="20"/>
        <v>0.36570000000000003</v>
      </c>
      <c r="BV90" s="136">
        <f>'east Allen-Studer'!DL90</f>
        <v>0.73434782608695659</v>
      </c>
      <c r="BW90" s="136">
        <f>'east Allen-Studer'!DM90</f>
        <v>1.6476826793869017</v>
      </c>
      <c r="BX90" s="136">
        <f>'east Allen-Studer'!DN90</f>
        <v>0.73118927081848117</v>
      </c>
      <c r="BY90" s="136">
        <f>'east Allen-Studer'!DO90</f>
        <v>0.89453875763562096</v>
      </c>
      <c r="BZ90" s="136">
        <f>'east Allen-Studer'!DP90</f>
        <v>0.52339113081639455</v>
      </c>
      <c r="CA90" s="136">
        <f>'east Allen-Studer'!DQ90</f>
        <v>4.9285761096996641</v>
      </c>
      <c r="CB90" s="136">
        <f>'east Allen-Studer'!DR90</f>
        <v>3.4270477488226061</v>
      </c>
      <c r="CC90" s="136">
        <f>'east Allen-Studer'!DS90</f>
        <v>0.36559463540924059</v>
      </c>
      <c r="CD90" s="136">
        <f>'east Allen-Studer'!DT90</f>
        <v>0.73118927081848117</v>
      </c>
      <c r="CE90" s="37"/>
      <c r="CF90" s="204"/>
      <c r="CG90" s="198">
        <f t="shared" si="13"/>
        <v>156.07851645676084</v>
      </c>
      <c r="CH90" s="198">
        <f t="shared" si="14"/>
        <v>92.513798714088082</v>
      </c>
      <c r="CI90" s="6"/>
      <c r="CJ90" s="218">
        <f t="shared" si="24"/>
        <v>1670</v>
      </c>
      <c r="CK90" s="234">
        <f t="shared" si="21"/>
        <v>362.20799999999997</v>
      </c>
      <c r="CL90" s="136">
        <f t="shared" si="15"/>
        <v>0.73672321647497174</v>
      </c>
      <c r="CN90" s="1">
        <f t="shared" si="22"/>
        <v>1.0061333333333333</v>
      </c>
      <c r="CO90" s="60"/>
      <c r="CP90" s="1">
        <f t="shared" si="16"/>
        <v>0.73672321647497174</v>
      </c>
      <c r="CQ90" s="1">
        <f t="shared" si="17"/>
        <v>1.2429136870925654</v>
      </c>
    </row>
    <row r="91" spans="1:95" x14ac:dyDescent="0.15">
      <c r="A91" s="218">
        <f t="shared" si="23"/>
        <v>1671</v>
      </c>
      <c r="D91" s="6">
        <f t="shared" si="18"/>
        <v>2.8000000000000003</v>
      </c>
      <c r="E91" s="37">
        <f t="shared" si="19"/>
        <v>1.0061333333333333</v>
      </c>
      <c r="AQ91">
        <v>0.36570000000000003</v>
      </c>
      <c r="BU91" s="136">
        <f t="shared" si="20"/>
        <v>0.36570000000000003</v>
      </c>
      <c r="BV91" s="136">
        <f>'east Allen-Studer'!DL91</f>
        <v>0.46270229747666225</v>
      </c>
      <c r="BW91" s="136">
        <f>'east Allen-Studer'!DM91</f>
        <v>2</v>
      </c>
      <c r="BX91" s="136">
        <f>'east Allen-Studer'!DN91</f>
        <v>0.88753651411879231</v>
      </c>
      <c r="BY91" s="136">
        <f>'east Allen-Studer'!DO91</f>
        <v>0.95</v>
      </c>
      <c r="BZ91" s="136">
        <f>'east Allen-Studer'!DP91</f>
        <v>0.3297814334088835</v>
      </c>
      <c r="CA91" s="136">
        <f>'east Allen-Studer'!DQ91</f>
        <v>3.1054268947704182</v>
      </c>
      <c r="CB91" s="136">
        <f>'east Allen-Studer'!DR91</f>
        <v>3.4270477488226061</v>
      </c>
      <c r="CC91" s="136">
        <f>'east Allen-Studer'!DS91</f>
        <v>0.44376825705939615</v>
      </c>
      <c r="CD91" s="136">
        <f>'east Allen-Studer'!DT91</f>
        <v>0.88753651411879231</v>
      </c>
      <c r="CE91" s="37"/>
      <c r="CF91" s="204"/>
      <c r="CG91" s="198">
        <f t="shared" si="13"/>
        <v>119.23064818091922</v>
      </c>
      <c r="CH91" s="198">
        <f t="shared" si="14"/>
        <v>87.667933496227718</v>
      </c>
      <c r="CI91" s="6"/>
      <c r="CJ91" s="218">
        <f t="shared" si="24"/>
        <v>1671</v>
      </c>
      <c r="CK91" s="234">
        <f t="shared" si="21"/>
        <v>362.20799999999997</v>
      </c>
      <c r="CL91" s="136">
        <f t="shared" si="15"/>
        <v>0.96440528019429361</v>
      </c>
      <c r="CN91" s="1">
        <f t="shared" si="22"/>
        <v>1.0061333333333333</v>
      </c>
      <c r="CO91" s="60"/>
      <c r="CP91" s="1">
        <f t="shared" si="16"/>
        <v>0.96440528019429372</v>
      </c>
      <c r="CQ91" s="1">
        <f t="shared" si="17"/>
        <v>1.311616027445365</v>
      </c>
    </row>
    <row r="92" spans="1:95" x14ac:dyDescent="0.15">
      <c r="A92" s="218">
        <f t="shared" si="23"/>
        <v>1672</v>
      </c>
      <c r="D92" s="6">
        <f t="shared" si="18"/>
        <v>2.8000000000000003</v>
      </c>
      <c r="E92" s="37">
        <f t="shared" si="19"/>
        <v>1.0061333333333333</v>
      </c>
      <c r="AQ92">
        <v>0.36570000000000003</v>
      </c>
      <c r="BU92" s="136">
        <f t="shared" si="20"/>
        <v>0.36570000000000003</v>
      </c>
      <c r="BV92" s="136">
        <f>'east Allen-Studer'!DL92</f>
        <v>0.46270229747666225</v>
      </c>
      <c r="BW92" s="136">
        <f>'east Allen-Studer'!DM92</f>
        <v>2</v>
      </c>
      <c r="BX92" s="136">
        <f>'east Allen-Studer'!DN92</f>
        <v>0.88753651411879231</v>
      </c>
      <c r="BY92" s="136">
        <f>'east Allen-Studer'!DO92</f>
        <v>0.95</v>
      </c>
      <c r="BZ92" s="136">
        <f>'east Allen-Studer'!DP92</f>
        <v>0.3297814334088835</v>
      </c>
      <c r="CA92" s="136">
        <f>'east Allen-Studer'!DQ92</f>
        <v>3.1054268947704182</v>
      </c>
      <c r="CB92" s="136">
        <f>'east Allen-Studer'!DR92</f>
        <v>3.4270477488226061</v>
      </c>
      <c r="CC92" s="136">
        <f>'east Allen-Studer'!DS92</f>
        <v>0.44376825705939615</v>
      </c>
      <c r="CD92" s="136">
        <f>'east Allen-Studer'!DT92</f>
        <v>0.88753651411879231</v>
      </c>
      <c r="CE92" s="37"/>
      <c r="CF92" s="204"/>
      <c r="CG92" s="198">
        <f t="shared" si="13"/>
        <v>119.23064818091922</v>
      </c>
      <c r="CH92" s="198">
        <f t="shared" si="14"/>
        <v>87.667933496227718</v>
      </c>
      <c r="CI92" s="6"/>
      <c r="CJ92" s="218">
        <f t="shared" si="24"/>
        <v>1672</v>
      </c>
      <c r="CK92" s="234">
        <f t="shared" si="21"/>
        <v>362.20799999999997</v>
      </c>
      <c r="CL92" s="136">
        <f t="shared" si="15"/>
        <v>0.96440528019429361</v>
      </c>
      <c r="CN92" s="1">
        <f t="shared" si="22"/>
        <v>1.0061333333333333</v>
      </c>
      <c r="CO92" s="60"/>
      <c r="CP92" s="1">
        <f t="shared" si="16"/>
        <v>0.96440528019429372</v>
      </c>
      <c r="CQ92" s="1">
        <f t="shared" si="17"/>
        <v>1.311616027445365</v>
      </c>
    </row>
    <row r="93" spans="1:95" x14ac:dyDescent="0.15">
      <c r="A93" s="218">
        <f t="shared" si="23"/>
        <v>1673</v>
      </c>
      <c r="D93" s="6">
        <f t="shared" si="18"/>
        <v>2.8000000000000003</v>
      </c>
      <c r="E93" s="37">
        <f t="shared" si="19"/>
        <v>1.0061333333333333</v>
      </c>
      <c r="AQ93">
        <v>0.36570000000000003</v>
      </c>
      <c r="BU93" s="136">
        <f t="shared" si="20"/>
        <v>0.36570000000000003</v>
      </c>
      <c r="BV93" s="136">
        <f>'east Allen-Studer'!DL93</f>
        <v>0.53407114624505925</v>
      </c>
      <c r="BW93" s="136">
        <f>'east Allen-Studer'!DM93</f>
        <v>2.5566494815005165</v>
      </c>
      <c r="BX93" s="136">
        <f>'east Allen-Studer'!DN93</f>
        <v>1.134559884317293</v>
      </c>
      <c r="BY93" s="136">
        <f>'east Allen-Studer'!DO93</f>
        <v>1.0099631134595721</v>
      </c>
      <c r="BZ93" s="136">
        <f>'east Allen-Studer'!DP93</f>
        <v>0.38064809513919601</v>
      </c>
      <c r="CA93" s="136">
        <f>'east Allen-Studer'!DQ93</f>
        <v>3.5844189888724829</v>
      </c>
      <c r="CB93" s="136">
        <f>'east Allen-Studer'!DR93</f>
        <v>3.4270477488226061</v>
      </c>
      <c r="CC93" s="136">
        <f>'east Allen-Studer'!DS93</f>
        <v>0.56727994215864652</v>
      </c>
      <c r="CD93" s="136">
        <f>'east Allen-Studer'!DT93</f>
        <v>1.134559884317293</v>
      </c>
      <c r="CE93" s="37"/>
      <c r="CF93" s="204"/>
      <c r="CG93" s="198">
        <f t="shared" si="13"/>
        <v>132.88096859006575</v>
      </c>
      <c r="CH93" s="198">
        <f t="shared" si="14"/>
        <v>91.03778512820729</v>
      </c>
      <c r="CI93" s="6"/>
      <c r="CJ93" s="218">
        <f t="shared" si="24"/>
        <v>1673</v>
      </c>
      <c r="CK93" s="234">
        <f t="shared" si="21"/>
        <v>362.20799999999997</v>
      </c>
      <c r="CL93" s="136">
        <f t="shared" si="15"/>
        <v>0.86533585574167093</v>
      </c>
      <c r="CN93" s="1">
        <f t="shared" si="22"/>
        <v>1.0061333333333333</v>
      </c>
      <c r="CO93" s="60"/>
      <c r="CP93" s="1">
        <f t="shared" si="16"/>
        <v>0.86533585574167105</v>
      </c>
      <c r="CQ93" s="1">
        <f t="shared" si="17"/>
        <v>1.2630652921172509</v>
      </c>
    </row>
    <row r="94" spans="1:95" x14ac:dyDescent="0.15">
      <c r="A94" s="218">
        <f t="shared" si="23"/>
        <v>1674</v>
      </c>
      <c r="D94" s="6">
        <f t="shared" si="18"/>
        <v>2.8000000000000003</v>
      </c>
      <c r="E94" s="37">
        <f t="shared" si="19"/>
        <v>1.0061333333333333</v>
      </c>
      <c r="AQ94">
        <v>0.36570000000000003</v>
      </c>
      <c r="BU94" s="136">
        <f t="shared" si="20"/>
        <v>0.36570000000000003</v>
      </c>
      <c r="BV94" s="136">
        <f>'east Allen-Studer'!DL94</f>
        <v>0.46731225296442691</v>
      </c>
      <c r="BW94" s="136">
        <f>'east Allen-Studer'!DM94</f>
        <v>2.4094834278249788</v>
      </c>
      <c r="BX94" s="136">
        <f>'east Allen-Studer'!DN94</f>
        <v>1.0692522611793902</v>
      </c>
      <c r="BY94" s="136">
        <f>'east Allen-Studer'!DO94</f>
        <v>1.087874553640739</v>
      </c>
      <c r="BZ94" s="136">
        <f>'east Allen-Studer'!DP94</f>
        <v>0.33306708324679651</v>
      </c>
      <c r="CA94" s="136">
        <f>'east Allen-Studer'!DQ94</f>
        <v>3.1363666152634226</v>
      </c>
      <c r="CB94" s="136">
        <f>'east Allen-Studer'!DR94</f>
        <v>3.4270477488226061</v>
      </c>
      <c r="CC94" s="136">
        <f>'east Allen-Studer'!DS94</f>
        <v>0.5346261305896951</v>
      </c>
      <c r="CD94" s="136">
        <f>'east Allen-Studer'!DT94</f>
        <v>1.0692522611793902</v>
      </c>
      <c r="CE94" s="37"/>
      <c r="CF94" s="204"/>
      <c r="CG94" s="198">
        <f t="shared" si="13"/>
        <v>122.5783917681964</v>
      </c>
      <c r="CH94" s="198">
        <f t="shared" si="14"/>
        <v>89.274188946253176</v>
      </c>
      <c r="CI94" s="6"/>
      <c r="CJ94" s="218">
        <f t="shared" si="24"/>
        <v>1674</v>
      </c>
      <c r="CK94" s="234">
        <f t="shared" si="21"/>
        <v>362.20799999999997</v>
      </c>
      <c r="CL94" s="136">
        <f t="shared" si="15"/>
        <v>0.93806636722819636</v>
      </c>
      <c r="CN94" s="1">
        <f t="shared" si="22"/>
        <v>1.0061333333333333</v>
      </c>
      <c r="CO94" s="60"/>
      <c r="CP94" s="1">
        <f t="shared" si="16"/>
        <v>0.93806636722819658</v>
      </c>
      <c r="CQ94" s="1">
        <f t="shared" si="17"/>
        <v>1.2880169287888292</v>
      </c>
    </row>
    <row r="95" spans="1:95" x14ac:dyDescent="0.15">
      <c r="A95" s="218">
        <f t="shared" si="23"/>
        <v>1675</v>
      </c>
      <c r="D95" s="6">
        <f t="shared" si="18"/>
        <v>2.8000000000000003</v>
      </c>
      <c r="E95" s="37">
        <f t="shared" si="19"/>
        <v>1.0061333333333333</v>
      </c>
      <c r="AQ95">
        <v>0.36570000000000003</v>
      </c>
      <c r="BU95" s="136">
        <f t="shared" si="20"/>
        <v>0.36570000000000003</v>
      </c>
      <c r="BV95" s="136">
        <f>'east Allen-Studer'!DL95</f>
        <v>0.46731225296442691</v>
      </c>
      <c r="BW95" s="136">
        <f>'east Allen-Studer'!DM95</f>
        <v>1.5409151502497471</v>
      </c>
      <c r="BX95" s="136">
        <f>'east Allen-Studer'!DN95</f>
        <v>0.68380923050274778</v>
      </c>
      <c r="BY95" s="136">
        <f>'east Allen-Studer'!DO95</f>
        <v>1.1484723404483133</v>
      </c>
      <c r="BZ95" s="136">
        <f>'east Allen-Studer'!DP95</f>
        <v>0.33306708324679651</v>
      </c>
      <c r="CA95" s="136">
        <f>'east Allen-Studer'!DQ95</f>
        <v>3.1363666152634226</v>
      </c>
      <c r="CB95" s="136">
        <f>'east Allen-Studer'!DR95</f>
        <v>3.4270477488226061</v>
      </c>
      <c r="CC95" s="136">
        <f>'east Allen-Studer'!DS95</f>
        <v>0.34190461525137389</v>
      </c>
      <c r="CD95" s="136">
        <f>'east Allen-Studer'!DT95</f>
        <v>0.68380923050274778</v>
      </c>
      <c r="CE95" s="37"/>
      <c r="CF95" s="204"/>
      <c r="CG95" s="198">
        <f t="shared" si="13"/>
        <v>117.58850280968768</v>
      </c>
      <c r="CH95" s="198">
        <f t="shared" si="14"/>
        <v>86.789679687142623</v>
      </c>
      <c r="CI95" s="6"/>
      <c r="CJ95" s="218">
        <f t="shared" si="24"/>
        <v>1675</v>
      </c>
      <c r="CK95" s="234">
        <f t="shared" si="21"/>
        <v>362.20799999999997</v>
      </c>
      <c r="CL95" s="136">
        <f t="shared" si="15"/>
        <v>0.97787337978754607</v>
      </c>
      <c r="CN95" s="1">
        <f t="shared" si="22"/>
        <v>1.0061333333333333</v>
      </c>
      <c r="CO95" s="60"/>
      <c r="CP95" s="1">
        <f t="shared" si="16"/>
        <v>0.97787337978754618</v>
      </c>
      <c r="CQ95" s="1">
        <f t="shared" si="17"/>
        <v>1.3248887089014256</v>
      </c>
    </row>
    <row r="96" spans="1:95" x14ac:dyDescent="0.15">
      <c r="A96" s="218">
        <f t="shared" si="23"/>
        <v>1676</v>
      </c>
      <c r="D96" s="6">
        <f t="shared" si="18"/>
        <v>2.8000000000000003</v>
      </c>
      <c r="E96" s="37">
        <f t="shared" si="19"/>
        <v>1.0061333333333333</v>
      </c>
      <c r="AQ96">
        <v>0.36570000000000003</v>
      </c>
      <c r="AR96">
        <v>0.73099999999999998</v>
      </c>
      <c r="AS96">
        <v>0.36421999999999999</v>
      </c>
      <c r="BU96" s="136">
        <f t="shared" si="20"/>
        <v>0.36570000000000003</v>
      </c>
      <c r="BV96" s="136">
        <f>'east Allen-Studer'!DL96</f>
        <v>0.46731225296442691</v>
      </c>
      <c r="BW96" s="136">
        <f>'east Allen-Studer'!DM96</f>
        <v>1.6</v>
      </c>
      <c r="BX96" s="136">
        <f>'east Allen-Studer'!DN96</f>
        <v>0.71002921129503394</v>
      </c>
      <c r="BY96" s="136">
        <f>'east Allen-Studer'!DO96</f>
        <v>1.2</v>
      </c>
      <c r="BZ96" s="136">
        <f>'east Allen-Studer'!DP96</f>
        <v>0.33306708324679651</v>
      </c>
      <c r="CA96" s="136">
        <f>'east Allen-Studer'!DQ96</f>
        <v>3.1363666152634226</v>
      </c>
      <c r="CB96" s="136">
        <f>'east Allen-Studer'!DR96</f>
        <v>3.4270477488226061</v>
      </c>
      <c r="CC96" s="136">
        <f>'east Allen-Studer'!DS96</f>
        <v>0.35501460564751697</v>
      </c>
      <c r="CD96" s="136">
        <f>'east Allen-Studer'!DT96</f>
        <v>0.71002921129503394</v>
      </c>
      <c r="CE96" s="37"/>
      <c r="CF96" s="204"/>
      <c r="CG96" s="198">
        <f t="shared" si="13"/>
        <v>118.03924255319168</v>
      </c>
      <c r="CH96" s="198">
        <f t="shared" si="14"/>
        <v>87.069989555496761</v>
      </c>
      <c r="CI96" s="6"/>
      <c r="CJ96" s="218">
        <f t="shared" si="24"/>
        <v>1676</v>
      </c>
      <c r="CK96" s="234">
        <f t="shared" si="21"/>
        <v>362.20799999999997</v>
      </c>
      <c r="CL96" s="136">
        <f t="shared" si="15"/>
        <v>0.97413931315977842</v>
      </c>
      <c r="CN96" s="1">
        <f t="shared" si="22"/>
        <v>1.0061333333333333</v>
      </c>
      <c r="CO96" s="60"/>
      <c r="CP96" s="1">
        <f t="shared" si="16"/>
        <v>0.97413931315977864</v>
      </c>
      <c r="CQ96" s="1">
        <f t="shared" si="17"/>
        <v>1.3206234117367885</v>
      </c>
    </row>
    <row r="97" spans="1:95" x14ac:dyDescent="0.15">
      <c r="A97" s="218">
        <f t="shared" si="23"/>
        <v>1677</v>
      </c>
      <c r="D97" s="6">
        <f t="shared" si="18"/>
        <v>2.8000000000000003</v>
      </c>
      <c r="E97" s="37">
        <f t="shared" si="19"/>
        <v>1.0061333333333333</v>
      </c>
      <c r="AQ97">
        <v>0.36570000000000003</v>
      </c>
      <c r="AR97">
        <v>0.216</v>
      </c>
      <c r="BU97" s="136">
        <f t="shared" si="20"/>
        <v>0.36570000000000003</v>
      </c>
      <c r="BV97" s="136">
        <f>'east Allen-Studer'!DL97</f>
        <v>0.46731225296442691</v>
      </c>
      <c r="BW97" s="136">
        <f>'east Allen-Studer'!DM97</f>
        <v>1.6</v>
      </c>
      <c r="BX97" s="136">
        <f>'east Allen-Studer'!DN97</f>
        <v>0.71002921129503394</v>
      </c>
      <c r="BY97" s="136">
        <f>'east Allen-Studer'!DO97</f>
        <v>1.2</v>
      </c>
      <c r="BZ97" s="136">
        <f>'east Allen-Studer'!DP97</f>
        <v>0.33306708324679651</v>
      </c>
      <c r="CA97" s="136">
        <f>'east Allen-Studer'!DQ97</f>
        <v>3.1363666152634226</v>
      </c>
      <c r="CB97" s="136">
        <f>'east Allen-Studer'!DR97</f>
        <v>3.4270477488226061</v>
      </c>
      <c r="CC97" s="136">
        <f>'east Allen-Studer'!DS97</f>
        <v>0.35501460564751697</v>
      </c>
      <c r="CD97" s="136">
        <f>'east Allen-Studer'!DT97</f>
        <v>0.71002921129503394</v>
      </c>
      <c r="CE97" s="37"/>
      <c r="CF97" s="204"/>
      <c r="CG97" s="198">
        <f t="shared" si="13"/>
        <v>118.03924255319168</v>
      </c>
      <c r="CH97" s="198">
        <f t="shared" si="14"/>
        <v>87.069989555496761</v>
      </c>
      <c r="CI97" s="6"/>
      <c r="CJ97" s="218">
        <f t="shared" si="24"/>
        <v>1677</v>
      </c>
      <c r="CK97" s="234">
        <f t="shared" si="21"/>
        <v>362.20799999999997</v>
      </c>
      <c r="CL97" s="136">
        <f t="shared" si="15"/>
        <v>0.97413931315977842</v>
      </c>
      <c r="CN97" s="1">
        <f t="shared" si="22"/>
        <v>1.0061333333333333</v>
      </c>
      <c r="CO97" s="60"/>
      <c r="CP97" s="1">
        <f t="shared" si="16"/>
        <v>0.97413931315977864</v>
      </c>
      <c r="CQ97" s="1">
        <f t="shared" si="17"/>
        <v>1.3206234117367885</v>
      </c>
    </row>
    <row r="98" spans="1:95" x14ac:dyDescent="0.15">
      <c r="A98" s="218">
        <f t="shared" si="23"/>
        <v>1678</v>
      </c>
      <c r="D98" s="6">
        <f>(9/2.25)*(10.5/12)</f>
        <v>3.5</v>
      </c>
      <c r="E98" s="37">
        <f t="shared" si="19"/>
        <v>1.2576666666666665</v>
      </c>
      <c r="K98">
        <v>0.71860000000000002</v>
      </c>
      <c r="AQ98">
        <v>0.36570000000000003</v>
      </c>
      <c r="AR98">
        <v>0.20399999999999999</v>
      </c>
      <c r="BU98" s="136">
        <f t="shared" si="20"/>
        <v>0.36570000000000003</v>
      </c>
      <c r="BV98" s="136">
        <f>'east Allen-Studer'!DL98</f>
        <v>0.46731225296442691</v>
      </c>
      <c r="BW98" s="136">
        <f>'east Allen-Studer'!DM98</f>
        <v>1.6</v>
      </c>
      <c r="BX98" s="136">
        <f>'east Allen-Studer'!DN98</f>
        <v>0.71002921129503394</v>
      </c>
      <c r="BY98" s="136">
        <f>'east Allen-Studer'!DO98</f>
        <v>1.2</v>
      </c>
      <c r="BZ98" s="136">
        <f>'east Allen-Studer'!DP98</f>
        <v>0.33306708324679651</v>
      </c>
      <c r="CA98" s="136">
        <f>'east Allen-Studer'!DQ98</f>
        <v>3.1363666152634226</v>
      </c>
      <c r="CB98" s="136">
        <f>'east Allen-Studer'!DR98</f>
        <v>3.4270477488226061</v>
      </c>
      <c r="CC98" s="136">
        <f>'east Allen-Studer'!DS98</f>
        <v>0.35501460564751697</v>
      </c>
      <c r="CD98" s="136">
        <f>'east Allen-Studer'!DT98</f>
        <v>0.71002921129503394</v>
      </c>
      <c r="CE98" s="37"/>
      <c r="CF98" s="204"/>
      <c r="CG98" s="198">
        <f t="shared" si="13"/>
        <v>118.03924255319168</v>
      </c>
      <c r="CH98" s="198">
        <f t="shared" si="14"/>
        <v>87.069989555496761</v>
      </c>
      <c r="CI98" s="6"/>
      <c r="CJ98" s="218">
        <f t="shared" si="24"/>
        <v>1678</v>
      </c>
      <c r="CK98" s="234">
        <f t="shared" si="21"/>
        <v>452.75999999999993</v>
      </c>
      <c r="CL98" s="136">
        <f t="shared" si="15"/>
        <v>1.217674141449723</v>
      </c>
      <c r="CN98" s="1">
        <f t="shared" si="22"/>
        <v>1.2576666666666665</v>
      </c>
      <c r="CO98" s="60"/>
      <c r="CP98" s="1">
        <f t="shared" si="16"/>
        <v>1.2176741414497232</v>
      </c>
      <c r="CQ98" s="1">
        <f t="shared" si="17"/>
        <v>1.6507792646709856</v>
      </c>
    </row>
    <row r="99" spans="1:95" x14ac:dyDescent="0.15">
      <c r="A99" s="218">
        <f t="shared" si="23"/>
        <v>1679</v>
      </c>
      <c r="D99" s="6">
        <f t="shared" ref="D99:D119" si="25">(9/2.5)*(10.5/12)</f>
        <v>3.15</v>
      </c>
      <c r="E99" s="37">
        <f t="shared" si="19"/>
        <v>1.1318999999999997</v>
      </c>
      <c r="AQ99">
        <v>0.36570000000000003</v>
      </c>
      <c r="BU99" s="136">
        <f t="shared" si="20"/>
        <v>0.36570000000000003</v>
      </c>
      <c r="BV99" s="136">
        <f>'east Allen-Studer'!DL99</f>
        <v>0.46731225296442691</v>
      </c>
      <c r="BW99" s="136">
        <f>'east Allen-Studer'!DM99</f>
        <v>1.6</v>
      </c>
      <c r="BX99" s="136">
        <f>'east Allen-Studer'!DN99</f>
        <v>0.71002921129503394</v>
      </c>
      <c r="BY99" s="136">
        <f>'east Allen-Studer'!DO99</f>
        <v>1.2</v>
      </c>
      <c r="BZ99" s="136">
        <f>'east Allen-Studer'!DP99</f>
        <v>0.33306708324679651</v>
      </c>
      <c r="CA99" s="136">
        <f>'east Allen-Studer'!DQ99</f>
        <v>3.1363666152634226</v>
      </c>
      <c r="CB99" s="136">
        <f>'east Allen-Studer'!DR99</f>
        <v>3.4270477488226061</v>
      </c>
      <c r="CC99" s="136">
        <f>'east Allen-Studer'!DS99</f>
        <v>0.35501460564751697</v>
      </c>
      <c r="CD99" s="136">
        <f>'east Allen-Studer'!DT99</f>
        <v>0.71002921129503394</v>
      </c>
      <c r="CE99" s="37"/>
      <c r="CF99" s="204"/>
      <c r="CG99" s="198">
        <f t="shared" si="13"/>
        <v>118.03924255319168</v>
      </c>
      <c r="CH99" s="198">
        <f t="shared" si="14"/>
        <v>87.069989555496761</v>
      </c>
      <c r="CI99" s="6"/>
      <c r="CJ99" s="218">
        <f t="shared" si="24"/>
        <v>1679</v>
      </c>
      <c r="CK99" s="234">
        <f t="shared" si="21"/>
        <v>407.48399999999987</v>
      </c>
      <c r="CL99" s="136">
        <f t="shared" si="15"/>
        <v>1.0959067273047505</v>
      </c>
      <c r="CN99" s="1">
        <f t="shared" si="22"/>
        <v>1.1318999999999997</v>
      </c>
      <c r="CO99" s="60"/>
      <c r="CP99" s="1">
        <f t="shared" si="16"/>
        <v>1.0959067273047507</v>
      </c>
      <c r="CQ99" s="1">
        <f t="shared" si="17"/>
        <v>1.4857013382038866</v>
      </c>
    </row>
    <row r="100" spans="1:95" x14ac:dyDescent="0.15">
      <c r="A100" s="218">
        <f t="shared" si="23"/>
        <v>1680</v>
      </c>
      <c r="B100">
        <v>1.44</v>
      </c>
      <c r="C100">
        <v>2.44</v>
      </c>
      <c r="D100" s="6">
        <f t="shared" si="25"/>
        <v>3.15</v>
      </c>
      <c r="E100" s="37">
        <f t="shared" si="19"/>
        <v>1.1318999999999997</v>
      </c>
      <c r="AQ100">
        <v>0.36570000000000003</v>
      </c>
      <c r="BU100" s="136">
        <f t="shared" si="20"/>
        <v>0.36570000000000003</v>
      </c>
      <c r="BV100" s="136">
        <f>'east Allen-Studer'!DL100</f>
        <v>0.46731225296442691</v>
      </c>
      <c r="BW100" s="136">
        <f>'east Allen-Studer'!DM100</f>
        <v>1.6</v>
      </c>
      <c r="BX100" s="136">
        <f>'east Allen-Studer'!DN100</f>
        <v>0.71002921129503394</v>
      </c>
      <c r="BY100" s="136">
        <f>'east Allen-Studer'!DO100</f>
        <v>1.2</v>
      </c>
      <c r="BZ100" s="136">
        <f>'east Allen-Studer'!DP100</f>
        <v>0.33306708324679651</v>
      </c>
      <c r="CA100" s="136">
        <f>'east Allen-Studer'!DQ100</f>
        <v>3.1363666152634226</v>
      </c>
      <c r="CB100" s="136">
        <f>'east Allen-Studer'!DR100</f>
        <v>3.4270477488226061</v>
      </c>
      <c r="CC100" s="136">
        <f>'east Allen-Studer'!DS100</f>
        <v>0.35501460564751697</v>
      </c>
      <c r="CD100" s="136">
        <f>'east Allen-Studer'!DT100</f>
        <v>0.71002921129503394</v>
      </c>
      <c r="CE100" s="37"/>
      <c r="CF100" s="204"/>
      <c r="CG100" s="198">
        <f t="shared" si="13"/>
        <v>118.03924255319168</v>
      </c>
      <c r="CH100" s="198">
        <f t="shared" si="14"/>
        <v>87.069989555496761</v>
      </c>
      <c r="CI100" s="6"/>
      <c r="CJ100" s="218">
        <f t="shared" si="24"/>
        <v>1680</v>
      </c>
      <c r="CK100" s="234">
        <f t="shared" si="21"/>
        <v>407.48399999999987</v>
      </c>
      <c r="CL100" s="136">
        <f t="shared" si="15"/>
        <v>1.0959067273047505</v>
      </c>
      <c r="CN100" s="1">
        <f t="shared" si="22"/>
        <v>1.1318999999999997</v>
      </c>
      <c r="CO100" s="60"/>
      <c r="CP100" s="1">
        <f t="shared" si="16"/>
        <v>1.0959067273047507</v>
      </c>
      <c r="CQ100" s="1">
        <f t="shared" si="17"/>
        <v>1.4857013382038866</v>
      </c>
    </row>
    <row r="101" spans="1:95" x14ac:dyDescent="0.15">
      <c r="A101" s="218">
        <f t="shared" si="23"/>
        <v>1681</v>
      </c>
      <c r="D101" s="6">
        <f t="shared" si="25"/>
        <v>3.15</v>
      </c>
      <c r="E101" s="37">
        <f t="shared" si="19"/>
        <v>1.1318999999999997</v>
      </c>
      <c r="AQ101">
        <v>0.36570000000000003</v>
      </c>
      <c r="BU101" s="136">
        <f t="shared" si="20"/>
        <v>0.36570000000000003</v>
      </c>
      <c r="BV101" s="136">
        <f>'east Allen-Studer'!DL101</f>
        <v>0.46731225296442691</v>
      </c>
      <c r="BW101" s="136">
        <f>'east Allen-Studer'!DM101</f>
        <v>1.6</v>
      </c>
      <c r="BX101" s="136">
        <f>'east Allen-Studer'!DN101</f>
        <v>0.71002921129503394</v>
      </c>
      <c r="BY101" s="136">
        <f>'east Allen-Studer'!DO101</f>
        <v>1.2</v>
      </c>
      <c r="BZ101" s="136">
        <f>'east Allen-Studer'!DP101</f>
        <v>0.33306708324679651</v>
      </c>
      <c r="CA101" s="136">
        <f>'east Allen-Studer'!DQ101</f>
        <v>3.1363666152634226</v>
      </c>
      <c r="CB101" s="136">
        <f>'east Allen-Studer'!DR101</f>
        <v>3.4270477488226061</v>
      </c>
      <c r="CC101" s="136">
        <f>'east Allen-Studer'!DS101</f>
        <v>0.35501460564751697</v>
      </c>
      <c r="CD101" s="136">
        <f>'east Allen-Studer'!DT101</f>
        <v>0.71002921129503394</v>
      </c>
      <c r="CE101" s="37"/>
      <c r="CF101" s="204"/>
      <c r="CG101" s="198">
        <f t="shared" si="13"/>
        <v>118.03924255319168</v>
      </c>
      <c r="CH101" s="198">
        <f t="shared" si="14"/>
        <v>87.069989555496761</v>
      </c>
      <c r="CI101" s="6"/>
      <c r="CJ101" s="218">
        <f t="shared" si="24"/>
        <v>1681</v>
      </c>
      <c r="CK101" s="234">
        <f t="shared" si="21"/>
        <v>407.48399999999987</v>
      </c>
      <c r="CL101" s="136">
        <f t="shared" si="15"/>
        <v>1.0959067273047505</v>
      </c>
      <c r="CN101" s="1">
        <f t="shared" si="22"/>
        <v>1.1318999999999997</v>
      </c>
      <c r="CO101" s="60"/>
      <c r="CP101" s="1">
        <f t="shared" si="16"/>
        <v>1.0959067273047507</v>
      </c>
      <c r="CQ101" s="1">
        <f t="shared" si="17"/>
        <v>1.4857013382038866</v>
      </c>
    </row>
    <row r="102" spans="1:95" x14ac:dyDescent="0.15">
      <c r="A102" s="218">
        <f t="shared" si="23"/>
        <v>1682</v>
      </c>
      <c r="D102" s="6">
        <f t="shared" si="25"/>
        <v>3.15</v>
      </c>
      <c r="E102" s="37">
        <f t="shared" si="19"/>
        <v>1.1318999999999997</v>
      </c>
      <c r="K102">
        <v>0.86</v>
      </c>
      <c r="AQ102">
        <v>0.36570000000000003</v>
      </c>
      <c r="AS102">
        <v>0.55900000000000005</v>
      </c>
      <c r="BU102" s="136">
        <f t="shared" si="20"/>
        <v>0.36570000000000003</v>
      </c>
      <c r="BV102" s="136">
        <f>'east Allen-Studer'!DL102</f>
        <v>0.46731225296442691</v>
      </c>
      <c r="BW102" s="136">
        <f>'east Allen-Studer'!DM102</f>
        <v>1.6</v>
      </c>
      <c r="BX102" s="136">
        <f>'east Allen-Studer'!DN102</f>
        <v>0.71002921129503394</v>
      </c>
      <c r="BY102" s="136">
        <f>'east Allen-Studer'!DO102</f>
        <v>1.2</v>
      </c>
      <c r="BZ102" s="136">
        <f>'east Allen-Studer'!DP102</f>
        <v>0.33306708324679651</v>
      </c>
      <c r="CA102" s="136">
        <f>'east Allen-Studer'!DQ102</f>
        <v>3.1363666152634226</v>
      </c>
      <c r="CB102" s="136">
        <f>'east Allen-Studer'!DR102</f>
        <v>3.4270477488226061</v>
      </c>
      <c r="CC102" s="136">
        <f>'east Allen-Studer'!DS102</f>
        <v>0.35501460564751697</v>
      </c>
      <c r="CD102" s="136">
        <f>'east Allen-Studer'!DT102</f>
        <v>0.71002921129503394</v>
      </c>
      <c r="CE102" s="37"/>
      <c r="CF102" s="204"/>
      <c r="CG102" s="198">
        <f t="shared" si="13"/>
        <v>118.03924255319168</v>
      </c>
      <c r="CH102" s="198">
        <f t="shared" si="14"/>
        <v>87.069989555496761</v>
      </c>
      <c r="CI102" s="6"/>
      <c r="CJ102" s="218">
        <f t="shared" si="24"/>
        <v>1682</v>
      </c>
      <c r="CK102" s="234">
        <f t="shared" si="21"/>
        <v>407.48399999999987</v>
      </c>
      <c r="CL102" s="136">
        <f t="shared" ref="CL102:CL119" si="26">CK102/(3*1.05*CG102)</f>
        <v>1.0959067273047505</v>
      </c>
      <c r="CN102" s="1">
        <f t="shared" si="22"/>
        <v>1.1318999999999997</v>
      </c>
      <c r="CO102" s="60"/>
      <c r="CP102" s="1">
        <f t="shared" ref="CP102:CP119" si="27">$CN102*360/(3.15*CG102)</f>
        <v>1.0959067273047507</v>
      </c>
      <c r="CQ102" s="1">
        <f t="shared" ref="CQ102:CQ119" si="28">$CN102*360/(3.15*CH102)</f>
        <v>1.4857013382038866</v>
      </c>
    </row>
    <row r="103" spans="1:95" x14ac:dyDescent="0.15">
      <c r="A103" s="218">
        <f t="shared" si="23"/>
        <v>1683</v>
      </c>
      <c r="D103" s="6">
        <f t="shared" si="25"/>
        <v>3.15</v>
      </c>
      <c r="E103" s="37">
        <f t="shared" si="19"/>
        <v>1.1318999999999997</v>
      </c>
      <c r="AQ103">
        <v>0.36570000000000003</v>
      </c>
      <c r="BU103" s="136">
        <f t="shared" si="20"/>
        <v>0.36570000000000003</v>
      </c>
      <c r="BV103" s="136">
        <f>'east Allen-Studer'!DL103</f>
        <v>0.46731225296442691</v>
      </c>
      <c r="BW103" s="136">
        <f>'east Allen-Studer'!DM103</f>
        <v>1.7775350796888467</v>
      </c>
      <c r="BX103" s="136">
        <f>'east Allen-Studer'!DN103</f>
        <v>0.78881364417545441</v>
      </c>
      <c r="BY103" s="136">
        <f>'east Allen-Studer'!DO103</f>
        <v>1.2</v>
      </c>
      <c r="BZ103" s="136">
        <f>'east Allen-Studer'!DP103</f>
        <v>0.33306708324679651</v>
      </c>
      <c r="CA103" s="136">
        <f>'east Allen-Studer'!DQ103</f>
        <v>3.1363666152634226</v>
      </c>
      <c r="CB103" s="136">
        <f>'east Allen-Studer'!DR103</f>
        <v>3.4270477488226061</v>
      </c>
      <c r="CC103" s="136">
        <f>'east Allen-Studer'!DS103</f>
        <v>0.3944068220877272</v>
      </c>
      <c r="CD103" s="136">
        <f>'east Allen-Studer'!DT103</f>
        <v>0.78881364417545441</v>
      </c>
      <c r="CE103" s="37"/>
      <c r="CF103" s="204"/>
      <c r="CG103" s="198">
        <f t="shared" si="13"/>
        <v>119.08394660598094</v>
      </c>
      <c r="CH103" s="198">
        <f t="shared" si="14"/>
        <v>87.602594794563302</v>
      </c>
      <c r="CI103" s="6"/>
      <c r="CJ103" s="218">
        <f t="shared" si="24"/>
        <v>1683</v>
      </c>
      <c r="CK103" s="234">
        <f t="shared" si="21"/>
        <v>407.48399999999987</v>
      </c>
      <c r="CL103" s="136">
        <f t="shared" si="26"/>
        <v>1.0862925162198387</v>
      </c>
      <c r="CN103" s="1">
        <f t="shared" si="22"/>
        <v>1.1318999999999997</v>
      </c>
      <c r="CO103" s="60"/>
      <c r="CP103" s="1">
        <f t="shared" si="27"/>
        <v>1.0862925162198387</v>
      </c>
      <c r="CQ103" s="1">
        <f t="shared" si="28"/>
        <v>1.4766685884517676</v>
      </c>
    </row>
    <row r="104" spans="1:95" x14ac:dyDescent="0.15">
      <c r="A104" s="218">
        <f t="shared" si="23"/>
        <v>1684</v>
      </c>
      <c r="D104" s="6">
        <f t="shared" si="25"/>
        <v>3.15</v>
      </c>
      <c r="E104" s="37">
        <f t="shared" si="19"/>
        <v>1.1318999999999997</v>
      </c>
      <c r="AQ104">
        <v>0.36570000000000003</v>
      </c>
      <c r="AR104">
        <v>0.21</v>
      </c>
      <c r="BU104" s="136">
        <f t="shared" si="20"/>
        <v>0.36570000000000003</v>
      </c>
      <c r="BV104" s="136">
        <f>'east Allen-Studer'!DL104</f>
        <v>0.46731225296442691</v>
      </c>
      <c r="BW104" s="136">
        <f>'east Allen-Studer'!DM104</f>
        <v>1.7775350796888467</v>
      </c>
      <c r="BX104" s="136">
        <f>'east Allen-Studer'!DN104</f>
        <v>0.78881364417545441</v>
      </c>
      <c r="BY104" s="136">
        <f>'east Allen-Studer'!DO104</f>
        <v>1.3302657008710363</v>
      </c>
      <c r="BZ104" s="136">
        <f>'east Allen-Studer'!DP104</f>
        <v>0.33306708324679651</v>
      </c>
      <c r="CA104" s="136">
        <f>'east Allen-Studer'!DQ104</f>
        <v>3.1363666152634226</v>
      </c>
      <c r="CB104" s="136">
        <f>'east Allen-Studer'!DR104</f>
        <v>3.4270477488226061</v>
      </c>
      <c r="CC104" s="136">
        <f>'east Allen-Studer'!DS104</f>
        <v>0.3944068220877272</v>
      </c>
      <c r="CD104" s="136">
        <f>'east Allen-Studer'!DT104</f>
        <v>0.78881364417545441</v>
      </c>
      <c r="CE104" s="37"/>
      <c r="CF104" s="204"/>
      <c r="CG104" s="198">
        <f t="shared" si="13"/>
        <v>119.34447800772301</v>
      </c>
      <c r="CH104" s="198">
        <f t="shared" si="14"/>
        <v>87.863126196305373</v>
      </c>
      <c r="CI104" s="6"/>
      <c r="CJ104" s="218">
        <f t="shared" si="24"/>
        <v>1684</v>
      </c>
      <c r="CK104" s="234">
        <f t="shared" si="21"/>
        <v>407.48399999999987</v>
      </c>
      <c r="CL104" s="136">
        <f t="shared" si="26"/>
        <v>1.0839211177548476</v>
      </c>
      <c r="CN104" s="1">
        <f t="shared" si="22"/>
        <v>1.1318999999999997</v>
      </c>
      <c r="CO104" s="60"/>
      <c r="CP104" s="1">
        <f t="shared" si="27"/>
        <v>1.0839211177548478</v>
      </c>
      <c r="CQ104" s="1">
        <f t="shared" si="28"/>
        <v>1.4722899764684168</v>
      </c>
    </row>
    <row r="105" spans="1:95" x14ac:dyDescent="0.15">
      <c r="A105" s="218">
        <f t="shared" si="23"/>
        <v>1685</v>
      </c>
      <c r="D105" s="6">
        <f t="shared" si="25"/>
        <v>3.15</v>
      </c>
      <c r="E105" s="37">
        <f t="shared" si="19"/>
        <v>1.1318999999999997</v>
      </c>
      <c r="AQ105">
        <v>0.36570000000000003</v>
      </c>
      <c r="BU105" s="136">
        <f t="shared" si="20"/>
        <v>0.36570000000000003</v>
      </c>
      <c r="BV105" s="136">
        <f>'east Allen-Studer'!DL105</f>
        <v>0.48956521739130437</v>
      </c>
      <c r="BW105" s="136">
        <f>'east Allen-Studer'!DM105</f>
        <v>1.9275867422599831</v>
      </c>
      <c r="BX105" s="136">
        <f>'east Allen-Studer'!DN105</f>
        <v>0.85540180894351214</v>
      </c>
      <c r="BY105" s="136">
        <f>'east Allen-Studer'!DO105</f>
        <v>1.3879778787830117</v>
      </c>
      <c r="BZ105" s="136">
        <f>'east Allen-Studer'!DP105</f>
        <v>0.34892742054426307</v>
      </c>
      <c r="CA105" s="136">
        <f>'east Allen-Studer'!DQ105</f>
        <v>3.2857174064664427</v>
      </c>
      <c r="CB105" s="136">
        <f>'east Allen-Studer'!DR105</f>
        <v>3.4270477488226061</v>
      </c>
      <c r="CC105" s="136">
        <f>'east Allen-Studer'!DS105</f>
        <v>0.42770090447175607</v>
      </c>
      <c r="CD105" s="136">
        <f>'east Allen-Studer'!DT105</f>
        <v>0.85540180894351214</v>
      </c>
      <c r="CE105" s="37"/>
      <c r="CF105" s="204"/>
      <c r="CG105" s="198">
        <f t="shared" si="13"/>
        <v>123.54034775252231</v>
      </c>
      <c r="CH105" s="198">
        <f t="shared" si="14"/>
        <v>88.921345840272679</v>
      </c>
      <c r="CI105" s="6"/>
      <c r="CJ105" s="218">
        <f t="shared" si="24"/>
        <v>1685</v>
      </c>
      <c r="CK105" s="234">
        <f t="shared" si="21"/>
        <v>407.48399999999987</v>
      </c>
      <c r="CL105" s="136">
        <f t="shared" si="26"/>
        <v>1.047107300192611</v>
      </c>
      <c r="CN105" s="1">
        <f t="shared" si="22"/>
        <v>1.1318999999999997</v>
      </c>
      <c r="CO105" s="60"/>
      <c r="CP105" s="1">
        <f t="shared" si="27"/>
        <v>1.0471073001926112</v>
      </c>
      <c r="CQ105" s="1">
        <f t="shared" si="28"/>
        <v>1.454768804695852</v>
      </c>
    </row>
    <row r="106" spans="1:95" x14ac:dyDescent="0.15">
      <c r="A106" s="218">
        <f t="shared" si="23"/>
        <v>1686</v>
      </c>
      <c r="D106" s="6">
        <f t="shared" si="25"/>
        <v>3.15</v>
      </c>
      <c r="E106" s="37">
        <f t="shared" si="19"/>
        <v>1.1318999999999997</v>
      </c>
      <c r="AQ106">
        <v>0.36570000000000003</v>
      </c>
      <c r="BU106" s="136">
        <f t="shared" si="20"/>
        <v>0.36570000000000003</v>
      </c>
      <c r="BV106" s="136">
        <f>'east Allen-Studer'!DL106</f>
        <v>0.58970355731225299</v>
      </c>
      <c r="BW106" s="136">
        <f>'east Allen-Studer'!DM106</f>
        <v>1.7313653373592663</v>
      </c>
      <c r="BX106" s="136">
        <f>'east Allen-Studer'!DN106</f>
        <v>0.76832497809297506</v>
      </c>
      <c r="BY106" s="136">
        <f>'east Allen-Studer'!DO106</f>
        <v>1.2177269539426838</v>
      </c>
      <c r="BZ106" s="136">
        <f>'east Allen-Studer'!DP106</f>
        <v>0.42029893838286231</v>
      </c>
      <c r="CA106" s="136">
        <f>'east Allen-Studer'!DQ106</f>
        <v>3.9577959668800333</v>
      </c>
      <c r="CB106" s="136">
        <f>'east Allen-Studer'!DR106</f>
        <v>3.4270477488226061</v>
      </c>
      <c r="CC106" s="136">
        <f>'east Allen-Studer'!DS106</f>
        <v>0.38416248904648753</v>
      </c>
      <c r="CD106" s="136">
        <f>'east Allen-Studer'!DT106</f>
        <v>0.76832497809297506</v>
      </c>
      <c r="CE106" s="37"/>
      <c r="CF106" s="204"/>
      <c r="CG106" s="198">
        <f t="shared" si="13"/>
        <v>136.43378527382407</v>
      </c>
      <c r="CH106" s="198">
        <f t="shared" si="14"/>
        <v>90.209061127824612</v>
      </c>
      <c r="CI106" s="6"/>
      <c r="CJ106" s="218">
        <f t="shared" si="24"/>
        <v>1686</v>
      </c>
      <c r="CK106" s="234">
        <f t="shared" si="21"/>
        <v>407.48399999999987</v>
      </c>
      <c r="CL106" s="136">
        <f t="shared" si="26"/>
        <v>0.94815224645693907</v>
      </c>
      <c r="CN106" s="1">
        <f t="shared" si="22"/>
        <v>1.1318999999999997</v>
      </c>
      <c r="CO106" s="60"/>
      <c r="CP106" s="1">
        <f t="shared" si="27"/>
        <v>0.94815224645693919</v>
      </c>
      <c r="CQ106" s="1">
        <f t="shared" si="28"/>
        <v>1.4340022873832947</v>
      </c>
    </row>
    <row r="107" spans="1:95" x14ac:dyDescent="0.15">
      <c r="A107" s="218">
        <f t="shared" si="23"/>
        <v>1687</v>
      </c>
      <c r="D107" s="6">
        <f t="shared" si="25"/>
        <v>3.15</v>
      </c>
      <c r="E107" s="37">
        <f t="shared" si="19"/>
        <v>1.1318999999999997</v>
      </c>
      <c r="AQ107">
        <v>0.36570000000000003</v>
      </c>
      <c r="BU107" s="136">
        <f t="shared" si="20"/>
        <v>0.36570000000000003</v>
      </c>
      <c r="BV107" s="136">
        <f>'east Allen-Studer'!DL107</f>
        <v>0.54519762845849795</v>
      </c>
      <c r="BW107" s="136">
        <f>'east Allen-Studer'!DM107</f>
        <v>1.3273800919754375</v>
      </c>
      <c r="BX107" s="136">
        <f>'east Allen-Studer'!DN107</f>
        <v>0.58904914987128087</v>
      </c>
      <c r="BY107" s="136">
        <f>'east Allen-Studer'!DO107</f>
        <v>1.087874553640739</v>
      </c>
      <c r="BZ107" s="136">
        <f>'east Allen-Studer'!DP107</f>
        <v>0.38857826378792926</v>
      </c>
      <c r="CA107" s="136">
        <f>'east Allen-Studer'!DQ107</f>
        <v>3.6590943844739927</v>
      </c>
      <c r="CB107" s="136">
        <f>'east Allen-Studer'!DR107</f>
        <v>3.4270477488226061</v>
      </c>
      <c r="CC107" s="136">
        <f>'east Allen-Studer'!DS107</f>
        <v>0.29452457493564044</v>
      </c>
      <c r="CD107" s="136">
        <f>'east Allen-Studer'!DT107</f>
        <v>0.58904914987128087</v>
      </c>
      <c r="CE107" s="37"/>
      <c r="CF107" s="204"/>
      <c r="CG107" s="198">
        <f t="shared" si="13"/>
        <v>127.40189719308856</v>
      </c>
      <c r="CH107" s="198">
        <f t="shared" si="14"/>
        <v>87.752119990209351</v>
      </c>
      <c r="CI107" s="6"/>
      <c r="CJ107" s="218">
        <f t="shared" si="24"/>
        <v>1687</v>
      </c>
      <c r="CK107" s="234">
        <f t="shared" si="21"/>
        <v>407.48399999999987</v>
      </c>
      <c r="CL107" s="136">
        <f t="shared" si="26"/>
        <v>1.0153694948823542</v>
      </c>
      <c r="CN107" s="1">
        <f t="shared" si="22"/>
        <v>1.1318999999999997</v>
      </c>
      <c r="CO107" s="60"/>
      <c r="CP107" s="1">
        <f t="shared" si="27"/>
        <v>1.0153694948823544</v>
      </c>
      <c r="CQ107" s="1">
        <f t="shared" si="28"/>
        <v>1.4741524195020344</v>
      </c>
    </row>
    <row r="108" spans="1:95" x14ac:dyDescent="0.15">
      <c r="A108" s="218">
        <f t="shared" si="23"/>
        <v>1688</v>
      </c>
      <c r="D108" s="6">
        <f t="shared" si="25"/>
        <v>3.15</v>
      </c>
      <c r="E108" s="37">
        <f t="shared" si="19"/>
        <v>1.1318999999999997</v>
      </c>
      <c r="AQ108">
        <v>0.36570000000000003</v>
      </c>
      <c r="BU108" s="136">
        <f t="shared" si="20"/>
        <v>0.36570000000000003</v>
      </c>
      <c r="BV108" s="136">
        <f>'east Allen-Studer'!DL108</f>
        <v>0.47843873517786567</v>
      </c>
      <c r="BW108" s="136">
        <f>'east Allen-Studer'!DM108</f>
        <v>1.5062878435025615</v>
      </c>
      <c r="BX108" s="136">
        <f>'east Allen-Studer'!DN108</f>
        <v>0.66844273094088824</v>
      </c>
      <c r="BY108" s="136">
        <f>'east Allen-Studer'!DO108</f>
        <v>1.1499999999999999</v>
      </c>
      <c r="BZ108" s="136">
        <f>'east Allen-Studer'!DP108</f>
        <v>0.34099725189552982</v>
      </c>
      <c r="CA108" s="136">
        <f>'east Allen-Studer'!DQ108</f>
        <v>3.2110420108649329</v>
      </c>
      <c r="CB108" s="136">
        <f>'east Allen-Studer'!DR108</f>
        <v>3.4270477488226061</v>
      </c>
      <c r="CC108" s="136">
        <f>'east Allen-Studer'!DS108</f>
        <v>0.33422136547044412</v>
      </c>
      <c r="CD108" s="136">
        <f>'east Allen-Studer'!DT108</f>
        <v>0.66844273094088824</v>
      </c>
      <c r="CE108" s="37"/>
      <c r="CF108" s="204"/>
      <c r="CG108" s="198">
        <f t="shared" si="13"/>
        <v>118.98652762653222</v>
      </c>
      <c r="CH108" s="198">
        <f t="shared" si="14"/>
        <v>86.935173236219413</v>
      </c>
      <c r="CI108" s="6"/>
      <c r="CJ108" s="218">
        <f t="shared" si="24"/>
        <v>1688</v>
      </c>
      <c r="CK108" s="234">
        <f t="shared" si="21"/>
        <v>407.48399999999987</v>
      </c>
      <c r="CL108" s="136">
        <f t="shared" si="26"/>
        <v>1.0871819068964459</v>
      </c>
      <c r="CN108" s="1">
        <f t="shared" si="22"/>
        <v>1.1318999999999997</v>
      </c>
      <c r="CO108" s="60"/>
      <c r="CP108" s="1">
        <f t="shared" si="27"/>
        <v>1.0871819068964459</v>
      </c>
      <c r="CQ108" s="1">
        <f t="shared" si="28"/>
        <v>1.4880053168871503</v>
      </c>
    </row>
    <row r="109" spans="1:95" x14ac:dyDescent="0.15">
      <c r="A109" s="218">
        <f t="shared" si="23"/>
        <v>1689</v>
      </c>
      <c r="D109" s="6">
        <f t="shared" si="25"/>
        <v>3.15</v>
      </c>
      <c r="E109" s="37">
        <f t="shared" si="19"/>
        <v>1.1318999999999997</v>
      </c>
      <c r="AQ109">
        <v>0.36570000000000003</v>
      </c>
      <c r="BU109" s="136">
        <f t="shared" si="20"/>
        <v>0.36570000000000003</v>
      </c>
      <c r="BV109" s="136">
        <f>'east Allen-Studer'!DL109</f>
        <v>0.36717391304347829</v>
      </c>
      <c r="BW109" s="136">
        <f>'east Allen-Studer'!DM109</f>
        <v>1.333151309766635</v>
      </c>
      <c r="BX109" s="136">
        <f>'east Allen-Studer'!DN109</f>
        <v>0.59161023313159078</v>
      </c>
      <c r="BY109" s="136">
        <f>'east Allen-Studer'!DO109</f>
        <v>1.1499999999999999</v>
      </c>
      <c r="BZ109" s="136">
        <f>'east Allen-Studer'!DP109</f>
        <v>0.26169556540819727</v>
      </c>
      <c r="CA109" s="136">
        <f>'east Allen-Studer'!DQ109</f>
        <v>2.464288054849832</v>
      </c>
      <c r="CB109" s="136">
        <f>'east Allen-Studer'!DR109</f>
        <v>3.4270477488226061</v>
      </c>
      <c r="CC109" s="136">
        <f>'east Allen-Studer'!DS109</f>
        <v>0.29580511656579539</v>
      </c>
      <c r="CD109" s="136">
        <f>'east Allen-Studer'!DT109</f>
        <v>0.59161023313159078</v>
      </c>
      <c r="CE109" s="37"/>
      <c r="CF109" s="204"/>
      <c r="CG109" s="198">
        <f t="shared" si="13"/>
        <v>101.98037013821613</v>
      </c>
      <c r="CH109" s="198">
        <f t="shared" si="14"/>
        <v>83.952562132861885</v>
      </c>
      <c r="CI109" s="6"/>
      <c r="CJ109" s="218">
        <f t="shared" si="24"/>
        <v>1689</v>
      </c>
      <c r="CK109" s="234">
        <f t="shared" si="21"/>
        <v>407.48399999999987</v>
      </c>
      <c r="CL109" s="136">
        <f t="shared" si="26"/>
        <v>1.2684794125053247</v>
      </c>
      <c r="CN109" s="1">
        <f t="shared" si="22"/>
        <v>1.1318999999999997</v>
      </c>
      <c r="CO109" s="60"/>
      <c r="CP109" s="1">
        <f t="shared" si="27"/>
        <v>1.2684794125053249</v>
      </c>
      <c r="CQ109" s="1">
        <f t="shared" si="28"/>
        <v>1.5408701856564788</v>
      </c>
    </row>
    <row r="110" spans="1:95" x14ac:dyDescent="0.15">
      <c r="A110" s="218">
        <f t="shared" si="23"/>
        <v>1690</v>
      </c>
      <c r="D110" s="6">
        <f t="shared" si="25"/>
        <v>3.15</v>
      </c>
      <c r="E110" s="37">
        <f t="shared" si="19"/>
        <v>1.1318999999999997</v>
      </c>
      <c r="AQ110">
        <v>0.36570000000000003</v>
      </c>
      <c r="BU110" s="136">
        <f t="shared" si="20"/>
        <v>0.36570000000000003</v>
      </c>
      <c r="BV110" s="136">
        <f>'east Allen-Studer'!DL110</f>
        <v>0.57837787184582778</v>
      </c>
      <c r="BW110" s="136">
        <f>'east Allen-Studer'!DM110</f>
        <v>1.3562361809314254</v>
      </c>
      <c r="BX110" s="136">
        <f>'east Allen-Studer'!DN110</f>
        <v>0.60185456617283051</v>
      </c>
      <c r="BY110" s="136">
        <f>'east Allen-Studer'!DO110</f>
        <v>1.1499999999999999</v>
      </c>
      <c r="BZ110" s="136">
        <f>'east Allen-Studer'!DP110</f>
        <v>0.41222679176110438</v>
      </c>
      <c r="CA110" s="136">
        <f>'east Allen-Studer'!DQ110</f>
        <v>3.881783618463023</v>
      </c>
      <c r="CB110" s="136">
        <f>'east Allen-Studer'!DR110</f>
        <v>3.4270477488226061</v>
      </c>
      <c r="CC110" s="136">
        <f>'east Allen-Studer'!DS110</f>
        <v>0.30092728308641525</v>
      </c>
      <c r="CD110" s="136">
        <f>'east Allen-Studer'!DT110</f>
        <v>0.60185456617283051</v>
      </c>
      <c r="CE110" s="37"/>
      <c r="CF110" s="204"/>
      <c r="CG110" s="198">
        <f t="shared" si="13"/>
        <v>132.46352958582321</v>
      </c>
      <c r="CH110" s="198">
        <f t="shared" si="14"/>
        <v>88.697489601461967</v>
      </c>
      <c r="CI110" s="6"/>
      <c r="CJ110" s="218">
        <f t="shared" si="24"/>
        <v>1690</v>
      </c>
      <c r="CK110" s="234">
        <f t="shared" si="21"/>
        <v>407.48399999999987</v>
      </c>
      <c r="CL110" s="136">
        <f t="shared" si="26"/>
        <v>0.9765706863200222</v>
      </c>
      <c r="CN110" s="1">
        <f t="shared" si="22"/>
        <v>1.1318999999999997</v>
      </c>
      <c r="CO110" s="60"/>
      <c r="CP110" s="1">
        <f t="shared" si="27"/>
        <v>0.97657068632002231</v>
      </c>
      <c r="CQ110" s="1">
        <f t="shared" si="28"/>
        <v>1.4584403750460575</v>
      </c>
    </row>
    <row r="111" spans="1:95" x14ac:dyDescent="0.15">
      <c r="A111" s="218">
        <f t="shared" si="23"/>
        <v>1691</v>
      </c>
      <c r="D111" s="6">
        <f t="shared" si="25"/>
        <v>3.15</v>
      </c>
      <c r="E111" s="37">
        <f t="shared" si="19"/>
        <v>1.1318999999999997</v>
      </c>
      <c r="AQ111">
        <v>0.36570000000000003</v>
      </c>
      <c r="BU111" s="136">
        <f t="shared" si="20"/>
        <v>0.36570000000000003</v>
      </c>
      <c r="BV111" s="136">
        <f>'east Allen-Studer'!DL111</f>
        <v>0.80110671936758904</v>
      </c>
      <c r="BW111" s="136">
        <f>'east Allen-Studer'!DM111</f>
        <v>1.6476826793869017</v>
      </c>
      <c r="BX111" s="136">
        <f>'east Allen-Studer'!DN111</f>
        <v>0.73118927081848117</v>
      </c>
      <c r="BY111" s="136">
        <f>'east Allen-Studer'!DO111</f>
        <v>1.2783247407502583</v>
      </c>
      <c r="BZ111" s="136">
        <f>'east Allen-Studer'!DP111</f>
        <v>0.57097214270879415</v>
      </c>
      <c r="CA111" s="136">
        <f>'east Allen-Studer'!DQ111</f>
        <v>5.3766284833087248</v>
      </c>
      <c r="CB111" s="136">
        <f>'east Allen-Studer'!DR111</f>
        <v>3.4270477488226061</v>
      </c>
      <c r="CC111" s="136">
        <f>'east Allen-Studer'!DS111</f>
        <v>0.36559463540924059</v>
      </c>
      <c r="CD111" s="136">
        <f>'east Allen-Studer'!DT111</f>
        <v>0.73118927081848117</v>
      </c>
      <c r="CE111" s="37"/>
      <c r="CF111" s="204"/>
      <c r="CG111" s="198">
        <f t="shared" si="13"/>
        <v>166.43849041379883</v>
      </c>
      <c r="CH111" s="198">
        <f t="shared" si="14"/>
        <v>94.759291581607201</v>
      </c>
      <c r="CI111" s="6"/>
      <c r="CJ111" s="218">
        <f t="shared" si="24"/>
        <v>1691</v>
      </c>
      <c r="CK111" s="234">
        <f t="shared" si="21"/>
        <v>407.48399999999987</v>
      </c>
      <c r="CL111" s="136">
        <f t="shared" si="26"/>
        <v>0.77722406444798631</v>
      </c>
      <c r="CN111" s="1">
        <f t="shared" si="22"/>
        <v>1.1318999999999997</v>
      </c>
      <c r="CO111" s="60"/>
      <c r="CP111" s="1">
        <f t="shared" si="27"/>
        <v>0.77722406444798653</v>
      </c>
      <c r="CQ111" s="1">
        <f t="shared" si="28"/>
        <v>1.3651431732010622</v>
      </c>
    </row>
    <row r="112" spans="1:95" x14ac:dyDescent="0.15">
      <c r="A112" s="218">
        <f t="shared" si="23"/>
        <v>1692</v>
      </c>
      <c r="D112" s="6">
        <f t="shared" si="25"/>
        <v>3.15</v>
      </c>
      <c r="E112" s="37">
        <f t="shared" si="19"/>
        <v>1.1318999999999997</v>
      </c>
      <c r="AQ112">
        <v>0.36570000000000003</v>
      </c>
      <c r="BU112" s="136">
        <f t="shared" si="20"/>
        <v>0.36570000000000003</v>
      </c>
      <c r="BV112" s="136">
        <f>'east Allen-Studer'!DL112</f>
        <v>0.61693639663554967</v>
      </c>
      <c r="BW112" s="136">
        <f>'east Allen-Studer'!DM112</f>
        <v>1.5870848925793275</v>
      </c>
      <c r="BX112" s="136">
        <f>'east Allen-Studer'!DN112</f>
        <v>0.70429789658522712</v>
      </c>
      <c r="BY112" s="136">
        <f>'east Allen-Studer'!DO112</f>
        <v>1.1499999999999999</v>
      </c>
      <c r="BZ112" s="136">
        <f>'east Allen-Studer'!DP112</f>
        <v>0.43970857787851136</v>
      </c>
      <c r="CA112" s="136">
        <f>'east Allen-Studer'!DQ112</f>
        <v>4.1405691930272246</v>
      </c>
      <c r="CB112" s="136">
        <f>'east Allen-Studer'!DR112</f>
        <v>3.4270477488226061</v>
      </c>
      <c r="CC112" s="136">
        <f>'east Allen-Studer'!DS112</f>
        <v>0.35214894829261356</v>
      </c>
      <c r="CD112" s="136">
        <f>'east Allen-Studer'!DT112</f>
        <v>0.70429789658522712</v>
      </c>
      <c r="CE112" s="37"/>
      <c r="CF112" s="204"/>
      <c r="CG112" s="198">
        <f t="shared" si="13"/>
        <v>139.36232587636701</v>
      </c>
      <c r="CH112" s="198">
        <f t="shared" si="14"/>
        <v>90.243651590552318</v>
      </c>
      <c r="CI112" s="6"/>
      <c r="CJ112" s="218">
        <f t="shared" si="24"/>
        <v>1692</v>
      </c>
      <c r="CK112" s="234">
        <f t="shared" si="21"/>
        <v>407.48399999999987</v>
      </c>
      <c r="CL112" s="136">
        <f t="shared" si="26"/>
        <v>0.92822790654885834</v>
      </c>
      <c r="CN112" s="1">
        <f t="shared" si="22"/>
        <v>1.1318999999999997</v>
      </c>
      <c r="CO112" s="60"/>
      <c r="CP112" s="1">
        <f t="shared" si="27"/>
        <v>0.92822790654885856</v>
      </c>
      <c r="CQ112" s="1">
        <f t="shared" si="28"/>
        <v>1.433452633177166</v>
      </c>
    </row>
    <row r="113" spans="1:95" x14ac:dyDescent="0.15">
      <c r="A113" s="218">
        <f t="shared" si="23"/>
        <v>1693</v>
      </c>
      <c r="D113" s="6">
        <f t="shared" si="25"/>
        <v>3.15</v>
      </c>
      <c r="E113" s="37">
        <f t="shared" si="19"/>
        <v>1.1318999999999997</v>
      </c>
      <c r="AQ113">
        <v>0.36570000000000003</v>
      </c>
      <c r="BU113" s="136">
        <f t="shared" si="20"/>
        <v>0.36570000000000003</v>
      </c>
      <c r="BV113" s="136">
        <f>'east Allen-Studer'!DL113</f>
        <v>0.43393280632411074</v>
      </c>
      <c r="BW113" s="136">
        <f>'east Allen-Studer'!DM113</f>
        <v>1.5524575858321421</v>
      </c>
      <c r="BX113" s="136">
        <f>'east Allen-Studer'!DN113</f>
        <v>0.68893139702336759</v>
      </c>
      <c r="BY113" s="136">
        <f>'east Allen-Studer'!DO113</f>
        <v>1.1499999999999999</v>
      </c>
      <c r="BZ113" s="136">
        <f>'east Allen-Studer'!DP113</f>
        <v>0.30927657730059682</v>
      </c>
      <c r="CA113" s="136">
        <f>'east Allen-Studer'!DQ113</f>
        <v>2.9123404284588927</v>
      </c>
      <c r="CB113" s="136">
        <f>'east Allen-Studer'!DR113</f>
        <v>3.4270477488226061</v>
      </c>
      <c r="CC113" s="136">
        <f>'east Allen-Studer'!DS113</f>
        <v>0.34446569851168379</v>
      </c>
      <c r="CD113" s="136">
        <f>'east Allen-Studer'!DT113</f>
        <v>0.68893139702336759</v>
      </c>
      <c r="CE113" s="37"/>
      <c r="CF113" s="204"/>
      <c r="CG113" s="198">
        <f t="shared" si="13"/>
        <v>112.86327852251793</v>
      </c>
      <c r="CH113" s="198">
        <f t="shared" si="14"/>
        <v>86.088401862348263</v>
      </c>
      <c r="CI113" s="6"/>
      <c r="CJ113" s="218">
        <f t="shared" si="24"/>
        <v>1693</v>
      </c>
      <c r="CK113" s="234">
        <f t="shared" si="21"/>
        <v>407.48399999999987</v>
      </c>
      <c r="CL113" s="136">
        <f t="shared" si="26"/>
        <v>1.146165534914801</v>
      </c>
      <c r="CN113" s="1">
        <f t="shared" si="22"/>
        <v>1.1318999999999997</v>
      </c>
      <c r="CO113" s="60"/>
      <c r="CP113" s="1">
        <f t="shared" si="27"/>
        <v>1.1461655349148012</v>
      </c>
      <c r="CQ113" s="1">
        <f t="shared" si="28"/>
        <v>1.5026414383535796</v>
      </c>
    </row>
    <row r="114" spans="1:95" x14ac:dyDescent="0.15">
      <c r="A114" s="218">
        <f t="shared" si="23"/>
        <v>1694</v>
      </c>
      <c r="D114" s="6">
        <f t="shared" si="25"/>
        <v>3.15</v>
      </c>
      <c r="E114" s="37">
        <f t="shared" si="19"/>
        <v>1.1318999999999997</v>
      </c>
      <c r="AQ114">
        <v>0.36570000000000003</v>
      </c>
      <c r="BU114" s="136">
        <f t="shared" si="20"/>
        <v>0.36570000000000003</v>
      </c>
      <c r="BV114" s="136">
        <f>'east Allen-Studer'!DL114</f>
        <v>0.50126082226638413</v>
      </c>
      <c r="BW114" s="136">
        <f>'east Allen-Studer'!DM114</f>
        <v>1.6707675505516921</v>
      </c>
      <c r="BX114" s="136">
        <f>'east Allen-Studer'!DN114</f>
        <v>0.74143360385972101</v>
      </c>
      <c r="BY114" s="136">
        <f>'east Allen-Studer'!DO114</f>
        <v>1.1499999999999999</v>
      </c>
      <c r="BZ114" s="136">
        <f>'east Allen-Studer'!DP114</f>
        <v>0.35726321952629053</v>
      </c>
      <c r="CA114" s="136">
        <f>'east Allen-Studer'!DQ114</f>
        <v>3.3642124693346203</v>
      </c>
      <c r="CB114" s="136">
        <f>'east Allen-Studer'!DR114</f>
        <v>3.4270477488226061</v>
      </c>
      <c r="CC114" s="136">
        <f>'east Allen-Studer'!DS114</f>
        <v>0.37071680192986051</v>
      </c>
      <c r="CD114" s="136">
        <f>'east Allen-Studer'!DT114</f>
        <v>0.74143360385972101</v>
      </c>
      <c r="CE114" s="37"/>
      <c r="CF114" s="204"/>
      <c r="CG114" s="198">
        <f t="shared" si="13"/>
        <v>123.23365042380979</v>
      </c>
      <c r="CH114" s="198">
        <f t="shared" si="14"/>
        <v>87.93385200202944</v>
      </c>
      <c r="CI114" s="6"/>
      <c r="CJ114" s="218">
        <f t="shared" si="24"/>
        <v>1694</v>
      </c>
      <c r="CK114" s="234">
        <f t="shared" si="21"/>
        <v>407.48399999999987</v>
      </c>
      <c r="CL114" s="136">
        <f t="shared" si="26"/>
        <v>1.0497132849276247</v>
      </c>
      <c r="CN114" s="1">
        <f t="shared" si="22"/>
        <v>1.1318999999999997</v>
      </c>
      <c r="CO114" s="60"/>
      <c r="CP114" s="1">
        <f t="shared" si="27"/>
        <v>1.0497132849276249</v>
      </c>
      <c r="CQ114" s="1">
        <f t="shared" si="28"/>
        <v>1.4711058034511493</v>
      </c>
    </row>
    <row r="115" spans="1:95" x14ac:dyDescent="0.15">
      <c r="A115" s="218">
        <f t="shared" si="23"/>
        <v>1695</v>
      </c>
      <c r="D115" s="6">
        <f t="shared" si="25"/>
        <v>3.15</v>
      </c>
      <c r="E115" s="37">
        <f t="shared" si="19"/>
        <v>1.1318999999999997</v>
      </c>
      <c r="AQ115">
        <v>0.36570000000000003</v>
      </c>
      <c r="BU115" s="136">
        <f t="shared" si="20"/>
        <v>0.36570000000000003</v>
      </c>
      <c r="BV115" s="136">
        <f>'east Allen-Studer'!DL115</f>
        <v>0.50126082226638413</v>
      </c>
      <c r="BW115" s="136">
        <f>'east Allen-Studer'!DM115</f>
        <v>1.9362435689467796</v>
      </c>
      <c r="BX115" s="136">
        <f>'east Allen-Studer'!DN115</f>
        <v>0.85924343383397717</v>
      </c>
      <c r="BY115" s="136">
        <f>'east Allen-Studer'!DO115</f>
        <v>1.1499999999999999</v>
      </c>
      <c r="BZ115" s="136">
        <f>'east Allen-Studer'!DP115</f>
        <v>0.35726321952629053</v>
      </c>
      <c r="CA115" s="136">
        <f>'east Allen-Studer'!DQ115</f>
        <v>3.3642124693346203</v>
      </c>
      <c r="CB115" s="136">
        <f>'east Allen-Studer'!DR115</f>
        <v>3.4270477488226061</v>
      </c>
      <c r="CC115" s="136">
        <f>'east Allen-Studer'!DS115</f>
        <v>0.42962171691698858</v>
      </c>
      <c r="CD115" s="136">
        <f>'east Allen-Studer'!DT115</f>
        <v>0.85924343383397717</v>
      </c>
      <c r="CE115" s="37"/>
      <c r="CF115" s="204"/>
      <c r="CG115" s="198">
        <f t="shared" si="13"/>
        <v>124.79584237382774</v>
      </c>
      <c r="CH115" s="198">
        <f t="shared" si="14"/>
        <v>88.730280057214699</v>
      </c>
      <c r="CI115" s="6"/>
      <c r="CJ115" s="218">
        <f t="shared" si="24"/>
        <v>1695</v>
      </c>
      <c r="CK115" s="234">
        <f t="shared" si="21"/>
        <v>407.48399999999987</v>
      </c>
      <c r="CL115" s="136">
        <f t="shared" si="26"/>
        <v>1.0365729942548905</v>
      </c>
      <c r="CN115" s="1">
        <f t="shared" si="22"/>
        <v>1.1318999999999997</v>
      </c>
      <c r="CO115" s="60"/>
      <c r="CP115" s="1">
        <f t="shared" si="27"/>
        <v>1.0365729942548905</v>
      </c>
      <c r="CQ115" s="1">
        <f t="shared" si="28"/>
        <v>1.457901405434386</v>
      </c>
    </row>
    <row r="116" spans="1:95" x14ac:dyDescent="0.15">
      <c r="A116" s="218">
        <f t="shared" si="23"/>
        <v>1696</v>
      </c>
      <c r="D116" s="6">
        <f t="shared" si="25"/>
        <v>3.15</v>
      </c>
      <c r="E116" s="37">
        <f>D116*10.78/$G$2</f>
        <v>1.1318999999999997</v>
      </c>
      <c r="AQ116">
        <v>0.36570000000000003</v>
      </c>
      <c r="BU116" s="136">
        <f t="shared" ref="BU116:BU147" si="29">AQ116</f>
        <v>0.36570000000000003</v>
      </c>
      <c r="BV116" s="136">
        <f>'east Allen-Studer'!DL116</f>
        <v>0.50126082226638413</v>
      </c>
      <c r="BW116" s="136">
        <f>'east Allen-Studer'!DM116</f>
        <v>2.4</v>
      </c>
      <c r="BX116" s="136">
        <f>'east Allen-Studer'!DN116</f>
        <v>1.0650438169425507</v>
      </c>
      <c r="BY116" s="136">
        <f>'east Allen-Studer'!DO116</f>
        <v>1.1499999999999999</v>
      </c>
      <c r="BZ116" s="136">
        <f>'east Allen-Studer'!DP116</f>
        <v>0.35726321952629053</v>
      </c>
      <c r="CA116" s="136">
        <f>'east Allen-Studer'!DQ116</f>
        <v>3.3642124693346203</v>
      </c>
      <c r="CB116" s="136">
        <f>'east Allen-Studer'!DR116</f>
        <v>3.4270477488226061</v>
      </c>
      <c r="CC116" s="136">
        <f>'east Allen-Studer'!DS116</f>
        <v>0.53252190847127534</v>
      </c>
      <c r="CD116" s="136">
        <f>'east Allen-Studer'!DT116</f>
        <v>1.0650438169425507</v>
      </c>
      <c r="CE116" s="37"/>
      <c r="CF116" s="204"/>
      <c r="CG116" s="198">
        <f t="shared" si="13"/>
        <v>127.52481415719312</v>
      </c>
      <c r="CH116" s="198">
        <f t="shared" si="14"/>
        <v>90.121549350374366</v>
      </c>
      <c r="CI116" s="6"/>
      <c r="CJ116" s="218">
        <f t="shared" si="24"/>
        <v>1696</v>
      </c>
      <c r="CK116" s="234">
        <f t="shared" si="21"/>
        <v>407.48399999999987</v>
      </c>
      <c r="CL116" s="136">
        <f t="shared" si="26"/>
        <v>1.0143908137011255</v>
      </c>
      <c r="CN116" s="1">
        <f t="shared" si="22"/>
        <v>1.1318999999999997</v>
      </c>
      <c r="CO116" s="60"/>
      <c r="CP116" s="1">
        <f t="shared" si="27"/>
        <v>1.0143908137011257</v>
      </c>
      <c r="CQ116" s="1">
        <f t="shared" si="28"/>
        <v>1.435394763322082</v>
      </c>
    </row>
    <row r="117" spans="1:95" x14ac:dyDescent="0.15">
      <c r="A117" s="218">
        <f t="shared" ref="A117:A148" si="30">+A116+1</f>
        <v>1697</v>
      </c>
      <c r="D117" s="6">
        <f t="shared" si="25"/>
        <v>3.15</v>
      </c>
      <c r="E117" s="37">
        <f>D117*10.78/$G$2</f>
        <v>1.1318999999999997</v>
      </c>
      <c r="AQ117">
        <v>0.36570000000000003</v>
      </c>
      <c r="BU117" s="136">
        <f t="shared" si="29"/>
        <v>0.36570000000000003</v>
      </c>
      <c r="BV117" s="136">
        <f>'east Allen-Studer'!DL117</f>
        <v>0.50126082226638413</v>
      </c>
      <c r="BW117" s="136">
        <f>'east Allen-Studer'!DM117</f>
        <v>2.4</v>
      </c>
      <c r="BX117" s="136">
        <f>'east Allen-Studer'!DN117</f>
        <v>1.0650438169425507</v>
      </c>
      <c r="BY117" s="136">
        <f>'east Allen-Studer'!DO117</f>
        <v>1.1499999999999999</v>
      </c>
      <c r="BZ117" s="136">
        <f>'east Allen-Studer'!DP117</f>
        <v>0.35726321952629053</v>
      </c>
      <c r="CA117" s="136">
        <f>'east Allen-Studer'!DQ117</f>
        <v>3.3642124693346203</v>
      </c>
      <c r="CB117" s="136">
        <f>'east Allen-Studer'!DR117</f>
        <v>3.4270477488226061</v>
      </c>
      <c r="CC117" s="136">
        <f>'east Allen-Studer'!DS117</f>
        <v>0.53252190847127534</v>
      </c>
      <c r="CD117" s="136">
        <f>'east Allen-Studer'!DT117</f>
        <v>1.0650438169425507</v>
      </c>
      <c r="CE117" s="37"/>
      <c r="CF117" s="204"/>
      <c r="CG117" s="198">
        <f t="shared" si="13"/>
        <v>127.52481415719312</v>
      </c>
      <c r="CH117" s="198">
        <f t="shared" si="14"/>
        <v>90.121549350374366</v>
      </c>
      <c r="CI117" s="6"/>
      <c r="CJ117" s="218">
        <f t="shared" si="24"/>
        <v>1697</v>
      </c>
      <c r="CK117" s="234">
        <f t="shared" si="21"/>
        <v>407.48399999999987</v>
      </c>
      <c r="CL117" s="136">
        <f t="shared" si="26"/>
        <v>1.0143908137011255</v>
      </c>
      <c r="CN117" s="1">
        <f t="shared" si="22"/>
        <v>1.1318999999999997</v>
      </c>
      <c r="CO117" s="60"/>
      <c r="CP117" s="1">
        <f t="shared" si="27"/>
        <v>1.0143908137011257</v>
      </c>
      <c r="CQ117" s="1">
        <f t="shared" si="28"/>
        <v>1.435394763322082</v>
      </c>
    </row>
    <row r="118" spans="1:95" x14ac:dyDescent="0.15">
      <c r="A118" s="218">
        <f t="shared" si="30"/>
        <v>1698</v>
      </c>
      <c r="D118" s="6">
        <f t="shared" si="25"/>
        <v>3.15</v>
      </c>
      <c r="E118" s="37">
        <f>D118*10.78/$G$2</f>
        <v>1.1318999999999997</v>
      </c>
      <c r="AQ118">
        <v>0.36570000000000003</v>
      </c>
      <c r="BU118" s="136">
        <f t="shared" si="29"/>
        <v>0.36570000000000003</v>
      </c>
      <c r="BV118" s="136">
        <f>'east Allen-Studer'!DL118</f>
        <v>0.50126082226638413</v>
      </c>
      <c r="BW118" s="136">
        <f>'east Allen-Studer'!DM118</f>
        <v>2.4</v>
      </c>
      <c r="BX118" s="136">
        <f>'east Allen-Studer'!DN118</f>
        <v>1.0650438169425507</v>
      </c>
      <c r="BY118" s="136">
        <f>'east Allen-Studer'!DO118</f>
        <v>1.1499999999999999</v>
      </c>
      <c r="BZ118" s="136">
        <f>'east Allen-Studer'!DP118</f>
        <v>0.35726321952629053</v>
      </c>
      <c r="CA118" s="136">
        <f>'east Allen-Studer'!DQ118</f>
        <v>3.3642124693346203</v>
      </c>
      <c r="CB118" s="136">
        <f>'east Allen-Studer'!DR118</f>
        <v>3.4270477488226061</v>
      </c>
      <c r="CC118" s="136">
        <f>'east Allen-Studer'!DS118</f>
        <v>0.53252190847127534</v>
      </c>
      <c r="CD118" s="136">
        <f>'east Allen-Studer'!DT118</f>
        <v>1.0650438169425507</v>
      </c>
      <c r="CE118" s="37"/>
      <c r="CF118" s="204"/>
      <c r="CG118" s="198">
        <f t="shared" si="13"/>
        <v>127.52481415719312</v>
      </c>
      <c r="CH118" s="198">
        <f t="shared" si="14"/>
        <v>90.121549350374366</v>
      </c>
      <c r="CI118" s="6"/>
      <c r="CJ118" s="218">
        <f t="shared" si="24"/>
        <v>1698</v>
      </c>
      <c r="CK118" s="234">
        <f t="shared" si="21"/>
        <v>407.48399999999987</v>
      </c>
      <c r="CL118" s="136">
        <f t="shared" si="26"/>
        <v>1.0143908137011255</v>
      </c>
      <c r="CN118" s="1">
        <f t="shared" si="22"/>
        <v>1.1318999999999997</v>
      </c>
      <c r="CO118" s="60"/>
      <c r="CP118" s="1">
        <f t="shared" si="27"/>
        <v>1.0143908137011257</v>
      </c>
      <c r="CQ118" s="1">
        <f t="shared" si="28"/>
        <v>1.435394763322082</v>
      </c>
    </row>
    <row r="119" spans="1:95" x14ac:dyDescent="0.15">
      <c r="A119" s="218">
        <f t="shared" si="30"/>
        <v>1699</v>
      </c>
      <c r="D119" s="6">
        <f t="shared" si="25"/>
        <v>3.15</v>
      </c>
      <c r="E119" s="37">
        <f>D119*10.78/$G$2</f>
        <v>1.1318999999999997</v>
      </c>
      <c r="AQ119">
        <v>0.36570000000000003</v>
      </c>
      <c r="BU119" s="136">
        <f t="shared" si="29"/>
        <v>0.36570000000000003</v>
      </c>
      <c r="BV119" s="136">
        <f>'east Allen-Studer'!DL119</f>
        <v>0.50126082226638413</v>
      </c>
      <c r="BW119" s="136">
        <f>'east Allen-Studer'!DM119</f>
        <v>2.4</v>
      </c>
      <c r="BX119" s="136">
        <f>'east Allen-Studer'!DN119</f>
        <v>1.0650438169425507</v>
      </c>
      <c r="BY119" s="136">
        <f>'east Allen-Studer'!DO119</f>
        <v>1.1499999999999999</v>
      </c>
      <c r="BZ119" s="136">
        <f>'east Allen-Studer'!DP119</f>
        <v>0.35726321952629053</v>
      </c>
      <c r="CA119" s="136">
        <f>'east Allen-Studer'!DQ119</f>
        <v>3.3642124693346203</v>
      </c>
      <c r="CB119" s="136">
        <f>'east Allen-Studer'!DR119</f>
        <v>3.4270477488226061</v>
      </c>
      <c r="CC119" s="136">
        <f>'east Allen-Studer'!DS119</f>
        <v>0.53252190847127534</v>
      </c>
      <c r="CD119" s="136">
        <f>'east Allen-Studer'!DT119</f>
        <v>1.0650438169425507</v>
      </c>
      <c r="CE119" s="37"/>
      <c r="CF119" s="204"/>
      <c r="CG119" s="198">
        <f t="shared" si="13"/>
        <v>127.52481415719312</v>
      </c>
      <c r="CH119" s="198">
        <f t="shared" si="14"/>
        <v>90.121549350374366</v>
      </c>
      <c r="CI119" s="6"/>
      <c r="CJ119" s="218">
        <f t="shared" si="24"/>
        <v>1699</v>
      </c>
      <c r="CK119" s="234">
        <f t="shared" si="21"/>
        <v>407.48399999999987</v>
      </c>
      <c r="CL119" s="136">
        <f t="shared" si="26"/>
        <v>1.0143908137011255</v>
      </c>
      <c r="CN119" s="1">
        <f t="shared" si="22"/>
        <v>1.1318999999999997</v>
      </c>
      <c r="CO119" s="60"/>
      <c r="CP119" s="1">
        <f t="shared" si="27"/>
        <v>1.0143908137011257</v>
      </c>
      <c r="CQ119" s="1">
        <f t="shared" si="28"/>
        <v>1.435394763322082</v>
      </c>
    </row>
    <row r="120" spans="1:95" x14ac:dyDescent="0.15">
      <c r="A120" s="218">
        <f t="shared" si="30"/>
        <v>1700</v>
      </c>
      <c r="AQ120">
        <v>0.36570000000000003</v>
      </c>
      <c r="BU120" s="136">
        <f t="shared" si="29"/>
        <v>0.36570000000000003</v>
      </c>
      <c r="BV120" s="136">
        <f>'east Allen-Studer'!DL120</f>
        <v>0.56999999999999995</v>
      </c>
      <c r="BW120" s="136">
        <f>'east Allen-Studer'!DM120</f>
        <v>2.8856088955987773</v>
      </c>
      <c r="BX120" s="136">
        <f>'east Allen-Studer'!DN120</f>
        <v>1.154243558239511</v>
      </c>
      <c r="BY120" s="136">
        <f>'east Allen-Studer'!DO120</f>
        <v>1.0590184646847511</v>
      </c>
      <c r="BZ120" s="136">
        <f>'east Allen-Studer'!DP120</f>
        <v>0.39650843243666256</v>
      </c>
      <c r="CA120" s="136">
        <f>'east Allen-Studer'!DQ120</f>
        <v>3.7337697800755034</v>
      </c>
      <c r="CB120" s="136">
        <f>'east Allen-Studer'!DR120</f>
        <v>3.3395744552590254</v>
      </c>
      <c r="CC120" s="136">
        <f>'east Allen-Studer'!DS120</f>
        <v>0.57712177911975548</v>
      </c>
      <c r="CD120" s="136">
        <f>'east Allen-Studer'!DT120</f>
        <v>1.154243558239511</v>
      </c>
      <c r="CE120" s="37"/>
      <c r="CF120" s="204"/>
      <c r="CG120" s="198">
        <f t="shared" si="13"/>
        <v>138.42672955048423</v>
      </c>
      <c r="CH120" s="198">
        <f t="shared" si="14"/>
        <v>92.626512279252893</v>
      </c>
      <c r="CI120" s="6"/>
      <c r="CJ120" s="218">
        <f t="shared" si="24"/>
        <v>1700</v>
      </c>
      <c r="CK120" s="67"/>
    </row>
    <row r="121" spans="1:95" x14ac:dyDescent="0.15">
      <c r="A121" s="218">
        <f t="shared" si="30"/>
        <v>1701</v>
      </c>
      <c r="L121" s="6">
        <f>2.5*(9/2.5)</f>
        <v>9</v>
      </c>
      <c r="M121" s="6">
        <f>L121*10.78/$G$2</f>
        <v>3.234</v>
      </c>
      <c r="AQ121">
        <f t="shared" ref="AQ121:AQ152" si="31">(10.78/55/0.454)</f>
        <v>0.43171806167400878</v>
      </c>
      <c r="BU121" s="136">
        <f t="shared" si="29"/>
        <v>0.43171806167400878</v>
      </c>
      <c r="BV121" s="136">
        <f>'east Allen-Studer'!DL121</f>
        <v>0.8</v>
      </c>
      <c r="BW121" s="136">
        <f>'east Allen-Studer'!DM121</f>
        <v>2.4527675612589608</v>
      </c>
      <c r="BX121" s="136">
        <f>'east Allen-Studer'!DN121</f>
        <v>0.93782289106960259</v>
      </c>
      <c r="BY121" s="136">
        <f>'east Allen-Studer'!DO121</f>
        <v>1.0763321180583438</v>
      </c>
      <c r="BZ121" s="136">
        <f>'east Allen-Studer'!DP121</f>
        <v>0.41236876973412906</v>
      </c>
      <c r="CA121" s="136">
        <f>'east Allen-Studer'!DQ121</f>
        <v>3.8831205712785235</v>
      </c>
      <c r="CB121" s="136">
        <f>'east Allen-Studer'!DR121</f>
        <v>3.3395744552590254</v>
      </c>
      <c r="CC121" s="136">
        <f>'east Allen-Studer'!DS121</f>
        <v>0.4689114455348013</v>
      </c>
      <c r="CD121" s="136">
        <f>'east Allen-Studer'!DT121</f>
        <v>0.93782289106960259</v>
      </c>
      <c r="CE121" s="37"/>
      <c r="CF121" s="204"/>
      <c r="CG121" s="198">
        <f t="shared" si="13"/>
        <v>166.80555863922675</v>
      </c>
      <c r="CH121" s="198">
        <f t="shared" si="14"/>
        <v>106.70512258606246</v>
      </c>
      <c r="CI121" s="6"/>
      <c r="CJ121" s="218">
        <f t="shared" si="24"/>
        <v>1701</v>
      </c>
      <c r="CK121" s="234">
        <f>M121*360</f>
        <v>1164.24</v>
      </c>
      <c r="CL121" s="136">
        <f>CK121/(3*1.05*CG121)</f>
        <v>2.2157534977559386</v>
      </c>
    </row>
    <row r="122" spans="1:95" x14ac:dyDescent="0.15">
      <c r="A122" s="218">
        <f t="shared" si="30"/>
        <v>1702</v>
      </c>
      <c r="AQ122">
        <f t="shared" si="31"/>
        <v>0.43171806167400878</v>
      </c>
      <c r="BU122" s="136">
        <f t="shared" si="29"/>
        <v>0.43171806167400878</v>
      </c>
      <c r="BV122" s="136">
        <f>'east Allen-Studer'!DL122</f>
        <v>0.56999999999999995</v>
      </c>
      <c r="BW122" s="136">
        <f>'east Allen-Studer'!DM122</f>
        <v>2.0199262269191443</v>
      </c>
      <c r="BX122" s="136">
        <f>'east Allen-Studer'!DN122</f>
        <v>0.86568266867963317</v>
      </c>
      <c r="BY122" s="136">
        <f>'east Allen-Studer'!DO122</f>
        <v>1.0907601625363377</v>
      </c>
      <c r="BZ122" s="136">
        <f>'east Allen-Studer'!DP122</f>
        <v>0.42029893838286231</v>
      </c>
      <c r="CA122" s="136">
        <f>'east Allen-Studer'!DQ122</f>
        <v>3.9577959668800333</v>
      </c>
      <c r="CB122" s="136">
        <f>'east Allen-Studer'!DR122</f>
        <v>3.3395744552590254</v>
      </c>
      <c r="CC122" s="136">
        <f>'east Allen-Studer'!DS122</f>
        <v>0.43284133433981659</v>
      </c>
      <c r="CD122" s="136">
        <f>'east Allen-Studer'!DT122</f>
        <v>0.86568266867963317</v>
      </c>
      <c r="CE122" s="37"/>
      <c r="CF122" s="204"/>
      <c r="CG122" s="198">
        <f t="shared" si="13"/>
        <v>138.9361674902178</v>
      </c>
      <c r="CH122" s="198">
        <f t="shared" si="14"/>
        <v>100.85924517794518</v>
      </c>
      <c r="CI122" s="6"/>
      <c r="CJ122" s="218">
        <f t="shared" si="24"/>
        <v>1702</v>
      </c>
      <c r="CK122" s="67"/>
    </row>
    <row r="123" spans="1:95" x14ac:dyDescent="0.15">
      <c r="A123" s="218">
        <f t="shared" si="30"/>
        <v>1703</v>
      </c>
      <c r="AQ123">
        <f t="shared" si="31"/>
        <v>0.43171806167400878</v>
      </c>
      <c r="BU123" s="136">
        <f t="shared" si="29"/>
        <v>0.43171806167400878</v>
      </c>
      <c r="BV123" s="136">
        <f>'east Allen-Studer'!DL123</f>
        <v>0.67</v>
      </c>
      <c r="BW123" s="136">
        <f>'east Allen-Studer'!DM123</f>
        <v>3.7512915642784104</v>
      </c>
      <c r="BX123" s="136">
        <f>'east Allen-Studer'!DN123</f>
        <v>1.5870848925793275</v>
      </c>
      <c r="BY123" s="136">
        <f>'east Allen-Studer'!DO123</f>
        <v>1.1080738159099304</v>
      </c>
      <c r="BZ123" s="136">
        <f>'east Allen-Studer'!DP123</f>
        <v>0.42822910703159561</v>
      </c>
      <c r="CA123" s="136">
        <f>'east Allen-Studer'!DQ123</f>
        <v>4.0324713624815436</v>
      </c>
      <c r="CB123" s="136">
        <f>'east Allen-Studer'!DR123</f>
        <v>3.3395744552590254</v>
      </c>
      <c r="CC123" s="136">
        <f>'east Allen-Studer'!DS123</f>
        <v>0.79354244628966375</v>
      </c>
      <c r="CD123" s="136">
        <f>'east Allen-Studer'!DT123</f>
        <v>1.5870848925793275</v>
      </c>
      <c r="CE123" s="37"/>
      <c r="CF123" s="204"/>
      <c r="CG123" s="198">
        <f t="shared" si="13"/>
        <v>160.67319347498017</v>
      </c>
      <c r="CH123" s="198">
        <f t="shared" si="14"/>
        <v>108.11175900271638</v>
      </c>
      <c r="CI123" s="6"/>
      <c r="CJ123" s="218">
        <f t="shared" si="24"/>
        <v>1703</v>
      </c>
      <c r="CK123" s="67"/>
    </row>
    <row r="124" spans="1:95" x14ac:dyDescent="0.15">
      <c r="A124" s="218">
        <f t="shared" si="30"/>
        <v>1704</v>
      </c>
      <c r="AQ124">
        <f t="shared" si="31"/>
        <v>0.43171806167400878</v>
      </c>
      <c r="BU124" s="136">
        <f t="shared" si="29"/>
        <v>0.43171806167400878</v>
      </c>
      <c r="BV124" s="136">
        <f>'east Allen-Studer'!DL124</f>
        <v>0.56999999999999995</v>
      </c>
      <c r="BW124" s="136">
        <f>'east Allen-Studer'!DM124</f>
        <v>2.4239114723029727</v>
      </c>
      <c r="BX124" s="136">
        <f>'east Allen-Studer'!DN124</f>
        <v>1.0590184646847511</v>
      </c>
      <c r="BY124" s="136">
        <f>'east Allen-Studer'!DO124</f>
        <v>1.0099631134595721</v>
      </c>
      <c r="BZ124" s="136">
        <f>'east Allen-Studer'!DP124</f>
        <v>0.35685758919299632</v>
      </c>
      <c r="CA124" s="136">
        <f>'east Allen-Studer'!DQ124</f>
        <v>3.360392802067953</v>
      </c>
      <c r="CB124" s="136">
        <f>'east Allen-Studer'!DR124</f>
        <v>3.3395744552590254</v>
      </c>
      <c r="CC124" s="136">
        <f>'east Allen-Studer'!DS124</f>
        <v>0.52950923234237557</v>
      </c>
      <c r="CD124" s="136">
        <f>'east Allen-Studer'!DT124</f>
        <v>1.0590184646847511</v>
      </c>
      <c r="CE124" s="37"/>
      <c r="CF124" s="204"/>
      <c r="CG124" s="198">
        <f t="shared" si="13"/>
        <v>138.68970611753437</v>
      </c>
      <c r="CH124" s="198">
        <f t="shared" si="14"/>
        <v>101.71928276837353</v>
      </c>
      <c r="CI124" s="6"/>
      <c r="CJ124" s="218">
        <f t="shared" si="24"/>
        <v>1704</v>
      </c>
      <c r="CK124" s="67"/>
    </row>
    <row r="125" spans="1:95" x14ac:dyDescent="0.15">
      <c r="A125" s="218">
        <f t="shared" si="30"/>
        <v>1705</v>
      </c>
      <c r="AQ125">
        <f t="shared" si="31"/>
        <v>0.43171806167400878</v>
      </c>
      <c r="BU125" s="136">
        <f t="shared" si="29"/>
        <v>0.43171806167400878</v>
      </c>
      <c r="BV125" s="136">
        <f>'east Allen-Studer'!DL125</f>
        <v>0.55000000000000004</v>
      </c>
      <c r="BW125" s="136">
        <f>'east Allen-Studer'!DM125</f>
        <v>2.3258007698526146</v>
      </c>
      <c r="BX125" s="136">
        <f>'east Allen-Studer'!DN125</f>
        <v>1.0503616379979548</v>
      </c>
      <c r="BY125" s="136">
        <f>'east Allen-Studer'!DO125</f>
        <v>1.3850922698874131</v>
      </c>
      <c r="BZ125" s="136">
        <f>'east Allen-Studer'!DP125</f>
        <v>0.49167045622146155</v>
      </c>
      <c r="CA125" s="136">
        <f>'east Allen-Studer'!DQ125</f>
        <v>4.6298745272936239</v>
      </c>
      <c r="CB125" s="136">
        <f>'east Allen-Studer'!DR125</f>
        <v>3.3395744552590254</v>
      </c>
      <c r="CC125" s="136">
        <f>'east Allen-Studer'!DS125</f>
        <v>0.52518081899897739</v>
      </c>
      <c r="CD125" s="136">
        <f>'east Allen-Studer'!DT125</f>
        <v>1.0503616379979548</v>
      </c>
      <c r="CE125" s="37"/>
      <c r="CF125" s="204"/>
      <c r="CG125" s="198">
        <f t="shared" si="13"/>
        <v>142.21556252959346</v>
      </c>
      <c r="CH125" s="198">
        <f t="shared" si="14"/>
        <v>102.17964757496355</v>
      </c>
      <c r="CI125" s="6"/>
      <c r="CJ125" s="218">
        <f t="shared" si="24"/>
        <v>1705</v>
      </c>
      <c r="CK125" s="67"/>
    </row>
    <row r="126" spans="1:95" x14ac:dyDescent="0.15">
      <c r="A126" s="218">
        <f t="shared" si="30"/>
        <v>1706</v>
      </c>
      <c r="AQ126">
        <f t="shared" si="31"/>
        <v>0.43171806167400878</v>
      </c>
      <c r="BU126" s="136">
        <f t="shared" si="29"/>
        <v>0.43171806167400878</v>
      </c>
      <c r="BV126" s="136">
        <f>'east Allen-Studer'!DL126</f>
        <v>0.5</v>
      </c>
      <c r="BW126" s="136">
        <f>'east Allen-Studer'!DM126</f>
        <v>1.7313653373592663</v>
      </c>
      <c r="BX126" s="136">
        <f>'east Allen-Studer'!DN126</f>
        <v>0.79354244628966375</v>
      </c>
      <c r="BY126" s="136">
        <f>'east Allen-Studer'!DO126</f>
        <v>1.2263837806294804</v>
      </c>
      <c r="BZ126" s="136">
        <f>'east Allen-Studer'!DP126</f>
        <v>0.34892742054426307</v>
      </c>
      <c r="CA126" s="136">
        <f>'east Allen-Studer'!DQ126</f>
        <v>3.2857174064664427</v>
      </c>
      <c r="CB126" s="136">
        <f>'east Allen-Studer'!DR126</f>
        <v>3.3395744552590254</v>
      </c>
      <c r="CC126" s="136">
        <f>'east Allen-Studer'!DS126</f>
        <v>0.39677122314483187</v>
      </c>
      <c r="CD126" s="136">
        <f>'east Allen-Studer'!DT126</f>
        <v>0.79354244628966375</v>
      </c>
      <c r="CE126" s="37"/>
      <c r="CF126" s="204"/>
      <c r="CG126" s="198">
        <f t="shared" si="13"/>
        <v>126.95012671688572</v>
      </c>
      <c r="CH126" s="198">
        <f t="shared" si="14"/>
        <v>98.650695191936038</v>
      </c>
      <c r="CI126" s="6"/>
      <c r="CJ126" s="218">
        <f t="shared" si="24"/>
        <v>1706</v>
      </c>
      <c r="CK126" s="67"/>
    </row>
    <row r="127" spans="1:95" x14ac:dyDescent="0.15">
      <c r="A127" s="218">
        <f t="shared" si="30"/>
        <v>1707</v>
      </c>
      <c r="AQ127">
        <f t="shared" si="31"/>
        <v>0.43171806167400878</v>
      </c>
      <c r="BU127" s="136">
        <f t="shared" si="29"/>
        <v>0.43171806167400878</v>
      </c>
      <c r="BV127" s="136">
        <f>'east Allen-Studer'!DL127</f>
        <v>0.49</v>
      </c>
      <c r="BW127" s="136">
        <f>'east Allen-Studer'!DM127</f>
        <v>2.1353505827430954</v>
      </c>
      <c r="BX127" s="136">
        <f>'east Allen-Studer'!DN127</f>
        <v>1.0330479846243623</v>
      </c>
      <c r="BY127" s="136">
        <f>'east Allen-Studer'!DO127</f>
        <v>1.2263837806294804</v>
      </c>
      <c r="BZ127" s="136">
        <f>'east Allen-Studer'!DP127</f>
        <v>0.34892742054426307</v>
      </c>
      <c r="CA127" s="136">
        <f>'east Allen-Studer'!DQ127</f>
        <v>3.2857174064664427</v>
      </c>
      <c r="CB127" s="136">
        <f>'east Allen-Studer'!DR127</f>
        <v>2.7748953720565148</v>
      </c>
      <c r="CC127" s="136">
        <f>'east Allen-Studer'!DS127</f>
        <v>0.51652399231218116</v>
      </c>
      <c r="CD127" s="136">
        <f>'east Allen-Studer'!DT127</f>
        <v>1.0330479846243623</v>
      </c>
      <c r="CE127" s="37"/>
      <c r="CF127" s="204"/>
      <c r="CG127" s="198">
        <f t="shared" si="13"/>
        <v>125.74547303620018</v>
      </c>
      <c r="CH127" s="198">
        <f t="shared" si="14"/>
        <v>97.968613678479997</v>
      </c>
      <c r="CI127" s="6"/>
      <c r="CJ127" s="218">
        <f t="shared" si="24"/>
        <v>1707</v>
      </c>
      <c r="CK127" s="67"/>
    </row>
    <row r="128" spans="1:95" x14ac:dyDescent="0.15">
      <c r="A128" s="218">
        <f t="shared" si="30"/>
        <v>1708</v>
      </c>
      <c r="AQ128">
        <f t="shared" si="31"/>
        <v>0.43171806167400878</v>
      </c>
      <c r="BU128" s="136">
        <f t="shared" si="29"/>
        <v>0.43171806167400878</v>
      </c>
      <c r="BV128" s="136">
        <f>'east Allen-Studer'!DL128</f>
        <v>0.47</v>
      </c>
      <c r="BW128" s="136">
        <f>'east Allen-Studer'!DM128</f>
        <v>2.0372398802927365</v>
      </c>
      <c r="BX128" s="136">
        <f>'east Allen-Studer'!DN128</f>
        <v>1.024391157937566</v>
      </c>
      <c r="BY128" s="136">
        <f>'east Allen-Studer'!DO128</f>
        <v>1.760221426315254</v>
      </c>
      <c r="BZ128" s="136">
        <f>'east Allen-Studer'!DP128</f>
        <v>0.43615927568032886</v>
      </c>
      <c r="CA128" s="136">
        <f>'east Allen-Studer'!DQ128</f>
        <v>4.1071467580830543</v>
      </c>
      <c r="CB128" s="136">
        <f>'east Allen-Studer'!DR128</f>
        <v>2.7748953720565148</v>
      </c>
      <c r="CC128" s="136">
        <f>'east Allen-Studer'!DS128</f>
        <v>0.51219557896878298</v>
      </c>
      <c r="CD128" s="136">
        <f>'east Allen-Studer'!DT128</f>
        <v>1.024391157937566</v>
      </c>
      <c r="CE128" s="37"/>
      <c r="CF128" s="204"/>
      <c r="CG128" s="198">
        <f t="shared" si="13"/>
        <v>127.6736171632391</v>
      </c>
      <c r="CH128" s="198">
        <f t="shared" si="14"/>
        <v>98.603652427908656</v>
      </c>
      <c r="CI128" s="6"/>
      <c r="CJ128" s="218">
        <f t="shared" si="24"/>
        <v>1708</v>
      </c>
      <c r="CK128" s="67"/>
    </row>
    <row r="129" spans="1:89" x14ac:dyDescent="0.15">
      <c r="A129" s="218">
        <f t="shared" si="30"/>
        <v>1709</v>
      </c>
      <c r="AQ129">
        <f t="shared" si="31"/>
        <v>0.43171806167400878</v>
      </c>
      <c r="BU129" s="136">
        <f t="shared" si="29"/>
        <v>0.43171806167400878</v>
      </c>
      <c r="BV129" s="136">
        <f>'east Allen-Studer'!DL129</f>
        <v>0.44</v>
      </c>
      <c r="BW129" s="136">
        <f>'east Allen-Studer'!DM129</f>
        <v>1.944900395633576</v>
      </c>
      <c r="BX129" s="136">
        <f>'east Allen-Studer'!DN129</f>
        <v>1.0157343312507696</v>
      </c>
      <c r="BY129" s="136">
        <f>'east Allen-Studer'!DO129</f>
        <v>1.2234981717338815</v>
      </c>
      <c r="BZ129" s="136">
        <f>'east Allen-Studer'!DP129</f>
        <v>0.37271792649046276</v>
      </c>
      <c r="CA129" s="136">
        <f>'east Allen-Studer'!DQ129</f>
        <v>3.5097435932709726</v>
      </c>
      <c r="CB129" s="136">
        <f>'east Allen-Studer'!DR129</f>
        <v>2.7748953720565148</v>
      </c>
      <c r="CC129" s="136">
        <f>'east Allen-Studer'!DS129</f>
        <v>0.50786716562538481</v>
      </c>
      <c r="CD129" s="136">
        <f>'east Allen-Studer'!DT129</f>
        <v>1.0157343312507696</v>
      </c>
      <c r="CE129" s="37"/>
      <c r="CF129" s="204"/>
      <c r="CG129" s="198">
        <f t="shared" si="13"/>
        <v>120.26337714192007</v>
      </c>
      <c r="CH129" s="198">
        <f t="shared" si="14"/>
        <v>96.462863417198832</v>
      </c>
      <c r="CI129" s="6"/>
      <c r="CJ129" s="218">
        <f t="shared" si="24"/>
        <v>1709</v>
      </c>
      <c r="CK129" s="67"/>
    </row>
    <row r="130" spans="1:89" x14ac:dyDescent="0.15">
      <c r="A130" s="218">
        <f t="shared" si="30"/>
        <v>1710</v>
      </c>
      <c r="AQ130">
        <f t="shared" si="31"/>
        <v>0.43171806167400878</v>
      </c>
      <c r="BU130" s="136">
        <f t="shared" si="29"/>
        <v>0.43171806167400878</v>
      </c>
      <c r="BV130" s="136">
        <f>'east Allen-Studer'!DL130</f>
        <v>0.41</v>
      </c>
      <c r="BW130" s="136">
        <f>'east Allen-Studer'!DM130</f>
        <v>1.8439040842876186</v>
      </c>
      <c r="BX130" s="136">
        <f>'east Allen-Studer'!DN130</f>
        <v>1.0070775045639733</v>
      </c>
      <c r="BY130" s="136">
        <f>'east Allen-Studer'!DO130</f>
        <v>1.0647896824759489</v>
      </c>
      <c r="BZ130" s="136">
        <f>'east Allen-Studer'!DP130</f>
        <v>0.53925146811386115</v>
      </c>
      <c r="CA130" s="136">
        <f>'east Allen-Studer'!DQ130</f>
        <v>5.0779269009026846</v>
      </c>
      <c r="CB130" s="136">
        <f>'east Allen-Studer'!DR130</f>
        <v>2.7748953720565148</v>
      </c>
      <c r="CC130" s="136">
        <f>'east Allen-Studer'!DS130</f>
        <v>0.50353875228198663</v>
      </c>
      <c r="CD130" s="136">
        <f>'east Allen-Studer'!DT130</f>
        <v>1.0070775045639733</v>
      </c>
      <c r="CE130" s="37"/>
      <c r="CF130" s="204"/>
      <c r="CG130" s="198">
        <f t="shared" si="13"/>
        <v>122.83965427827803</v>
      </c>
      <c r="CH130" s="198">
        <f t="shared" si="14"/>
        <v>95.7420581295153</v>
      </c>
      <c r="CI130" s="6"/>
      <c r="CJ130" s="218">
        <f t="shared" si="24"/>
        <v>1710</v>
      </c>
      <c r="CK130" s="67"/>
    </row>
    <row r="131" spans="1:89" x14ac:dyDescent="0.15">
      <c r="A131" s="218">
        <f t="shared" si="30"/>
        <v>1711</v>
      </c>
      <c r="AQ131">
        <f t="shared" si="31"/>
        <v>0.43171806167400878</v>
      </c>
      <c r="BU131" s="136">
        <f t="shared" si="29"/>
        <v>0.43171806167400878</v>
      </c>
      <c r="BV131" s="136">
        <f>'east Allen-Studer'!DL131</f>
        <v>0.39</v>
      </c>
      <c r="BW131" s="136">
        <f>'east Allen-Studer'!DM131</f>
        <v>1.7486789907328588</v>
      </c>
      <c r="BX131" s="136">
        <f>'east Allen-Studer'!DN131</f>
        <v>0.99842067787717703</v>
      </c>
      <c r="BY131" s="136">
        <f>'east Allen-Studer'!DO131</f>
        <v>1.240811825107474</v>
      </c>
      <c r="BZ131" s="136">
        <f>'east Allen-Studer'!DP131</f>
        <v>0.70578500973725922</v>
      </c>
      <c r="CA131" s="136">
        <f>'east Allen-Studer'!DQ131</f>
        <v>6.6461102085343953</v>
      </c>
      <c r="CB131" s="136">
        <f>'east Allen-Studer'!DR131</f>
        <v>2.7748953720565148</v>
      </c>
      <c r="CC131" s="136">
        <f>'east Allen-Studer'!DS131</f>
        <v>0.49921033893858852</v>
      </c>
      <c r="CD131" s="136">
        <f>'east Allen-Studer'!DT131</f>
        <v>0.99842067787717703</v>
      </c>
      <c r="CE131" s="37"/>
      <c r="CF131" s="204"/>
      <c r="CG131" s="198">
        <f t="shared" si="13"/>
        <v>127.25270633178857</v>
      </c>
      <c r="CH131" s="198">
        <f t="shared" si="14"/>
        <v>95.908027758984261</v>
      </c>
      <c r="CI131" s="6"/>
      <c r="CJ131" s="218">
        <f t="shared" si="24"/>
        <v>1711</v>
      </c>
      <c r="CK131" s="67"/>
    </row>
    <row r="132" spans="1:89" x14ac:dyDescent="0.15">
      <c r="A132" s="218">
        <f t="shared" si="30"/>
        <v>1712</v>
      </c>
      <c r="AQ132">
        <f t="shared" si="31"/>
        <v>0.43171806167400878</v>
      </c>
      <c r="BU132" s="136">
        <f t="shared" si="29"/>
        <v>0.43171806167400878</v>
      </c>
      <c r="BV132" s="136">
        <f>'east Allen-Studer'!DL132</f>
        <v>0.36</v>
      </c>
      <c r="BW132" s="136">
        <f>'east Allen-Studer'!DM132</f>
        <v>1.6505682882825006</v>
      </c>
      <c r="BX132" s="136">
        <f>'east Allen-Studer'!DN132</f>
        <v>0.98976385119038068</v>
      </c>
      <c r="BY132" s="136">
        <f>'east Allen-Studer'!DO132</f>
        <v>1.1859852560910975</v>
      </c>
      <c r="BZ132" s="136">
        <f>'east Allen-Studer'!DP132</f>
        <v>0.9436900691992568</v>
      </c>
      <c r="CA132" s="136">
        <f>'east Allen-Studer'!DQ132</f>
        <v>8.886372076579697</v>
      </c>
      <c r="CB132" s="136">
        <f>'east Allen-Studer'!DR132</f>
        <v>2.7748953720565148</v>
      </c>
      <c r="CC132" s="136">
        <f>'east Allen-Studer'!DS132</f>
        <v>0.49488192559519034</v>
      </c>
      <c r="CD132" s="136">
        <f>'east Allen-Studer'!DT132</f>
        <v>0.98976385119038068</v>
      </c>
      <c r="CE132" s="37"/>
      <c r="CF132" s="204"/>
      <c r="CG132" s="198">
        <f t="shared" si="13"/>
        <v>132.91809803062046</v>
      </c>
      <c r="CH132" s="198">
        <f t="shared" si="14"/>
        <v>95.617757691986441</v>
      </c>
      <c r="CI132" s="6"/>
      <c r="CJ132" s="218">
        <f t="shared" si="24"/>
        <v>1712</v>
      </c>
      <c r="CK132" s="67"/>
    </row>
    <row r="133" spans="1:89" x14ac:dyDescent="0.15">
      <c r="A133" s="218">
        <f t="shared" si="30"/>
        <v>1713</v>
      </c>
      <c r="AQ133">
        <f t="shared" si="31"/>
        <v>0.43171806167400878</v>
      </c>
      <c r="BU133" s="136">
        <f t="shared" si="29"/>
        <v>0.43171806167400878</v>
      </c>
      <c r="BV133" s="136">
        <f>'east Allen-Studer'!DL133</f>
        <v>0.34</v>
      </c>
      <c r="BW133" s="136">
        <f>'east Allen-Studer'!DM133</f>
        <v>1.5524575858321421</v>
      </c>
      <c r="BX133" s="136">
        <f>'east Allen-Studer'!DN133</f>
        <v>0.98110702450358411</v>
      </c>
      <c r="BY133" s="136">
        <f>'east Allen-Studer'!DO133</f>
        <v>1.3158376563930423</v>
      </c>
      <c r="BZ133" s="136">
        <f>'east Allen-Studer'!DP133</f>
        <v>0.70578500973725922</v>
      </c>
      <c r="CA133" s="136">
        <f>'east Allen-Studer'!DQ133</f>
        <v>6.6461102085343953</v>
      </c>
      <c r="CB133" s="136">
        <f>'east Allen-Studer'!DR133</f>
        <v>2.7748953720565148</v>
      </c>
      <c r="CC133" s="136">
        <f>'east Allen-Studer'!DS133</f>
        <v>0.49055351225179206</v>
      </c>
      <c r="CD133" s="136">
        <f>'east Allen-Studer'!DT133</f>
        <v>0.98110702450358411</v>
      </c>
      <c r="CE133" s="37"/>
      <c r="CF133" s="204"/>
      <c r="CG133" s="198">
        <f t="shared" si="13"/>
        <v>120.9515550327292</v>
      </c>
      <c r="CH133" s="198">
        <f t="shared" si="14"/>
        <v>94.469415206853256</v>
      </c>
      <c r="CI133" s="6"/>
      <c r="CJ133" s="218">
        <f t="shared" si="24"/>
        <v>1713</v>
      </c>
      <c r="CK133" s="67"/>
    </row>
    <row r="134" spans="1:89" x14ac:dyDescent="0.15">
      <c r="A134" s="218">
        <f t="shared" si="30"/>
        <v>1714</v>
      </c>
      <c r="AQ134">
        <f t="shared" si="31"/>
        <v>0.43171806167400878</v>
      </c>
      <c r="BU134" s="136">
        <f t="shared" si="29"/>
        <v>0.43171806167400878</v>
      </c>
      <c r="BV134" s="136">
        <f>'east Allen-Studer'!DL134</f>
        <v>0.31</v>
      </c>
      <c r="BW134" s="136">
        <f>'east Allen-Studer'!DM134</f>
        <v>1.5149446701893581</v>
      </c>
      <c r="BX134" s="136">
        <f>'east Allen-Studer'!DN134</f>
        <v>1.0099631134595721</v>
      </c>
      <c r="BY134" s="136">
        <f>'east Allen-Studer'!DO134</f>
        <v>1.0936457714319368</v>
      </c>
      <c r="BZ134" s="136">
        <f>'east Allen-Studer'!DP134</f>
        <v>0.24583522811073077</v>
      </c>
      <c r="CA134" s="136">
        <f>'east Allen-Studer'!DQ134</f>
        <v>2.314937263646812</v>
      </c>
      <c r="CB134" s="136">
        <f>'east Allen-Studer'!DR134</f>
        <v>2.7748953720565148</v>
      </c>
      <c r="CC134" s="136">
        <f>'east Allen-Studer'!DS134</f>
        <v>0.50498155672978606</v>
      </c>
      <c r="CD134" s="136">
        <f>'east Allen-Studer'!DT134</f>
        <v>1.0099631134595721</v>
      </c>
      <c r="CE134" s="37"/>
      <c r="CF134" s="204"/>
      <c r="CG134" s="198">
        <f t="shared" ref="CG134:CG197" si="32">$BU$14*$BU134+$BV$14*$BV134+$BW$14*$BW134+$BX$14*$BX134+$BY$14*$BY134+$BZ$14*$BZ134+$CA$14*$CA134+$CB$14*$CB134+$CC$14*$CC134+$CD$14*$CD134</f>
        <v>98.619280879911472</v>
      </c>
      <c r="CH134" s="198">
        <f t="shared" ref="CH134:CH197" si="33">$BU$11*$BU134+$BV$11*$BV134+$BW$11*$BW134+$BX$11*$BX134+$BY$11*$BY134+$BZ$11*$BZ134+$CA$11*$CA134+$CB$11*$CB134+$CC$11*$CC134+$CD$11*$CD134</f>
        <v>91.932643345123111</v>
      </c>
      <c r="CI134" s="6"/>
      <c r="CJ134" s="218">
        <f t="shared" si="24"/>
        <v>1714</v>
      </c>
      <c r="CK134" s="67"/>
    </row>
    <row r="135" spans="1:89" x14ac:dyDescent="0.15">
      <c r="A135" s="218">
        <f t="shared" si="30"/>
        <v>1715</v>
      </c>
      <c r="AQ135">
        <f t="shared" si="31"/>
        <v>0.43171806167400878</v>
      </c>
      <c r="BU135" s="136">
        <f t="shared" si="29"/>
        <v>0.43171806167400878</v>
      </c>
      <c r="BV135" s="136">
        <f>'east Allen-Studer'!DL135</f>
        <v>0.56999999999999995</v>
      </c>
      <c r="BW135" s="136">
        <f>'east Allen-Studer'!DM135</f>
        <v>1.8756457821392052</v>
      </c>
      <c r="BX135" s="136">
        <f>'east Allen-Studer'!DN135</f>
        <v>0.72140222389969433</v>
      </c>
      <c r="BY135" s="136">
        <f>'east Allen-Studer'!DO135</f>
        <v>1.2754391318546596</v>
      </c>
      <c r="BZ135" s="136">
        <f>'east Allen-Studer'!DP135</f>
        <v>0.44408944432906211</v>
      </c>
      <c r="CA135" s="136">
        <f>'east Allen-Studer'!DQ135</f>
        <v>4.1818221536845641</v>
      </c>
      <c r="CB135" s="136">
        <f>'east Allen-Studer'!DR135</f>
        <v>2.7748953720565148</v>
      </c>
      <c r="CC135" s="136">
        <f>'east Allen-Studer'!DS135</f>
        <v>0.36070111194984716</v>
      </c>
      <c r="CD135" s="136">
        <f>'east Allen-Studer'!DT135</f>
        <v>0.72140222389969433</v>
      </c>
      <c r="CE135" s="37"/>
      <c r="CF135" s="204"/>
      <c r="CG135" s="198">
        <f t="shared" si="32"/>
        <v>136.06903041920049</v>
      </c>
      <c r="CH135" s="198">
        <f t="shared" si="33"/>
        <v>99.173096050473077</v>
      </c>
      <c r="CI135" s="6"/>
      <c r="CJ135" s="218">
        <f t="shared" si="24"/>
        <v>1715</v>
      </c>
      <c r="CK135" s="67"/>
    </row>
    <row r="136" spans="1:89" x14ac:dyDescent="0.15">
      <c r="A136" s="218">
        <f t="shared" si="30"/>
        <v>1716</v>
      </c>
      <c r="AQ136">
        <f t="shared" si="31"/>
        <v>0.43171806167400878</v>
      </c>
      <c r="BU136" s="136">
        <f t="shared" si="29"/>
        <v>0.43171806167400878</v>
      </c>
      <c r="BV136" s="136">
        <f>'east Allen-Studer'!DL136</f>
        <v>0.56999999999999995</v>
      </c>
      <c r="BW136" s="136">
        <f>'east Allen-Studer'!DM136</f>
        <v>2.3084871164790219</v>
      </c>
      <c r="BX136" s="136">
        <f>'east Allen-Studer'!DN136</f>
        <v>0.72140222389969433</v>
      </c>
      <c r="BY136" s="136">
        <f>'east Allen-Studer'!DO136</f>
        <v>1.1888708649866961</v>
      </c>
      <c r="BZ136" s="136">
        <f>'east Allen-Studer'!DP136</f>
        <v>0.44408944432906211</v>
      </c>
      <c r="CA136" s="136">
        <f>'east Allen-Studer'!DQ136</f>
        <v>4.1818221536845641</v>
      </c>
      <c r="CB136" s="136">
        <f>'east Allen-Studer'!DR136</f>
        <v>2.7748953720565148</v>
      </c>
      <c r="CC136" s="136">
        <f>'east Allen-Studer'!DS136</f>
        <v>0.36070111194984716</v>
      </c>
      <c r="CD136" s="136">
        <f>'east Allen-Studer'!DT136</f>
        <v>0.72140222389969433</v>
      </c>
      <c r="CE136" s="37"/>
      <c r="CF136" s="204"/>
      <c r="CG136" s="198">
        <f t="shared" si="32"/>
        <v>137.194417888484</v>
      </c>
      <c r="CH136" s="198">
        <f t="shared" si="33"/>
        <v>100.2984835197566</v>
      </c>
      <c r="CI136" s="6"/>
      <c r="CJ136" s="218">
        <f t="shared" si="24"/>
        <v>1716</v>
      </c>
      <c r="CK136" s="67"/>
    </row>
    <row r="137" spans="1:89" x14ac:dyDescent="0.15">
      <c r="A137" s="218">
        <f t="shared" si="30"/>
        <v>1717</v>
      </c>
      <c r="AQ137">
        <f t="shared" si="31"/>
        <v>0.43171806167400878</v>
      </c>
      <c r="BU137" s="136">
        <f t="shared" si="29"/>
        <v>0.43171806167400878</v>
      </c>
      <c r="BV137" s="136">
        <f>'east Allen-Studer'!DL137</f>
        <v>0.8</v>
      </c>
      <c r="BW137" s="136">
        <f>'east Allen-Studer'!DM137</f>
        <v>2.2363468940890527</v>
      </c>
      <c r="BX137" s="136">
        <f>'east Allen-Studer'!DN137</f>
        <v>1.2263837806294804</v>
      </c>
      <c r="BY137" s="136">
        <f>'east Allen-Studer'!DO137</f>
        <v>1.0619040735803502</v>
      </c>
      <c r="BZ137" s="136">
        <f>'east Allen-Studer'!DP137</f>
        <v>0.38064809513919601</v>
      </c>
      <c r="CA137" s="136">
        <f>'east Allen-Studer'!DQ137</f>
        <v>3.5844189888724829</v>
      </c>
      <c r="CB137" s="136">
        <f>'east Allen-Studer'!DR137</f>
        <v>2.7748953720565148</v>
      </c>
      <c r="CC137" s="136">
        <f>'east Allen-Studer'!DS137</f>
        <v>0.6131918903147402</v>
      </c>
      <c r="CD137" s="136">
        <f>'east Allen-Studer'!DT137</f>
        <v>1.2263837806294804</v>
      </c>
      <c r="CE137" s="37"/>
      <c r="CF137" s="204"/>
      <c r="CG137" s="198">
        <f t="shared" si="32"/>
        <v>163.90293807253039</v>
      </c>
      <c r="CH137" s="198">
        <f t="shared" si="33"/>
        <v>104.23780522220441</v>
      </c>
      <c r="CI137" s="6"/>
      <c r="CJ137" s="218">
        <f t="shared" si="24"/>
        <v>1717</v>
      </c>
      <c r="CK137" s="67"/>
    </row>
    <row r="138" spans="1:89" x14ac:dyDescent="0.15">
      <c r="A138" s="218">
        <f t="shared" si="30"/>
        <v>1718</v>
      </c>
      <c r="AQ138">
        <f t="shared" si="31"/>
        <v>0.43171806167400878</v>
      </c>
      <c r="BU138" s="136">
        <f t="shared" si="29"/>
        <v>0.43171806167400878</v>
      </c>
      <c r="BV138" s="136">
        <f>'east Allen-Studer'!DL138</f>
        <v>0.89</v>
      </c>
      <c r="BW138" s="136">
        <f>'east Allen-Studer'!DM138</f>
        <v>2.52490778364893</v>
      </c>
      <c r="BX138" s="136">
        <f>'east Allen-Studer'!DN138</f>
        <v>1.7313653373592663</v>
      </c>
      <c r="BY138" s="136">
        <f>'east Allen-Studer'!DO138</f>
        <v>1.3533505720358265</v>
      </c>
      <c r="BZ138" s="136">
        <f>'east Allen-Studer'!DP138</f>
        <v>0.51546096216766135</v>
      </c>
      <c r="CA138" s="136">
        <f>'east Allen-Studer'!DQ138</f>
        <v>4.8539007140981543</v>
      </c>
      <c r="CB138" s="136">
        <f>'east Allen-Studer'!DR138</f>
        <v>2.7748953720565148</v>
      </c>
      <c r="CC138" s="136">
        <f>'east Allen-Studer'!DS138</f>
        <v>0.86568266867963317</v>
      </c>
      <c r="CD138" s="136">
        <f>'east Allen-Studer'!DT138</f>
        <v>1.7313653373592663</v>
      </c>
      <c r="CE138" s="37"/>
      <c r="CF138" s="204"/>
      <c r="CG138" s="198">
        <f t="shared" si="32"/>
        <v>184.41009343688316</v>
      </c>
      <c r="CH138" s="198">
        <f t="shared" si="33"/>
        <v>107.89081948888038</v>
      </c>
      <c r="CI138" s="6"/>
      <c r="CJ138" s="218">
        <f t="shared" si="24"/>
        <v>1718</v>
      </c>
      <c r="CK138" s="67"/>
    </row>
    <row r="139" spans="1:89" x14ac:dyDescent="0.15">
      <c r="A139" s="218">
        <f t="shared" si="30"/>
        <v>1719</v>
      </c>
      <c r="AQ139">
        <f t="shared" si="31"/>
        <v>0.43171806167400878</v>
      </c>
      <c r="BU139" s="136">
        <f t="shared" si="29"/>
        <v>0.43171806167400878</v>
      </c>
      <c r="BV139" s="136">
        <f>'east Allen-Studer'!DL139</f>
        <v>1</v>
      </c>
      <c r="BW139" s="136">
        <f>'east Allen-Studer'!DM139</f>
        <v>2.4527675612589608</v>
      </c>
      <c r="BX139" s="136">
        <f>'east Allen-Studer'!DN139</f>
        <v>1.2985240030194498</v>
      </c>
      <c r="BY139" s="136">
        <f>'east Allen-Studer'!DO139</f>
        <v>1.3706642254094192</v>
      </c>
      <c r="BZ139" s="136">
        <f>'east Allen-Studer'!DP139</f>
        <v>0.43615927568032886</v>
      </c>
      <c r="CA139" s="136">
        <f>'east Allen-Studer'!DQ139</f>
        <v>4.1071467580830543</v>
      </c>
      <c r="CB139" s="136">
        <f>'east Allen-Studer'!DR139</f>
        <v>2.7748953720565148</v>
      </c>
      <c r="CC139" s="136">
        <f>'east Allen-Studer'!DS139</f>
        <v>0.64926200150972491</v>
      </c>
      <c r="CD139" s="136">
        <f>'east Allen-Studer'!DT139</f>
        <v>1.2985240030194498</v>
      </c>
      <c r="CE139" s="37"/>
      <c r="CF139" s="204"/>
      <c r="CG139" s="198">
        <f t="shared" si="32"/>
        <v>190.87294929735836</v>
      </c>
      <c r="CH139" s="198">
        <f t="shared" si="33"/>
        <v>109.67112106899567</v>
      </c>
      <c r="CI139" s="6"/>
      <c r="CJ139" s="218">
        <f t="shared" si="24"/>
        <v>1719</v>
      </c>
      <c r="CK139" s="67"/>
    </row>
    <row r="140" spans="1:89" x14ac:dyDescent="0.15">
      <c r="A140" s="218">
        <f t="shared" si="30"/>
        <v>1720</v>
      </c>
      <c r="AQ140">
        <f t="shared" si="31"/>
        <v>0.43171806167400878</v>
      </c>
      <c r="BU140" s="136">
        <f t="shared" si="29"/>
        <v>0.43171806167400878</v>
      </c>
      <c r="BV140" s="136">
        <f>'east Allen-Studer'!DL140</f>
        <v>1</v>
      </c>
      <c r="BW140" s="136">
        <f>'east Allen-Studer'!DM140</f>
        <v>2.3084871164790219</v>
      </c>
      <c r="BX140" s="136">
        <f>'east Allen-Studer'!DN140</f>
        <v>1.0821033358495415</v>
      </c>
      <c r="BY140" s="136">
        <f>'east Allen-Studer'!DO140</f>
        <v>1.4428044477993887</v>
      </c>
      <c r="BZ140" s="136">
        <f>'east Allen-Studer'!DP140</f>
        <v>0.39650843243666256</v>
      </c>
      <c r="CA140" s="136">
        <f>'east Allen-Studer'!DQ140</f>
        <v>3.7337697800755034</v>
      </c>
      <c r="CB140" s="136">
        <f>'east Allen-Studer'!DR140</f>
        <v>2.7748953720565148</v>
      </c>
      <c r="CC140" s="136">
        <f>'east Allen-Studer'!DS140</f>
        <v>0.54105166792477077</v>
      </c>
      <c r="CD140" s="136">
        <f>'east Allen-Studer'!DT140</f>
        <v>1.0821033358495415</v>
      </c>
      <c r="CE140" s="37"/>
      <c r="CF140" s="204"/>
      <c r="CG140" s="198">
        <f t="shared" si="32"/>
        <v>187.58171301824743</v>
      </c>
      <c r="CH140" s="198">
        <f t="shared" si="33"/>
        <v>109.2636076497048</v>
      </c>
      <c r="CI140" s="6"/>
      <c r="CJ140" s="218">
        <f t="shared" si="24"/>
        <v>1720</v>
      </c>
      <c r="CK140" s="67"/>
    </row>
    <row r="141" spans="1:89" x14ac:dyDescent="0.15">
      <c r="A141" s="218">
        <f t="shared" si="30"/>
        <v>1721</v>
      </c>
      <c r="AQ141">
        <f t="shared" si="31"/>
        <v>0.43171806167400878</v>
      </c>
      <c r="BU141" s="136">
        <f t="shared" si="29"/>
        <v>0.43171806167400878</v>
      </c>
      <c r="BV141" s="136">
        <f>'east Allen-Studer'!DL141</f>
        <v>1</v>
      </c>
      <c r="BW141" s="136">
        <f>'east Allen-Studer'!DM141</f>
        <v>2.4527675612589608</v>
      </c>
      <c r="BX141" s="136">
        <f>'east Allen-Studer'!DN141</f>
        <v>1.0821033358495415</v>
      </c>
      <c r="BY141" s="136">
        <f>'east Allen-Studer'!DO141</f>
        <v>1.333151309766635</v>
      </c>
      <c r="BZ141" s="136">
        <f>'east Allen-Studer'!DP141</f>
        <v>0.55511180541132754</v>
      </c>
      <c r="CA141" s="136">
        <f>'east Allen-Studer'!DQ141</f>
        <v>5.2272776921057043</v>
      </c>
      <c r="CB141" s="136">
        <f>'east Allen-Studer'!DR141</f>
        <v>2.7748953720565148</v>
      </c>
      <c r="CC141" s="136">
        <f>'east Allen-Studer'!DS141</f>
        <v>0.54105166792477077</v>
      </c>
      <c r="CD141" s="136">
        <f>'east Allen-Studer'!DT141</f>
        <v>1.0821033358495415</v>
      </c>
      <c r="CE141" s="37"/>
      <c r="CF141" s="204"/>
      <c r="CG141" s="198">
        <f t="shared" si="32"/>
        <v>194.17901228830831</v>
      </c>
      <c r="CH141" s="198">
        <f t="shared" si="33"/>
        <v>109.9529528269031</v>
      </c>
      <c r="CI141" s="6"/>
      <c r="CJ141" s="218">
        <f t="shared" si="24"/>
        <v>1721</v>
      </c>
      <c r="CK141" s="67"/>
    </row>
    <row r="142" spans="1:89" x14ac:dyDescent="0.15">
      <c r="A142" s="218">
        <f t="shared" si="30"/>
        <v>1722</v>
      </c>
      <c r="AQ142">
        <f t="shared" si="31"/>
        <v>0.43171806167400878</v>
      </c>
      <c r="BU142" s="136">
        <f t="shared" si="29"/>
        <v>0.43171806167400878</v>
      </c>
      <c r="BV142" s="136">
        <f>'east Allen-Studer'!DL142</f>
        <v>1</v>
      </c>
      <c r="BW142" s="136">
        <f>'east Allen-Studer'!DM142</f>
        <v>2.52490778364893</v>
      </c>
      <c r="BX142" s="136">
        <f>'east Allen-Studer'!DN142</f>
        <v>1.0099631134595721</v>
      </c>
      <c r="BY142" s="136">
        <f>'east Allen-Studer'!DO142</f>
        <v>1.0099631134595721</v>
      </c>
      <c r="BZ142" s="136">
        <f>'east Allen-Studer'!DP142</f>
        <v>0.53132129946512785</v>
      </c>
      <c r="CA142" s="136">
        <f>'east Allen-Studer'!DQ142</f>
        <v>5.0032515053011739</v>
      </c>
      <c r="CB142" s="136">
        <f>'east Allen-Studer'!DR142</f>
        <v>2.7748953720565148</v>
      </c>
      <c r="CC142" s="136">
        <f>'east Allen-Studer'!DS142</f>
        <v>0.50498155672978606</v>
      </c>
      <c r="CD142" s="136">
        <f>'east Allen-Studer'!DT142</f>
        <v>1.0099631134595721</v>
      </c>
      <c r="CE142" s="37"/>
      <c r="CF142" s="204"/>
      <c r="CG142" s="198">
        <f t="shared" si="32"/>
        <v>192.32258048556133</v>
      </c>
      <c r="CH142" s="198">
        <f t="shared" si="33"/>
        <v>109.45162558362028</v>
      </c>
      <c r="CI142" s="6"/>
      <c r="CJ142" s="218">
        <f t="shared" si="24"/>
        <v>1722</v>
      </c>
      <c r="CK142" s="67"/>
    </row>
    <row r="143" spans="1:89" x14ac:dyDescent="0.15">
      <c r="A143" s="218">
        <f t="shared" si="30"/>
        <v>1723</v>
      </c>
      <c r="AQ143">
        <f t="shared" si="31"/>
        <v>0.43171806167400878</v>
      </c>
      <c r="BU143" s="136">
        <f t="shared" si="29"/>
        <v>0.43171806167400878</v>
      </c>
      <c r="BV143" s="136">
        <f>'east Allen-Studer'!DL143</f>
        <v>0.8</v>
      </c>
      <c r="BW143" s="136">
        <f>'east Allen-Studer'!DM143</f>
        <v>2.52490778364893</v>
      </c>
      <c r="BX143" s="136">
        <f>'east Allen-Studer'!DN143</f>
        <v>0.86568266867963317</v>
      </c>
      <c r="BY143" s="136">
        <f>'east Allen-Studer'!DO143</f>
        <v>0.91762362880041126</v>
      </c>
      <c r="BZ143" s="136">
        <f>'east Allen-Studer'!DP143</f>
        <v>0.4599497816265285</v>
      </c>
      <c r="CA143" s="136">
        <f>'east Allen-Studer'!DQ143</f>
        <v>4.3311729448875829</v>
      </c>
      <c r="CB143" s="136">
        <f>'east Allen-Studer'!DR143</f>
        <v>2.7748953720565148</v>
      </c>
      <c r="CC143" s="136">
        <f>'east Allen-Studer'!DS143</f>
        <v>0.43284133433981659</v>
      </c>
      <c r="CD143" s="136">
        <f>'east Allen-Studer'!DT143</f>
        <v>0.86568266867963317</v>
      </c>
      <c r="CE143" s="37"/>
      <c r="CF143" s="204"/>
      <c r="CG143" s="198">
        <f t="shared" si="32"/>
        <v>165.32738472986944</v>
      </c>
      <c r="CH143" s="198">
        <f t="shared" si="33"/>
        <v>105.05283206078617</v>
      </c>
      <c r="CI143" s="6"/>
      <c r="CJ143" s="218">
        <f t="shared" si="24"/>
        <v>1723</v>
      </c>
      <c r="CK143" s="67"/>
    </row>
    <row r="144" spans="1:89" x14ac:dyDescent="0.15">
      <c r="A144" s="218">
        <f t="shared" si="30"/>
        <v>1724</v>
      </c>
      <c r="AQ144">
        <f t="shared" si="31"/>
        <v>0.43171806167400878</v>
      </c>
      <c r="BU144" s="136">
        <f t="shared" si="29"/>
        <v>0.43171806167400878</v>
      </c>
      <c r="BV144" s="136">
        <f>'east Allen-Studer'!DL144</f>
        <v>0.73</v>
      </c>
      <c r="BW144" s="136">
        <f>'east Allen-Studer'!DM144</f>
        <v>2.52490778364893</v>
      </c>
      <c r="BX144" s="136">
        <f>'east Allen-Studer'!DN144</f>
        <v>0.86568266867963317</v>
      </c>
      <c r="BY144" s="136">
        <f>'east Allen-Studer'!DO144</f>
        <v>1.0821033358495415</v>
      </c>
      <c r="BZ144" s="136">
        <f>'east Allen-Studer'!DP144</f>
        <v>0.42029893838286231</v>
      </c>
      <c r="CA144" s="136">
        <f>'east Allen-Studer'!DQ144</f>
        <v>3.9577959668800333</v>
      </c>
      <c r="CB144" s="136">
        <f>'east Allen-Studer'!DR144</f>
        <v>2.7748953720565148</v>
      </c>
      <c r="CC144" s="136">
        <f>'east Allen-Studer'!DS144</f>
        <v>0.43284133433981659</v>
      </c>
      <c r="CD144" s="136">
        <f>'east Allen-Studer'!DT144</f>
        <v>0.86568266867963317</v>
      </c>
      <c r="CE144" s="37"/>
      <c r="CF144" s="204"/>
      <c r="CG144" s="198">
        <f t="shared" si="32"/>
        <v>156.01040309102103</v>
      </c>
      <c r="CH144" s="198">
        <f t="shared" si="33"/>
        <v>103.86283894515341</v>
      </c>
      <c r="CI144" s="6"/>
      <c r="CJ144" s="218">
        <f t="shared" si="24"/>
        <v>1724</v>
      </c>
      <c r="CK144" s="67"/>
    </row>
    <row r="145" spans="1:89" x14ac:dyDescent="0.15">
      <c r="A145" s="218">
        <f t="shared" si="30"/>
        <v>1725</v>
      </c>
      <c r="AQ145">
        <f t="shared" si="31"/>
        <v>0.43171806167400878</v>
      </c>
      <c r="BU145" s="136">
        <f t="shared" si="29"/>
        <v>0.43171806167400878</v>
      </c>
      <c r="BV145" s="136">
        <f>'east Allen-Studer'!DL145</f>
        <v>0.87</v>
      </c>
      <c r="BW145" s="136">
        <f>'east Allen-Studer'!DM145</f>
        <v>2.5479926548137204</v>
      </c>
      <c r="BX145" s="136">
        <f>'east Allen-Studer'!DN145</f>
        <v>1.2263837806294804</v>
      </c>
      <c r="BY145" s="136">
        <f>'east Allen-Studer'!DO145</f>
        <v>1.154243558239511</v>
      </c>
      <c r="BZ145" s="136">
        <f>'east Allen-Studer'!DP145</f>
        <v>0.35685758919299632</v>
      </c>
      <c r="CA145" s="136">
        <f>'east Allen-Studer'!DQ145</f>
        <v>3.360392802067953</v>
      </c>
      <c r="CB145" s="136">
        <f>'east Allen-Studer'!DR145</f>
        <v>2.7748953720565148</v>
      </c>
      <c r="CC145" s="136">
        <f>'east Allen-Studer'!DS145</f>
        <v>0.6131918903147402</v>
      </c>
      <c r="CD145" s="136">
        <f>'east Allen-Studer'!DT145</f>
        <v>1.2263837806294804</v>
      </c>
      <c r="CE145" s="37"/>
      <c r="CF145" s="204"/>
      <c r="CG145" s="198">
        <f t="shared" si="32"/>
        <v>172.11498969225471</v>
      </c>
      <c r="CH145" s="198">
        <f t="shared" si="33"/>
        <v>106.68604995585814</v>
      </c>
      <c r="CI145" s="6"/>
      <c r="CJ145" s="218">
        <f t="shared" si="24"/>
        <v>1725</v>
      </c>
      <c r="CK145" s="67"/>
    </row>
    <row r="146" spans="1:89" x14ac:dyDescent="0.15">
      <c r="A146" s="218">
        <f t="shared" si="30"/>
        <v>1726</v>
      </c>
      <c r="AQ146">
        <f t="shared" si="31"/>
        <v>0.43171806167400878</v>
      </c>
      <c r="BU146" s="136">
        <f t="shared" si="29"/>
        <v>0.43171806167400878</v>
      </c>
      <c r="BV146" s="136">
        <f>'east Allen-Studer'!DL146</f>
        <v>0.8</v>
      </c>
      <c r="BW146" s="136">
        <f>'east Allen-Studer'!DM146</f>
        <v>2.5970480060388996</v>
      </c>
      <c r="BX146" s="136">
        <f>'east Allen-Studer'!DN146</f>
        <v>1.8756457821392052</v>
      </c>
      <c r="BY146" s="136">
        <f>'east Allen-Studer'!DO146</f>
        <v>1.2985240030194498</v>
      </c>
      <c r="BZ146" s="136">
        <f>'east Allen-Studer'!DP146</f>
        <v>0.46787995027526175</v>
      </c>
      <c r="CA146" s="136">
        <f>'east Allen-Studer'!DQ146</f>
        <v>4.4058483404890927</v>
      </c>
      <c r="CB146" s="136">
        <f>'east Allen-Studer'!DR146</f>
        <v>2.7748953720565148</v>
      </c>
      <c r="CC146" s="136">
        <f>'east Allen-Studer'!DS146</f>
        <v>0.93782289106960259</v>
      </c>
      <c r="CD146" s="136">
        <f>'east Allen-Studer'!DT146</f>
        <v>1.8756457821392052</v>
      </c>
      <c r="CE146" s="37"/>
      <c r="CF146" s="204"/>
      <c r="CG146" s="198">
        <f t="shared" si="32"/>
        <v>173.18955459355396</v>
      </c>
      <c r="CH146" s="198">
        <f t="shared" si="33"/>
        <v>106.05484398234034</v>
      </c>
      <c r="CI146" s="6"/>
      <c r="CJ146" s="218">
        <f t="shared" si="24"/>
        <v>1726</v>
      </c>
      <c r="CK146" s="67"/>
    </row>
    <row r="147" spans="1:89" x14ac:dyDescent="0.15">
      <c r="A147" s="218">
        <f t="shared" si="30"/>
        <v>1727</v>
      </c>
      <c r="AQ147">
        <f t="shared" si="31"/>
        <v>0.43171806167400878</v>
      </c>
      <c r="BU147" s="136">
        <f t="shared" si="29"/>
        <v>0.43171806167400878</v>
      </c>
      <c r="BV147" s="136">
        <f>'east Allen-Studer'!DL147</f>
        <v>0.92</v>
      </c>
      <c r="BW147" s="136">
        <f>'east Allen-Studer'!DM147</f>
        <v>2.5508782637093192</v>
      </c>
      <c r="BX147" s="136">
        <f>'east Allen-Studer'!DN147</f>
        <v>1.8756457821392052</v>
      </c>
      <c r="BY147" s="136">
        <f>'east Allen-Studer'!DO147</f>
        <v>1.154243558239511</v>
      </c>
      <c r="BZ147" s="136">
        <f>'east Allen-Studer'!DP147</f>
        <v>0.71371517838599263</v>
      </c>
      <c r="CA147" s="136">
        <f>'east Allen-Studer'!DQ147</f>
        <v>6.720785604135906</v>
      </c>
      <c r="CB147" s="136">
        <f>'east Allen-Studer'!DR147</f>
        <v>2.7748953720565148</v>
      </c>
      <c r="CC147" s="136">
        <f>'east Allen-Studer'!DS147</f>
        <v>0.93782289106960259</v>
      </c>
      <c r="CD147" s="136">
        <f>'east Allen-Studer'!DT147</f>
        <v>1.8756457821392052</v>
      </c>
      <c r="CE147" s="37"/>
      <c r="CF147" s="204"/>
      <c r="CG147" s="198">
        <f t="shared" si="32"/>
        <v>196.45731900527457</v>
      </c>
      <c r="CH147" s="198">
        <f t="shared" si="33"/>
        <v>108.76527955012392</v>
      </c>
      <c r="CI147" s="6"/>
      <c r="CJ147" s="218">
        <f t="shared" si="24"/>
        <v>1727</v>
      </c>
      <c r="CK147" s="67"/>
    </row>
    <row r="148" spans="1:89" x14ac:dyDescent="0.15">
      <c r="A148" s="218">
        <f t="shared" si="30"/>
        <v>1728</v>
      </c>
      <c r="AQ148">
        <f t="shared" si="31"/>
        <v>0.43171806167400878</v>
      </c>
      <c r="BU148" s="136">
        <f t="shared" ref="BU148:BU179" si="34">AQ148</f>
        <v>0.43171806167400878</v>
      </c>
      <c r="BV148" s="136">
        <f>'east Allen-Studer'!DL148</f>
        <v>1.33</v>
      </c>
      <c r="BW148" s="136">
        <f>'east Allen-Studer'!DM148</f>
        <v>2.4527675612589608</v>
      </c>
      <c r="BX148" s="136">
        <f>'east Allen-Studer'!DN148</f>
        <v>1.8756457821392052</v>
      </c>
      <c r="BY148" s="136">
        <f>'east Allen-Studer'!DO148</f>
        <v>1.5178302790849569</v>
      </c>
      <c r="BZ148" s="136">
        <f>'east Allen-Studer'!DP148</f>
        <v>0.69785484108852613</v>
      </c>
      <c r="CA148" s="136">
        <f>'east Allen-Studer'!DQ148</f>
        <v>6.5714348129328854</v>
      </c>
      <c r="CB148" s="136">
        <f>'east Allen-Studer'!DR148</f>
        <v>2.7748953720565148</v>
      </c>
      <c r="CC148" s="136">
        <f>'east Allen-Studer'!DS148</f>
        <v>0.93782289106960259</v>
      </c>
      <c r="CD148" s="136">
        <f>'east Allen-Studer'!DT148</f>
        <v>1.8756457821392052</v>
      </c>
      <c r="CE148" s="37"/>
      <c r="CF148" s="204"/>
      <c r="CG148" s="198">
        <f t="shared" si="32"/>
        <v>243.40178391843574</v>
      </c>
      <c r="CH148" s="198">
        <f t="shared" si="33"/>
        <v>117.35053987257135</v>
      </c>
      <c r="CI148" s="6"/>
      <c r="CJ148" s="218">
        <f t="shared" si="24"/>
        <v>1728</v>
      </c>
      <c r="CK148" s="67"/>
    </row>
    <row r="149" spans="1:89" x14ac:dyDescent="0.15">
      <c r="A149" s="218">
        <f t="shared" ref="A149:A180" si="35">+A148+1</f>
        <v>1729</v>
      </c>
      <c r="AQ149">
        <f t="shared" si="31"/>
        <v>0.43171806167400878</v>
      </c>
      <c r="BU149" s="136">
        <f t="shared" si="34"/>
        <v>0.43171806167400878</v>
      </c>
      <c r="BV149" s="136">
        <f>'east Allen-Studer'!DL149</f>
        <v>1</v>
      </c>
      <c r="BW149" s="136">
        <f>'east Allen-Studer'!DM149</f>
        <v>2.3084871164790219</v>
      </c>
      <c r="BX149" s="136">
        <f>'east Allen-Studer'!DN149</f>
        <v>1.8756457821392052</v>
      </c>
      <c r="BY149" s="136">
        <f>'east Allen-Studer'!DO149</f>
        <v>1.5351439324585496</v>
      </c>
      <c r="BZ149" s="136">
        <f>'east Allen-Studer'!DP149</f>
        <v>0.70578500973725922</v>
      </c>
      <c r="CA149" s="136">
        <f>'east Allen-Studer'!DQ149</f>
        <v>6.6461102085343953</v>
      </c>
      <c r="CB149" s="136">
        <f>'east Allen-Studer'!DR149</f>
        <v>2.7748953720565148</v>
      </c>
      <c r="CC149" s="136">
        <f>'east Allen-Studer'!DS149</f>
        <v>0.93782289106960259</v>
      </c>
      <c r="CD149" s="136">
        <f>'east Allen-Studer'!DT149</f>
        <v>1.8756457821392052</v>
      </c>
      <c r="CE149" s="37"/>
      <c r="CF149" s="204"/>
      <c r="CG149" s="198">
        <f t="shared" si="32"/>
        <v>205.37275810143242</v>
      </c>
      <c r="CH149" s="198">
        <f t="shared" si="33"/>
        <v>110.37611635092492</v>
      </c>
      <c r="CI149" s="6"/>
      <c r="CJ149" s="218">
        <f t="shared" ref="CJ149:CJ212" si="36">+CJ148+1</f>
        <v>1729</v>
      </c>
      <c r="CK149" s="67"/>
    </row>
    <row r="150" spans="1:89" x14ac:dyDescent="0.15">
      <c r="A150" s="218">
        <f t="shared" si="35"/>
        <v>1730</v>
      </c>
      <c r="AM150">
        <v>60</v>
      </c>
      <c r="AN150">
        <f>(AM150*37.73)/4173.054</f>
        <v>0.54248039924716995</v>
      </c>
      <c r="AQ150">
        <f t="shared" si="31"/>
        <v>0.43171806167400878</v>
      </c>
      <c r="BU150" s="136">
        <f t="shared" si="34"/>
        <v>0.43171806167400878</v>
      </c>
      <c r="BV150" s="136">
        <f>'east Allen-Studer'!DL150</f>
        <v>1</v>
      </c>
      <c r="BW150" s="136">
        <f>'east Allen-Studer'!DM150</f>
        <v>2.4527675612589608</v>
      </c>
      <c r="BX150" s="136">
        <f>'east Allen-Studer'!DN150</f>
        <v>1.8410184753920198</v>
      </c>
      <c r="BY150" s="136">
        <f>'east Allen-Studer'!DO150</f>
        <v>1.5495719769365435</v>
      </c>
      <c r="BZ150" s="136">
        <f>'east Allen-Studer'!DP150</f>
        <v>0.42029893838286231</v>
      </c>
      <c r="CA150" s="136">
        <f>'east Allen-Studer'!DQ150</f>
        <v>3.9577959668800333</v>
      </c>
      <c r="CB150" s="136">
        <f>'east Allen-Studer'!DR150</f>
        <v>2.7748953720565148</v>
      </c>
      <c r="CC150" s="136">
        <f>'east Allen-Studer'!DS150</f>
        <v>0.9205092376960099</v>
      </c>
      <c r="CD150" s="136">
        <f>'east Allen-Studer'!DT150</f>
        <v>1.8410184753920198</v>
      </c>
      <c r="CE150" s="37"/>
      <c r="CF150" s="204"/>
      <c r="CG150" s="198">
        <f t="shared" si="32"/>
        <v>194.11860244965564</v>
      </c>
      <c r="CH150" s="198">
        <f t="shared" si="33"/>
        <v>109.98135556015751</v>
      </c>
      <c r="CI150" s="6"/>
      <c r="CJ150" s="218">
        <f t="shared" si="36"/>
        <v>1730</v>
      </c>
      <c r="CK150" s="67"/>
    </row>
    <row r="151" spans="1:89" x14ac:dyDescent="0.15">
      <c r="A151" s="218">
        <f t="shared" si="35"/>
        <v>1731</v>
      </c>
      <c r="AQ151">
        <f t="shared" si="31"/>
        <v>0.43171806167400878</v>
      </c>
      <c r="BU151" s="136">
        <f t="shared" si="34"/>
        <v>0.43171806167400878</v>
      </c>
      <c r="BV151" s="136">
        <f>'east Allen-Studer'!DL151</f>
        <v>1.03</v>
      </c>
      <c r="BW151" s="136">
        <f>'east Allen-Studer'!DM151</f>
        <v>2.5970480060388996</v>
      </c>
      <c r="BX151" s="136">
        <f>'east Allen-Studer'!DN151</f>
        <v>1.803505559749236</v>
      </c>
      <c r="BY151" s="136">
        <f>'east Allen-Studer'!DO151</f>
        <v>1.4283764033213948</v>
      </c>
      <c r="BZ151" s="136">
        <f>'east Allen-Studer'!DP151</f>
        <v>0.72957551568345924</v>
      </c>
      <c r="CA151" s="136">
        <f>'east Allen-Studer'!DQ151</f>
        <v>6.8701363953389274</v>
      </c>
      <c r="CB151" s="136">
        <f>'east Allen-Studer'!DR151</f>
        <v>2.7748953720565148</v>
      </c>
      <c r="CC151" s="136">
        <f>'east Allen-Studer'!DS151</f>
        <v>0.90175277987461799</v>
      </c>
      <c r="CD151" s="136">
        <f>'east Allen-Studer'!DT151</f>
        <v>1.803505559749236</v>
      </c>
      <c r="CE151" s="37"/>
      <c r="CF151" s="204"/>
      <c r="CG151" s="198">
        <f t="shared" si="32"/>
        <v>209.96355889807091</v>
      </c>
      <c r="CH151" s="198">
        <f t="shared" si="33"/>
        <v>111.69963547916883</v>
      </c>
      <c r="CI151" s="6"/>
      <c r="CJ151" s="218">
        <f t="shared" si="36"/>
        <v>1731</v>
      </c>
      <c r="CK151" s="67"/>
    </row>
    <row r="152" spans="1:89" x14ac:dyDescent="0.15">
      <c r="A152" s="218">
        <f t="shared" si="35"/>
        <v>1732</v>
      </c>
      <c r="AQ152">
        <f t="shared" si="31"/>
        <v>0.43171806167400878</v>
      </c>
      <c r="BU152" s="136">
        <f t="shared" si="34"/>
        <v>0.43171806167400878</v>
      </c>
      <c r="BV152" s="136">
        <f>'east Allen-Studer'!DL152</f>
        <v>0.89</v>
      </c>
      <c r="BW152" s="136">
        <f>'east Allen-Studer'!DM152</f>
        <v>2.8856088955987773</v>
      </c>
      <c r="BX152" s="136">
        <f>'east Allen-Studer'!DN152</f>
        <v>1.7313653373592663</v>
      </c>
      <c r="BY152" s="136">
        <f>'east Allen-Studer'!DO152</f>
        <v>1.5236014968761544</v>
      </c>
      <c r="BZ152" s="136">
        <f>'east Allen-Studer'!DP152</f>
        <v>0.73750568433219243</v>
      </c>
      <c r="CA152" s="136">
        <f>'east Allen-Studer'!DQ152</f>
        <v>6.9448117909404363</v>
      </c>
      <c r="CB152" s="136">
        <f>'east Allen-Studer'!DR152</f>
        <v>2.7748953720565148</v>
      </c>
      <c r="CC152" s="136">
        <f>'east Allen-Studer'!DS152</f>
        <v>0.86568266867963317</v>
      </c>
      <c r="CD152" s="136">
        <f>'east Allen-Studer'!DT152</f>
        <v>1.7313653373592663</v>
      </c>
      <c r="CE152" s="37"/>
      <c r="CF152" s="204"/>
      <c r="CG152" s="198">
        <f t="shared" si="32"/>
        <v>194.7699685189146</v>
      </c>
      <c r="CH152" s="198">
        <f t="shared" si="33"/>
        <v>109.97955884090418</v>
      </c>
      <c r="CI152" s="6"/>
      <c r="CJ152" s="218">
        <f t="shared" si="36"/>
        <v>1732</v>
      </c>
      <c r="CK152" s="67"/>
    </row>
    <row r="153" spans="1:89" x14ac:dyDescent="0.15">
      <c r="A153" s="218">
        <f t="shared" si="35"/>
        <v>1733</v>
      </c>
      <c r="AQ153">
        <f t="shared" ref="AQ153:AQ169" si="37">(10.78/55/0.454)</f>
        <v>0.43171806167400878</v>
      </c>
      <c r="BU153" s="136">
        <f t="shared" si="34"/>
        <v>0.43171806167400878</v>
      </c>
      <c r="BV153" s="136">
        <f>'east Allen-Studer'!DL153</f>
        <v>0.89</v>
      </c>
      <c r="BW153" s="136">
        <f>'east Allen-Studer'!DM153</f>
        <v>2.9577491179887465</v>
      </c>
      <c r="BX153" s="136">
        <f>'east Allen-Studer'!DN153</f>
        <v>1.7313653373592663</v>
      </c>
      <c r="BY153" s="136">
        <f>'east Allen-Studer'!DO153</f>
        <v>1.4283764033213948</v>
      </c>
      <c r="BZ153" s="136">
        <f>'east Allen-Studer'!DP153</f>
        <v>0.87231855136065772</v>
      </c>
      <c r="CA153" s="136">
        <f>'east Allen-Studer'!DQ153</f>
        <v>8.2142935161661086</v>
      </c>
      <c r="CB153" s="136">
        <f>'east Allen-Studer'!DR153</f>
        <v>2.7748953720565148</v>
      </c>
      <c r="CC153" s="136">
        <f>'east Allen-Studer'!DS153</f>
        <v>0.86568266867963317</v>
      </c>
      <c r="CD153" s="136">
        <f>'east Allen-Studer'!DT153</f>
        <v>1.7313653373592663</v>
      </c>
      <c r="CE153" s="37"/>
      <c r="CF153" s="204"/>
      <c r="CG153" s="198">
        <f t="shared" si="32"/>
        <v>200.22213857899359</v>
      </c>
      <c r="CH153" s="198">
        <f t="shared" si="33"/>
        <v>110.40996792204996</v>
      </c>
      <c r="CI153" s="6"/>
      <c r="CJ153" s="218">
        <f t="shared" si="36"/>
        <v>1733</v>
      </c>
      <c r="CK153" s="67"/>
    </row>
    <row r="154" spans="1:89" x14ac:dyDescent="0.15">
      <c r="A154" s="218">
        <f t="shared" si="35"/>
        <v>1734</v>
      </c>
      <c r="AM154">
        <v>80</v>
      </c>
      <c r="AN154">
        <f>(AM154*37.73)/4173.054</f>
        <v>0.72330719899622664</v>
      </c>
      <c r="AQ154">
        <f t="shared" si="37"/>
        <v>0.43171806167400878</v>
      </c>
      <c r="AW154">
        <v>150</v>
      </c>
      <c r="BU154" s="136">
        <f t="shared" si="34"/>
        <v>0.43171806167400878</v>
      </c>
      <c r="BV154" s="136">
        <f>'east Allen-Studer'!DL154</f>
        <v>1.33</v>
      </c>
      <c r="BW154" s="136">
        <f>'east Allen-Studer'!DM154</f>
        <v>3.0298893403787162</v>
      </c>
      <c r="BX154" s="136">
        <f>'east Allen-Studer'!DN154</f>
        <v>1.803505559749236</v>
      </c>
      <c r="BY154" s="136">
        <f>'east Allen-Studer'!DO154</f>
        <v>1.5466863680409446</v>
      </c>
      <c r="BZ154" s="136">
        <f>'east Allen-Studer'!DP154</f>
        <v>0.74543585298092552</v>
      </c>
      <c r="CA154" s="136">
        <f>'east Allen-Studer'!DQ154</f>
        <v>7.0194871865419453</v>
      </c>
      <c r="CB154" s="136">
        <f>'east Allen-Studer'!DR154</f>
        <v>2.7748953720565148</v>
      </c>
      <c r="CC154" s="136">
        <f>'east Allen-Studer'!DS154</f>
        <v>0.90175277987461799</v>
      </c>
      <c r="CD154" s="136">
        <f>'east Allen-Studer'!DT154</f>
        <v>1.803505559749236</v>
      </c>
      <c r="CE154" s="37"/>
      <c r="CF154" s="204"/>
      <c r="CG154" s="198">
        <f t="shared" si="32"/>
        <v>246.63707925170814</v>
      </c>
      <c r="CH154" s="198">
        <f t="shared" si="33"/>
        <v>119.28236042351978</v>
      </c>
      <c r="CI154" s="6"/>
      <c r="CJ154" s="218">
        <f t="shared" si="36"/>
        <v>1734</v>
      </c>
      <c r="CK154" s="67"/>
    </row>
    <row r="155" spans="1:89" x14ac:dyDescent="0.15">
      <c r="A155" s="218">
        <f t="shared" si="35"/>
        <v>1735</v>
      </c>
      <c r="AM155">
        <v>72.7</v>
      </c>
      <c r="AN155">
        <f>(AM155*37.73)/4173.054</f>
        <v>0.65730541708782109</v>
      </c>
      <c r="AQ155">
        <f t="shared" si="37"/>
        <v>0.43171806167400878</v>
      </c>
      <c r="BU155" s="136">
        <f t="shared" si="34"/>
        <v>0.43171806167400878</v>
      </c>
      <c r="BV155" s="136">
        <f>'east Allen-Studer'!DL155</f>
        <v>1.33</v>
      </c>
      <c r="BW155" s="136">
        <f>'east Allen-Studer'!DM155</f>
        <v>3.0298893403787162</v>
      </c>
      <c r="BX155" s="136">
        <f>'east Allen-Studer'!DN155</f>
        <v>1.803505559749236</v>
      </c>
      <c r="BY155" s="136">
        <f>'east Allen-Studer'!DO155</f>
        <v>1.4283764033213948</v>
      </c>
      <c r="BZ155" s="136">
        <f>'east Allen-Studer'!DP155</f>
        <v>0.80887720217079162</v>
      </c>
      <c r="CA155" s="136">
        <f>'east Allen-Studer'!DQ155</f>
        <v>7.6168903513540265</v>
      </c>
      <c r="CB155" s="136">
        <f>'east Allen-Studer'!DR155</f>
        <v>3.0295206028257451</v>
      </c>
      <c r="CC155" s="136">
        <f>'east Allen-Studer'!DS155</f>
        <v>0.90175277987461799</v>
      </c>
      <c r="CD155" s="136">
        <f>'east Allen-Studer'!DT155</f>
        <v>1.803505559749236</v>
      </c>
      <c r="CE155" s="37"/>
      <c r="CF155" s="204"/>
      <c r="CG155" s="198">
        <f t="shared" si="32"/>
        <v>250.22709116082981</v>
      </c>
      <c r="CH155" s="198">
        <f t="shared" si="33"/>
        <v>119.99994023395797</v>
      </c>
      <c r="CI155" s="6"/>
      <c r="CJ155" s="218">
        <f t="shared" si="36"/>
        <v>1735</v>
      </c>
      <c r="CK155" s="67"/>
    </row>
    <row r="156" spans="1:89" x14ac:dyDescent="0.15">
      <c r="A156" s="218">
        <f t="shared" si="35"/>
        <v>1736</v>
      </c>
      <c r="AQ156">
        <f t="shared" si="37"/>
        <v>0.43171806167400878</v>
      </c>
      <c r="BU156" s="136">
        <f t="shared" si="34"/>
        <v>0.43171806167400878</v>
      </c>
      <c r="BV156" s="136">
        <f>'east Allen-Studer'!DL156</f>
        <v>1.33</v>
      </c>
      <c r="BW156" s="136">
        <f>'east Allen-Studer'!DM156</f>
        <v>2.8856088955987773</v>
      </c>
      <c r="BX156" s="136">
        <f>'east Allen-Studer'!DN156</f>
        <v>1.4428044477993887</v>
      </c>
      <c r="BY156" s="136">
        <f>'east Allen-Studer'!DO156</f>
        <v>1.413948358843401</v>
      </c>
      <c r="BZ156" s="136">
        <f>'east Allen-Studer'!DP156</f>
        <v>1.1340141167688549</v>
      </c>
      <c r="CA156" s="136">
        <f>'east Allen-Studer'!DQ156</f>
        <v>10.678581571015938</v>
      </c>
      <c r="CB156" s="136">
        <f>'east Allen-Studer'!DR156</f>
        <v>3.0295206028257451</v>
      </c>
      <c r="CC156" s="136">
        <f>'east Allen-Studer'!DS156</f>
        <v>0.72140222389969433</v>
      </c>
      <c r="CD156" s="136">
        <f>'east Allen-Studer'!DT156</f>
        <v>1.4428044477993887</v>
      </c>
      <c r="CE156" s="37"/>
      <c r="CF156" s="204"/>
      <c r="CG156" s="198">
        <f t="shared" si="32"/>
        <v>260.50755314402249</v>
      </c>
      <c r="CH156" s="198">
        <f t="shared" si="33"/>
        <v>120.51365355445635</v>
      </c>
      <c r="CI156" s="6"/>
      <c r="CJ156" s="218">
        <f t="shared" si="36"/>
        <v>1736</v>
      </c>
      <c r="CK156" s="67"/>
    </row>
    <row r="157" spans="1:89" x14ac:dyDescent="0.15">
      <c r="A157" s="218">
        <f t="shared" si="35"/>
        <v>1737</v>
      </c>
      <c r="AM157">
        <v>50</v>
      </c>
      <c r="AN157">
        <f>(AM157*37.73)/4173.054</f>
        <v>0.45206699937264166</v>
      </c>
      <c r="AQ157">
        <f t="shared" si="37"/>
        <v>0.43171806167400878</v>
      </c>
      <c r="BD157">
        <v>30</v>
      </c>
      <c r="BE157">
        <v>28.6</v>
      </c>
      <c r="BU157" s="136">
        <f t="shared" si="34"/>
        <v>0.43171806167400878</v>
      </c>
      <c r="BV157" s="136">
        <f>'east Allen-Studer'!DL157</f>
        <v>1.35</v>
      </c>
      <c r="BW157" s="136">
        <f>'east Allen-Studer'!DM157</f>
        <v>2.9375498557195554</v>
      </c>
      <c r="BX157" s="136">
        <f>'east Allen-Studer'!DN157</f>
        <v>1.4081771410522033</v>
      </c>
      <c r="BY157" s="136">
        <f>'east Allen-Studer'!DO157</f>
        <v>0.75602953064687972</v>
      </c>
      <c r="BZ157" s="136">
        <f>'east Allen-Studer'!DP157</f>
        <v>0.68199450379105964</v>
      </c>
      <c r="CA157" s="136">
        <f>'east Allen-Studer'!DQ157</f>
        <v>6.4220840217298658</v>
      </c>
      <c r="CB157" s="136">
        <f>'east Allen-Studer'!DR157</f>
        <v>3.0295206028257451</v>
      </c>
      <c r="CC157" s="136">
        <f>'east Allen-Studer'!DS157</f>
        <v>0.70408857052610163</v>
      </c>
      <c r="CD157" s="136">
        <f>'east Allen-Studer'!DT157</f>
        <v>1.4081771410522033</v>
      </c>
      <c r="CE157" s="37"/>
      <c r="CF157" s="204"/>
      <c r="CG157" s="198">
        <f t="shared" si="32"/>
        <v>243.22873287054335</v>
      </c>
      <c r="CH157" s="198">
        <f t="shared" si="33"/>
        <v>118.39757993949225</v>
      </c>
      <c r="CI157" s="6"/>
      <c r="CJ157" s="218">
        <f t="shared" si="36"/>
        <v>1737</v>
      </c>
      <c r="CK157" s="67"/>
    </row>
    <row r="158" spans="1:89" x14ac:dyDescent="0.15">
      <c r="A158" s="218">
        <f t="shared" si="35"/>
        <v>1738</v>
      </c>
      <c r="AQ158">
        <f t="shared" si="37"/>
        <v>0.43171806167400878</v>
      </c>
      <c r="BD158">
        <v>29.5</v>
      </c>
      <c r="BU158" s="136">
        <f t="shared" si="34"/>
        <v>0.43171806167400878</v>
      </c>
      <c r="BV158" s="136">
        <f>'east Allen-Studer'!DL158</f>
        <v>1.39</v>
      </c>
      <c r="BW158" s="136">
        <f>'east Allen-Studer'!DM158</f>
        <v>3.0183469047963216</v>
      </c>
      <c r="BX158" s="136">
        <f>'east Allen-Studer'!DN158</f>
        <v>1.3908634876786108</v>
      </c>
      <c r="BY158" s="136">
        <f>'east Allen-Studer'!DO158</f>
        <v>1.8756457821392052</v>
      </c>
      <c r="BZ158" s="136">
        <f>'east Allen-Studer'!DP158</f>
        <v>0.79301686487332512</v>
      </c>
      <c r="CA158" s="136">
        <f>'east Allen-Studer'!DQ158</f>
        <v>7.4675395601510068</v>
      </c>
      <c r="CB158" s="136">
        <f>'east Allen-Studer'!DR158</f>
        <v>3.0295206028257451</v>
      </c>
      <c r="CC158" s="136">
        <f>'east Allen-Studer'!DS158</f>
        <v>0.69543174383930539</v>
      </c>
      <c r="CD158" s="136">
        <f>'east Allen-Studer'!DT158</f>
        <v>1.3908634876786108</v>
      </c>
      <c r="CE158" s="37"/>
      <c r="CF158" s="204"/>
      <c r="CG158" s="198">
        <f t="shared" si="32"/>
        <v>254.66645272208052</v>
      </c>
      <c r="CH158" s="198">
        <f t="shared" si="33"/>
        <v>122.01227067295399</v>
      </c>
      <c r="CI158" s="6"/>
      <c r="CJ158" s="218">
        <f t="shared" si="36"/>
        <v>1738</v>
      </c>
      <c r="CK158" s="67"/>
    </row>
    <row r="159" spans="1:89" x14ac:dyDescent="0.15">
      <c r="A159" s="218">
        <f t="shared" si="35"/>
        <v>1739</v>
      </c>
      <c r="AM159">
        <v>40</v>
      </c>
      <c r="AN159">
        <f>(AM159*37.73)/4173.054</f>
        <v>0.36165359949811332</v>
      </c>
      <c r="AQ159">
        <f t="shared" si="37"/>
        <v>0.43171806167400878</v>
      </c>
      <c r="BU159" s="136">
        <f t="shared" si="34"/>
        <v>0.43171806167400878</v>
      </c>
      <c r="BV159" s="136">
        <f>'east Allen-Studer'!DL159</f>
        <v>1.43</v>
      </c>
      <c r="BW159" s="136">
        <f>'east Allen-Studer'!DM159</f>
        <v>3.1020295627686854</v>
      </c>
      <c r="BX159" s="136">
        <f>'east Allen-Studer'!DN159</f>
        <v>1.3706642254094192</v>
      </c>
      <c r="BY159" s="136">
        <f>'east Allen-Studer'!DO159</f>
        <v>1.9275867422599831</v>
      </c>
      <c r="BZ159" s="136">
        <f>'east Allen-Studer'!DP159</f>
        <v>0.63441349189866014</v>
      </c>
      <c r="CA159" s="136">
        <f>'east Allen-Studer'!DQ159</f>
        <v>5.974031648120806</v>
      </c>
      <c r="CB159" s="136">
        <f>'east Allen-Studer'!DR159</f>
        <v>3.0295206028257451</v>
      </c>
      <c r="CC159" s="136">
        <f>'east Allen-Studer'!DS159</f>
        <v>0.68533211270470962</v>
      </c>
      <c r="CD159" s="136">
        <f>'east Allen-Studer'!DT159</f>
        <v>1.3706642254094192</v>
      </c>
      <c r="CE159" s="37"/>
      <c r="CF159" s="204"/>
      <c r="CG159" s="198">
        <f t="shared" si="32"/>
        <v>253.10632319970281</v>
      </c>
      <c r="CH159" s="198">
        <f t="shared" si="33"/>
        <v>122.69139044818866</v>
      </c>
      <c r="CI159" s="6"/>
      <c r="CJ159" s="218">
        <f t="shared" si="36"/>
        <v>1739</v>
      </c>
      <c r="CK159" s="67"/>
    </row>
    <row r="160" spans="1:89" x14ac:dyDescent="0.15">
      <c r="A160" s="218">
        <f t="shared" si="35"/>
        <v>1740</v>
      </c>
      <c r="P160">
        <v>4.4800000000000004</v>
      </c>
      <c r="Q160" s="136">
        <f>P160*10.78*(1/30)</f>
        <v>1.6098133333333333</v>
      </c>
      <c r="AQ160">
        <f t="shared" si="37"/>
        <v>0.43171806167400878</v>
      </c>
      <c r="BD160">
        <v>24</v>
      </c>
      <c r="BU160" s="136">
        <f t="shared" si="34"/>
        <v>0.43171806167400878</v>
      </c>
      <c r="BV160" s="136">
        <f>'east Allen-Studer'!DL160</f>
        <v>1.33</v>
      </c>
      <c r="BW160" s="136">
        <f>'east Allen-Studer'!DM160</f>
        <v>3.1020295627686854</v>
      </c>
      <c r="BX160" s="136">
        <f>'east Allen-Studer'!DN160</f>
        <v>1.3706642254094192</v>
      </c>
      <c r="BY160" s="136">
        <f>'east Allen-Studer'!DO160</f>
        <v>2.3633136854953984</v>
      </c>
      <c r="BZ160" s="136">
        <f>'east Allen-Studer'!DP160</f>
        <v>0.50753079351892805</v>
      </c>
      <c r="CA160" s="136">
        <f>'east Allen-Studer'!DQ160</f>
        <v>4.7792253184966444</v>
      </c>
      <c r="CB160" s="136">
        <f>'east Allen-Studer'!DR160</f>
        <v>3.0295206028257451</v>
      </c>
      <c r="CC160" s="136">
        <f>'east Allen-Studer'!DS160</f>
        <v>0.68533211270470962</v>
      </c>
      <c r="CD160" s="136">
        <f>'east Allen-Studer'!DT160</f>
        <v>1.3706642254094192</v>
      </c>
      <c r="CE160" s="37"/>
      <c r="CF160" s="204"/>
      <c r="CG160" s="198">
        <f t="shared" si="32"/>
        <v>237.37076571674444</v>
      </c>
      <c r="CH160" s="198">
        <f t="shared" si="33"/>
        <v>121.18219623952031</v>
      </c>
      <c r="CI160" s="6"/>
      <c r="CJ160" s="218">
        <f t="shared" si="36"/>
        <v>1740</v>
      </c>
      <c r="CK160" s="67"/>
    </row>
    <row r="161" spans="1:95" x14ac:dyDescent="0.15">
      <c r="A161" s="218">
        <f t="shared" si="35"/>
        <v>1741</v>
      </c>
      <c r="B161">
        <v>1.49</v>
      </c>
      <c r="AQ161">
        <f t="shared" si="37"/>
        <v>0.43171806167400878</v>
      </c>
      <c r="BU161" s="136">
        <f t="shared" si="34"/>
        <v>0.43171806167400878</v>
      </c>
      <c r="BV161" s="136">
        <f>'east Allen-Studer'!DL161</f>
        <v>1.48</v>
      </c>
      <c r="BW161" s="136">
        <f>'east Allen-Studer'!DM161</f>
        <v>3.0298893403787162</v>
      </c>
      <c r="BX161" s="136">
        <f>'east Allen-Studer'!DN161</f>
        <v>1.2985240030194498</v>
      </c>
      <c r="BY161" s="136">
        <f>'east Allen-Studer'!DO161</f>
        <v>1.5582288036233398</v>
      </c>
      <c r="BZ161" s="136">
        <f>'east Allen-Studer'!DP161</f>
        <v>0.56304197406006073</v>
      </c>
      <c r="CA161" s="136">
        <f>'east Allen-Studer'!DQ161</f>
        <v>5.3019530877072141</v>
      </c>
      <c r="CB161" s="136">
        <f>'east Allen-Studer'!DR161</f>
        <v>3.0295206028257451</v>
      </c>
      <c r="CC161" s="136">
        <f>'east Allen-Studer'!DS161</f>
        <v>0.64926200150972491</v>
      </c>
      <c r="CD161" s="136">
        <f>'east Allen-Studer'!DT161</f>
        <v>1.2985240030194498</v>
      </c>
      <c r="CE161" s="37"/>
      <c r="CF161" s="204"/>
      <c r="CG161" s="198">
        <f t="shared" si="32"/>
        <v>254.55958131442083</v>
      </c>
      <c r="CH161" s="198">
        <f t="shared" si="33"/>
        <v>122.52213935022966</v>
      </c>
      <c r="CI161" s="6"/>
      <c r="CJ161" s="218">
        <f t="shared" si="36"/>
        <v>1741</v>
      </c>
      <c r="CK161" s="67"/>
    </row>
    <row r="162" spans="1:95" x14ac:dyDescent="0.15">
      <c r="A162" s="218">
        <f t="shared" si="35"/>
        <v>1742</v>
      </c>
      <c r="B162">
        <v>1.49</v>
      </c>
      <c r="AQ162">
        <f t="shared" si="37"/>
        <v>0.43171806167400878</v>
      </c>
      <c r="BU162" s="136">
        <f t="shared" si="34"/>
        <v>0.43171806167400878</v>
      </c>
      <c r="BV162" s="136">
        <f>'east Allen-Studer'!DL162</f>
        <v>1.67</v>
      </c>
      <c r="BW162" s="136">
        <f>'east Allen-Studer'!DM162</f>
        <v>3.3184502299385938</v>
      </c>
      <c r="BX162" s="136">
        <f>'east Allen-Studer'!DN162</f>
        <v>1.3706642254094192</v>
      </c>
      <c r="BY162" s="136">
        <f>'east Allen-Studer'!DO162</f>
        <v>2.3373432054350096</v>
      </c>
      <c r="BZ162" s="136">
        <f>'east Allen-Studer'!DP162</f>
        <v>0.70578500973725922</v>
      </c>
      <c r="CA162" s="136">
        <f>'east Allen-Studer'!DQ162</f>
        <v>6.6461102085343953</v>
      </c>
      <c r="CB162" s="136">
        <f>'east Allen-Studer'!DR162</f>
        <v>3.0295206028257451</v>
      </c>
      <c r="CC162" s="136">
        <f>'east Allen-Studer'!DS162</f>
        <v>0.68533211270470962</v>
      </c>
      <c r="CD162" s="136">
        <f>'east Allen-Studer'!DT162</f>
        <v>1.3706642254094192</v>
      </c>
      <c r="CE162" s="37"/>
      <c r="CF162" s="204"/>
      <c r="CG162" s="198">
        <f t="shared" si="32"/>
        <v>285.04779202286653</v>
      </c>
      <c r="CH162" s="198">
        <f t="shared" si="33"/>
        <v>129.17427992956422</v>
      </c>
      <c r="CI162" s="6"/>
      <c r="CJ162" s="218">
        <f t="shared" si="36"/>
        <v>1742</v>
      </c>
      <c r="CK162" s="67"/>
    </row>
    <row r="163" spans="1:95" x14ac:dyDescent="0.15">
      <c r="A163" s="218">
        <f t="shared" si="35"/>
        <v>1743</v>
      </c>
      <c r="B163">
        <v>1.49</v>
      </c>
      <c r="AM163">
        <v>57</v>
      </c>
      <c r="AN163">
        <f>(AM163*37.73)/4173.054</f>
        <v>0.51535637928481148</v>
      </c>
      <c r="AQ163">
        <f t="shared" si="37"/>
        <v>0.43171806167400878</v>
      </c>
      <c r="BE163">
        <v>57</v>
      </c>
      <c r="BU163" s="136">
        <f t="shared" si="34"/>
        <v>0.43171806167400878</v>
      </c>
      <c r="BV163" s="136">
        <f>'east Allen-Studer'!DL163</f>
        <v>1.94</v>
      </c>
      <c r="BW163" s="136">
        <f>'east Allen-Studer'!DM163</f>
        <v>4.0023395381955043</v>
      </c>
      <c r="BX163" s="136">
        <f>'east Allen-Studer'!DN163</f>
        <v>1.6217121993265129</v>
      </c>
      <c r="BY163" s="136">
        <f>'east Allen-Studer'!DO163</f>
        <v>1.9333579600511808</v>
      </c>
      <c r="BZ163" s="136">
        <f>'east Allen-Studer'!DP163</f>
        <v>0.74543585298092552</v>
      </c>
      <c r="CA163" s="136">
        <f>'east Allen-Studer'!DQ163</f>
        <v>7.0194871865419453</v>
      </c>
      <c r="CB163" s="136">
        <f>'east Allen-Studer'!DR163</f>
        <v>3.0295206028257451</v>
      </c>
      <c r="CC163" s="136">
        <f>'east Allen-Studer'!DS163</f>
        <v>0.81085609966325645</v>
      </c>
      <c r="CD163" s="136">
        <f>'east Allen-Studer'!DT163</f>
        <v>1.6217121993265129</v>
      </c>
      <c r="CE163" s="37"/>
      <c r="CF163" s="204"/>
      <c r="CG163" s="198">
        <f t="shared" si="32"/>
        <v>320.56924234027736</v>
      </c>
      <c r="CH163" s="198">
        <f t="shared" si="33"/>
        <v>135.9369298932983</v>
      </c>
      <c r="CI163" s="6"/>
      <c r="CJ163" s="218">
        <f t="shared" si="36"/>
        <v>1743</v>
      </c>
      <c r="CK163" s="67"/>
    </row>
    <row r="164" spans="1:95" x14ac:dyDescent="0.15">
      <c r="A164" s="218">
        <f t="shared" si="35"/>
        <v>1744</v>
      </c>
      <c r="B164">
        <v>1.49</v>
      </c>
      <c r="AM164">
        <v>43.72</v>
      </c>
      <c r="AN164">
        <f>(AM164*37.73)/4173.054</f>
        <v>0.39528738425143789</v>
      </c>
      <c r="AQ164">
        <f t="shared" si="37"/>
        <v>0.43171806167400878</v>
      </c>
      <c r="BU164" s="136">
        <f t="shared" si="34"/>
        <v>0.43171806167400878</v>
      </c>
      <c r="BV164" s="136">
        <f>'east Allen-Studer'!DL164</f>
        <v>2.5</v>
      </c>
      <c r="BW164" s="136">
        <f>'east Allen-Studer'!DM164</f>
        <v>4.6891144553480126</v>
      </c>
      <c r="BX164" s="136">
        <f>'east Allen-Studer'!DN164</f>
        <v>1.8756457821392052</v>
      </c>
      <c r="BY164" s="136">
        <f>'east Allen-Studer'!DO164</f>
        <v>2.2478893296714473</v>
      </c>
      <c r="BZ164" s="136">
        <f>'east Allen-Studer'!DP164</f>
        <v>1.2133158032561873</v>
      </c>
      <c r="CA164" s="136">
        <f>'east Allen-Studer'!DQ164</f>
        <v>11.425335527031038</v>
      </c>
      <c r="CB164" s="136">
        <f>'east Allen-Studer'!DR164</f>
        <v>3.0295206028257451</v>
      </c>
      <c r="CC164" s="136">
        <f>'east Allen-Studer'!DS164</f>
        <v>0.93782289106960259</v>
      </c>
      <c r="CD164" s="136">
        <f>'east Allen-Studer'!DT164</f>
        <v>1.8756457821392052</v>
      </c>
      <c r="CE164" s="37"/>
      <c r="CF164" s="204"/>
      <c r="CG164" s="198">
        <f t="shared" si="32"/>
        <v>408.14130254402829</v>
      </c>
      <c r="CH164" s="198">
        <f t="shared" si="33"/>
        <v>151.22995723482214</v>
      </c>
      <c r="CI164" s="6"/>
      <c r="CJ164" s="218">
        <f t="shared" si="36"/>
        <v>1744</v>
      </c>
      <c r="CK164" s="67"/>
    </row>
    <row r="165" spans="1:95" x14ac:dyDescent="0.15">
      <c r="A165" s="218">
        <f t="shared" si="35"/>
        <v>1745</v>
      </c>
      <c r="B165">
        <v>1.49</v>
      </c>
      <c r="AQ165">
        <f t="shared" si="37"/>
        <v>0.43171806167400878</v>
      </c>
      <c r="AW165">
        <v>50.75</v>
      </c>
      <c r="BU165" s="136">
        <f t="shared" si="34"/>
        <v>0.43171806167400878</v>
      </c>
      <c r="BV165" s="136">
        <f>'east Allen-Studer'!DL165</f>
        <v>2</v>
      </c>
      <c r="BW165" s="136">
        <f>'east Allen-Studer'!DM165</f>
        <v>4.3284133433981662</v>
      </c>
      <c r="BX165" s="136">
        <f>'east Allen-Studer'!DN165</f>
        <v>2.4527675612589608</v>
      </c>
      <c r="BY165" s="136">
        <f>'east Allen-Studer'!DO165</f>
        <v>1.9881845290675575</v>
      </c>
      <c r="BZ165" s="136">
        <f>'east Allen-Studer'!DP165</f>
        <v>1.3719191762308525</v>
      </c>
      <c r="CA165" s="136">
        <f>'east Allen-Studer'!DQ165</f>
        <v>12.918843439061241</v>
      </c>
      <c r="CB165" s="136">
        <f>'east Allen-Studer'!DR165</f>
        <v>3.0295206028257451</v>
      </c>
      <c r="CC165" s="136">
        <f>'east Allen-Studer'!DS165</f>
        <v>1.2263837806294804</v>
      </c>
      <c r="CD165" s="136">
        <f>'east Allen-Studer'!DT165</f>
        <v>2.4527675612589608</v>
      </c>
      <c r="CE165" s="37"/>
      <c r="CF165" s="204"/>
      <c r="CG165" s="198">
        <f t="shared" si="32"/>
        <v>359.17484538303603</v>
      </c>
      <c r="CH165" s="198">
        <f t="shared" si="33"/>
        <v>140.10425441668883</v>
      </c>
      <c r="CI165" s="6"/>
      <c r="CJ165" s="218">
        <f t="shared" si="36"/>
        <v>1745</v>
      </c>
      <c r="CK165" s="67"/>
    </row>
    <row r="166" spans="1:95" x14ac:dyDescent="0.15">
      <c r="A166" s="218">
        <f t="shared" si="35"/>
        <v>1746</v>
      </c>
      <c r="B166">
        <v>1.49</v>
      </c>
      <c r="AQ166">
        <f t="shared" si="37"/>
        <v>0.43171806167400878</v>
      </c>
      <c r="BU166" s="136">
        <f t="shared" si="34"/>
        <v>0.43171806167400878</v>
      </c>
      <c r="BV166" s="136">
        <f>'east Allen-Studer'!DL166</f>
        <v>0.93</v>
      </c>
      <c r="BW166" s="136">
        <f>'east Allen-Studer'!DM166</f>
        <v>4.0398524538382885</v>
      </c>
      <c r="BX166" s="136">
        <f>'east Allen-Studer'!DN166</f>
        <v>1.4428044477993887</v>
      </c>
      <c r="BY166" s="136">
        <f>'east Allen-Studer'!DO166</f>
        <v>1.8121623864360321</v>
      </c>
      <c r="BZ166" s="136">
        <f>'east Allen-Studer'!DP166</f>
        <v>0.85645821406319123</v>
      </c>
      <c r="CA166" s="136">
        <f>'east Allen-Studer'!DQ166</f>
        <v>8.0649427249630872</v>
      </c>
      <c r="CB166" s="136">
        <f>'east Allen-Studer'!DR166</f>
        <v>3.0295206028257451</v>
      </c>
      <c r="CC166" s="136">
        <f>'east Allen-Studer'!DS166</f>
        <v>0.72140222389969433</v>
      </c>
      <c r="CD166" s="136">
        <f>'east Allen-Studer'!DT166</f>
        <v>1.4428044477993887</v>
      </c>
      <c r="CE166" s="37"/>
      <c r="CF166" s="204"/>
      <c r="CG166" s="198">
        <f t="shared" si="32"/>
        <v>207.59512450329973</v>
      </c>
      <c r="CH166" s="198">
        <f t="shared" si="33"/>
        <v>115.94014457624316</v>
      </c>
      <c r="CI166" s="6"/>
      <c r="CJ166" s="218">
        <f t="shared" si="36"/>
        <v>1746</v>
      </c>
      <c r="CK166" s="67"/>
    </row>
    <row r="167" spans="1:95" x14ac:dyDescent="0.15">
      <c r="A167" s="218">
        <f t="shared" si="35"/>
        <v>1747</v>
      </c>
      <c r="B167">
        <v>1.49</v>
      </c>
      <c r="AQ167">
        <f t="shared" si="37"/>
        <v>0.43171806167400878</v>
      </c>
      <c r="BU167" s="136">
        <f t="shared" si="34"/>
        <v>0.43171806167400878</v>
      </c>
      <c r="BV167" s="136">
        <f>'east Allen-Studer'!DL167</f>
        <v>1</v>
      </c>
      <c r="BW167" s="136">
        <f>'east Allen-Studer'!DM167</f>
        <v>3.1020295627686854</v>
      </c>
      <c r="BX167" s="136">
        <f>'east Allen-Studer'!DN167</f>
        <v>1.6592251149692969</v>
      </c>
      <c r="BY167" s="136">
        <f>'east Allen-Studer'!DO167</f>
        <v>1.8294760398096246</v>
      </c>
      <c r="BZ167" s="136">
        <f>'east Allen-Studer'!DP167</f>
        <v>0.85645821406319123</v>
      </c>
      <c r="CA167" s="136">
        <f>'east Allen-Studer'!DQ167</f>
        <v>8.0649427249630872</v>
      </c>
      <c r="CB167" s="136">
        <f>'east Allen-Studer'!DR167</f>
        <v>3.0295206028257451</v>
      </c>
      <c r="CC167" s="136">
        <f>'east Allen-Studer'!DS167</f>
        <v>0.82961255748464846</v>
      </c>
      <c r="CD167" s="136">
        <f>'east Allen-Studer'!DT167</f>
        <v>1.6592251149692969</v>
      </c>
      <c r="CE167" s="37"/>
      <c r="CF167" s="204"/>
      <c r="CG167" s="198">
        <f t="shared" si="32"/>
        <v>214.27301747344251</v>
      </c>
      <c r="CH167" s="198">
        <f t="shared" si="33"/>
        <v>114.56130320978154</v>
      </c>
      <c r="CI167" s="6"/>
      <c r="CJ167" s="218">
        <f t="shared" si="36"/>
        <v>1747</v>
      </c>
      <c r="CK167" s="67"/>
    </row>
    <row r="168" spans="1:95" x14ac:dyDescent="0.15">
      <c r="A168" s="218">
        <f t="shared" si="35"/>
        <v>1748</v>
      </c>
      <c r="B168">
        <v>1.49</v>
      </c>
      <c r="I168">
        <v>1.43</v>
      </c>
      <c r="AQ168">
        <f t="shared" si="37"/>
        <v>0.43171806167400878</v>
      </c>
      <c r="BU168" s="136">
        <f t="shared" si="34"/>
        <v>0.43171806167400878</v>
      </c>
      <c r="BV168" s="136">
        <f>'east Allen-Studer'!DL168</f>
        <v>1</v>
      </c>
      <c r="BW168" s="136">
        <f>'east Allen-Studer'!DM168</f>
        <v>3.4627306747185327</v>
      </c>
      <c r="BX168" s="136">
        <f>'east Allen-Studer'!DN168</f>
        <v>1.2263837806294804</v>
      </c>
      <c r="BY168" s="136">
        <f>'east Allen-Studer'!DO168</f>
        <v>2.4527675612589608</v>
      </c>
      <c r="BZ168" s="136">
        <f>'east Allen-Studer'!DP168</f>
        <v>0.9040392259555905</v>
      </c>
      <c r="CA168" s="136">
        <f>'east Allen-Studer'!DQ168</f>
        <v>8.5129950985721461</v>
      </c>
      <c r="CB168" s="136">
        <f>'east Allen-Studer'!DR168</f>
        <v>3.0295206028257451</v>
      </c>
      <c r="CC168" s="136">
        <f>'east Allen-Studer'!DS168</f>
        <v>0.6131918903147402</v>
      </c>
      <c r="CD168" s="136">
        <f>'east Allen-Studer'!DT168</f>
        <v>1.2263837806294804</v>
      </c>
      <c r="CE168" s="37"/>
      <c r="CF168" s="204"/>
      <c r="CG168" s="198">
        <f t="shared" si="32"/>
        <v>215.70336444251791</v>
      </c>
      <c r="CH168" s="198">
        <f t="shared" si="33"/>
        <v>117.03273262420694</v>
      </c>
      <c r="CI168" s="6"/>
      <c r="CJ168" s="218">
        <f t="shared" si="36"/>
        <v>1748</v>
      </c>
      <c r="CK168" s="67"/>
    </row>
    <row r="169" spans="1:95" x14ac:dyDescent="0.15">
      <c r="A169" s="218">
        <f t="shared" si="35"/>
        <v>1749</v>
      </c>
      <c r="B169">
        <v>1.49</v>
      </c>
      <c r="AM169">
        <v>80</v>
      </c>
      <c r="AN169">
        <f>(AM169*37.73)/4173.054</f>
        <v>0.72330719899622664</v>
      </c>
      <c r="AQ169">
        <f t="shared" si="37"/>
        <v>0.43171806167400878</v>
      </c>
      <c r="BU169" s="136">
        <f t="shared" si="34"/>
        <v>0.43171806167400878</v>
      </c>
      <c r="BV169" s="136">
        <f>'east Allen-Studer'!DL169</f>
        <v>0.88</v>
      </c>
      <c r="BW169" s="136">
        <f>'east Allen-Studer'!DM169</f>
        <v>3.7512915642784104</v>
      </c>
      <c r="BX169" s="136">
        <f>'east Allen-Studer'!DN169</f>
        <v>1.2985240030194498</v>
      </c>
      <c r="BY169" s="136">
        <f>'east Allen-Studer'!DO169</f>
        <v>2.4527675612589608</v>
      </c>
      <c r="BZ169" s="136">
        <f>'east Allen-Studer'!DP169</f>
        <v>0.61062298595246034</v>
      </c>
      <c r="CA169" s="136">
        <f>'east Allen-Studer'!DQ169</f>
        <v>5.7500054613162748</v>
      </c>
      <c r="CB169" s="136">
        <f>'east Allen-Studer'!DR169</f>
        <v>3.0295206028257451</v>
      </c>
      <c r="CC169" s="136">
        <f>'east Allen-Studer'!DS169</f>
        <v>0.64926200150972491</v>
      </c>
      <c r="CD169" s="136">
        <f>'east Allen-Studer'!DT169</f>
        <v>1.2985240030194498</v>
      </c>
      <c r="CE169" s="37"/>
      <c r="CF169" s="204"/>
      <c r="CG169" s="198">
        <f t="shared" si="32"/>
        <v>191.42799476492718</v>
      </c>
      <c r="CH169" s="198">
        <f t="shared" si="33"/>
        <v>114.61816657287719</v>
      </c>
      <c r="CI169" s="6"/>
      <c r="CJ169" s="218">
        <f t="shared" si="36"/>
        <v>1749</v>
      </c>
      <c r="CK169" s="67"/>
    </row>
    <row r="170" spans="1:95" x14ac:dyDescent="0.15">
      <c r="A170" s="218">
        <f t="shared" si="35"/>
        <v>1750</v>
      </c>
      <c r="B170" s="3">
        <v>3.02</v>
      </c>
      <c r="C170" s="3">
        <v>7.56</v>
      </c>
      <c r="I170">
        <v>0.94</v>
      </c>
      <c r="L170" s="6">
        <f>1.5*8/2.5</f>
        <v>4.8</v>
      </c>
      <c r="M170" s="6">
        <f>L170*10.78/$G$2</f>
        <v>1.7247999999999997</v>
      </c>
      <c r="N170" s="5">
        <v>1.95</v>
      </c>
      <c r="O170" s="5">
        <f>N170*10.78*(1/30)</f>
        <v>0.70069999999999988</v>
      </c>
      <c r="P170" s="5"/>
      <c r="Q170" s="5"/>
      <c r="R170" s="11"/>
      <c r="S170" s="11"/>
      <c r="T170" s="5"/>
      <c r="V170" s="5"/>
      <c r="W170" s="5"/>
      <c r="X170" s="5"/>
      <c r="Y170" s="5"/>
      <c r="Z170" s="5"/>
      <c r="AA170" s="5"/>
      <c r="AB170" s="5"/>
      <c r="AM170">
        <v>78.88</v>
      </c>
      <c r="AN170">
        <f>(AM170*37.73)/4173.054</f>
        <v>0.71318089821027952</v>
      </c>
      <c r="AQ170">
        <f t="shared" ref="AQ170:AQ189" si="38">(10.78/33/0.454)</f>
        <v>0.71953010279001461</v>
      </c>
      <c r="BU170" s="136">
        <f t="shared" si="34"/>
        <v>0.71953010279001461</v>
      </c>
      <c r="BV170" s="136">
        <f>'east Allen-Studer'!DL170</f>
        <v>0.62</v>
      </c>
      <c r="BW170" s="136">
        <f>'east Allen-Studer'!DM170</f>
        <v>4.3284133433981662</v>
      </c>
      <c r="BX170" s="136">
        <f>'east Allen-Studer'!DN170</f>
        <v>1.3706642254094192</v>
      </c>
      <c r="BY170" s="136">
        <f>'east Allen-Studer'!DO170</f>
        <v>1.8785313910348038</v>
      </c>
      <c r="BZ170" s="136">
        <f>'east Allen-Studer'!DP170</f>
        <v>0.50753079351892805</v>
      </c>
      <c r="CA170" s="136">
        <f>'east Allen-Studer'!DQ170</f>
        <v>4.7792253184966444</v>
      </c>
      <c r="CB170" s="136">
        <f>'east Allen-Studer'!DR170</f>
        <v>3.4781460094191519</v>
      </c>
      <c r="CC170" s="136">
        <f>'east Allen-Studer'!DS170</f>
        <v>0.68533211270470962</v>
      </c>
      <c r="CD170" s="136">
        <f>'east Allen-Studer'!DT170</f>
        <v>1.3706642254094192</v>
      </c>
      <c r="CE170" s="37"/>
      <c r="CF170" s="204"/>
      <c r="CG170" s="198">
        <f t="shared" si="32"/>
        <v>177.94220196963903</v>
      </c>
      <c r="CH170" s="198">
        <f t="shared" si="33"/>
        <v>157.66320987306068</v>
      </c>
      <c r="CI170" s="6"/>
      <c r="CJ170" s="218">
        <f t="shared" si="36"/>
        <v>1750</v>
      </c>
      <c r="CK170" s="234">
        <f>M170*360</f>
        <v>620.92799999999988</v>
      </c>
      <c r="CL170" s="136">
        <f>CK170/(3*1.05*CG170)</f>
        <v>1.1077754339222636</v>
      </c>
      <c r="CN170" s="1">
        <f>O170</f>
        <v>0.70069999999999988</v>
      </c>
      <c r="CP170" s="1">
        <f>$CN170*360/(3.15*CG170)</f>
        <v>0.4500337700309196</v>
      </c>
      <c r="CQ170" s="1">
        <f>$CN170*360/(3.15*CH170)</f>
        <v>0.50791811269398079</v>
      </c>
    </row>
    <row r="171" spans="1:95" x14ac:dyDescent="0.15">
      <c r="A171" s="218">
        <f t="shared" si="35"/>
        <v>1751</v>
      </c>
      <c r="B171" s="276" t="s">
        <v>119</v>
      </c>
      <c r="C171" s="276"/>
      <c r="AM171">
        <v>85</v>
      </c>
      <c r="AN171">
        <f>(AM171*37.73)/4173.054</f>
        <v>0.76851389893349087</v>
      </c>
      <c r="AQ171">
        <f t="shared" si="38"/>
        <v>0.71953010279001461</v>
      </c>
      <c r="BU171" s="136">
        <f t="shared" si="34"/>
        <v>0.71953010279001461</v>
      </c>
      <c r="BV171" s="136">
        <f>'east Allen-Studer'!DL171</f>
        <v>0.56999999999999995</v>
      </c>
      <c r="BW171" s="136">
        <f>'east Allen-Studer'!DM171</f>
        <v>4.7612546777379823</v>
      </c>
      <c r="BX171" s="136">
        <f>'east Allen-Studer'!DN171</f>
        <v>2.7413284508188385</v>
      </c>
      <c r="BY171" s="136">
        <f>'east Allen-Studer'!DO171</f>
        <v>1.8929594355127979</v>
      </c>
      <c r="BZ171" s="136">
        <f>'east Allen-Studer'!DP171</f>
        <v>0.93575990055052349</v>
      </c>
      <c r="CA171" s="136">
        <f>'east Allen-Studer'!DQ171</f>
        <v>8.8116966809781854</v>
      </c>
      <c r="CB171" s="136">
        <f>'east Allen-Studer'!DR171</f>
        <v>3.4781460094191519</v>
      </c>
      <c r="CC171" s="136">
        <f>'east Allen-Studer'!DS171</f>
        <v>1.3706642254094192</v>
      </c>
      <c r="CD171" s="136">
        <f>'east Allen-Studer'!DT171</f>
        <v>2.7413284508188385</v>
      </c>
      <c r="CE171" s="37"/>
      <c r="CF171" s="204"/>
      <c r="CG171" s="198">
        <f t="shared" si="32"/>
        <v>199.66506289859947</v>
      </c>
      <c r="CH171" s="198">
        <f t="shared" si="33"/>
        <v>159.27527728613092</v>
      </c>
      <c r="CI171" s="6"/>
      <c r="CJ171" s="218">
        <f t="shared" si="36"/>
        <v>1751</v>
      </c>
      <c r="CK171" s="67"/>
      <c r="CL171" s="37"/>
    </row>
    <row r="172" spans="1:95" x14ac:dyDescent="0.15">
      <c r="A172" s="218">
        <f t="shared" si="35"/>
        <v>1752</v>
      </c>
      <c r="AQ172">
        <f t="shared" si="38"/>
        <v>0.71953010279001461</v>
      </c>
      <c r="BU172" s="136">
        <f t="shared" si="34"/>
        <v>0.71953010279001461</v>
      </c>
      <c r="BV172" s="136">
        <f>'east Allen-Studer'!DL172</f>
        <v>2</v>
      </c>
      <c r="BW172" s="136">
        <f>'east Allen-Studer'!DM172</f>
        <v>4.3284133433981662</v>
      </c>
      <c r="BX172" s="136">
        <f>'east Allen-Studer'!DN172</f>
        <v>2.3084871164790219</v>
      </c>
      <c r="BY172" s="136">
        <f>'east Allen-Studer'!DO172</f>
        <v>2.24211811188025</v>
      </c>
      <c r="BZ172" s="136">
        <f>'east Allen-Studer'!DP172</f>
        <v>1.2450364778511205</v>
      </c>
      <c r="CA172" s="136">
        <f>'east Allen-Studer'!DQ172</f>
        <v>11.724037109437079</v>
      </c>
      <c r="CB172" s="136">
        <f>'east Allen-Studer'!DR172</f>
        <v>3.4781460094191519</v>
      </c>
      <c r="CC172" s="136">
        <f>'east Allen-Studer'!DS172</f>
        <v>1.154243558239511</v>
      </c>
      <c r="CD172" s="136">
        <f>'east Allen-Studer'!DT172</f>
        <v>2.3084871164790219</v>
      </c>
      <c r="CE172" s="37"/>
      <c r="CF172" s="204"/>
      <c r="CG172" s="198">
        <f t="shared" si="32"/>
        <v>373.14972778808999</v>
      </c>
      <c r="CH172" s="198">
        <f t="shared" si="33"/>
        <v>188.20290036774816</v>
      </c>
      <c r="CI172" s="6"/>
      <c r="CJ172" s="218">
        <f t="shared" si="36"/>
        <v>1752</v>
      </c>
      <c r="CK172" s="67"/>
      <c r="CL172" s="37"/>
    </row>
    <row r="173" spans="1:95" x14ac:dyDescent="0.15">
      <c r="A173" s="218">
        <f t="shared" si="35"/>
        <v>1753</v>
      </c>
      <c r="AM173">
        <v>75</v>
      </c>
      <c r="AN173">
        <f>(AM173*37.73)/4173.054</f>
        <v>0.67810049905896241</v>
      </c>
      <c r="AQ173">
        <f t="shared" si="38"/>
        <v>0.71953010279001461</v>
      </c>
      <c r="BU173" s="136">
        <f t="shared" si="34"/>
        <v>0.71953010279001461</v>
      </c>
      <c r="BV173" s="136">
        <f>'east Allen-Studer'!DL173</f>
        <v>1.6</v>
      </c>
      <c r="BW173" s="136">
        <f>'east Allen-Studer'!DM173</f>
        <v>4.5448340105680742</v>
      </c>
      <c r="BX173" s="136">
        <f>'east Allen-Studer'!DN173</f>
        <v>2.5970480060388996</v>
      </c>
      <c r="BY173" s="136">
        <f>'east Allen-Studer'!DO173</f>
        <v>1.9275867422599831</v>
      </c>
      <c r="BZ173" s="136">
        <f>'east Allen-Studer'!DP173</f>
        <v>0.95955040649672341</v>
      </c>
      <c r="CA173" s="136">
        <f>'east Allen-Studer'!DQ173</f>
        <v>9.0357228677827184</v>
      </c>
      <c r="CB173" s="136">
        <f>'east Allen-Studer'!DR173</f>
        <v>3.4781460094191519</v>
      </c>
      <c r="CC173" s="136">
        <f>'east Allen-Studer'!DS173</f>
        <v>1.2985240030194498</v>
      </c>
      <c r="CD173" s="136">
        <f>'east Allen-Studer'!DT173</f>
        <v>2.5970480060388996</v>
      </c>
      <c r="CE173" s="37"/>
      <c r="CF173" s="204"/>
      <c r="CG173" s="198">
        <f t="shared" si="32"/>
        <v>317.55479725128248</v>
      </c>
      <c r="CH173" s="198">
        <f t="shared" si="33"/>
        <v>179.36664141595415</v>
      </c>
      <c r="CI173" s="6"/>
      <c r="CJ173" s="218">
        <f t="shared" si="36"/>
        <v>1753</v>
      </c>
      <c r="CK173" s="67"/>
      <c r="CL173" s="37"/>
    </row>
    <row r="174" spans="1:95" x14ac:dyDescent="0.15">
      <c r="A174" s="218">
        <f t="shared" si="35"/>
        <v>1754</v>
      </c>
      <c r="AM174">
        <v>90</v>
      </c>
      <c r="AN174">
        <f>(AM174*37.73)/4173.054</f>
        <v>0.81372059887075499</v>
      </c>
      <c r="AQ174">
        <f t="shared" si="38"/>
        <v>0.71953010279001461</v>
      </c>
      <c r="BU174" s="136">
        <f t="shared" si="34"/>
        <v>0.71953010279001461</v>
      </c>
      <c r="BV174" s="136">
        <f>'east Allen-Studer'!DL174</f>
        <v>1.74</v>
      </c>
      <c r="BW174" s="136">
        <f>'east Allen-Studer'!DM174</f>
        <v>4.0398524538382885</v>
      </c>
      <c r="BX174" s="136">
        <f>'east Allen-Studer'!DN174</f>
        <v>1.5870848925793275</v>
      </c>
      <c r="BY174" s="136">
        <f>'east Allen-Studer'!DO174</f>
        <v>1.944900395633576</v>
      </c>
      <c r="BZ174" s="136">
        <f>'east Allen-Studer'!DP174</f>
        <v>1.1419442854175883</v>
      </c>
      <c r="CA174" s="136">
        <f>'east Allen-Studer'!DQ174</f>
        <v>10.75325696661745</v>
      </c>
      <c r="CB174" s="136">
        <f>'east Allen-Studer'!DR174</f>
        <v>3.4781460094191519</v>
      </c>
      <c r="CC174" s="136">
        <f>'east Allen-Studer'!DS174</f>
        <v>0.79354244628966375</v>
      </c>
      <c r="CD174" s="136">
        <f>'east Allen-Studer'!DT174</f>
        <v>1.5870848925793275</v>
      </c>
      <c r="CE174" s="37"/>
      <c r="CF174" s="204"/>
      <c r="CG174" s="198">
        <f t="shared" si="32"/>
        <v>332.95104849390776</v>
      </c>
      <c r="CH174" s="198">
        <f t="shared" si="33"/>
        <v>181.23350568927461</v>
      </c>
      <c r="CI174" s="6"/>
      <c r="CJ174" s="218">
        <f t="shared" si="36"/>
        <v>1754</v>
      </c>
      <c r="CK174" s="67"/>
      <c r="CL174" s="37"/>
    </row>
    <row r="175" spans="1:95" x14ac:dyDescent="0.15">
      <c r="A175" s="218">
        <f t="shared" si="35"/>
        <v>1755</v>
      </c>
      <c r="AQ175">
        <f t="shared" si="38"/>
        <v>0.71953010279001461</v>
      </c>
      <c r="BD175">
        <v>40</v>
      </c>
      <c r="BU175" s="136">
        <f t="shared" si="34"/>
        <v>0.71953010279001461</v>
      </c>
      <c r="BV175" s="136">
        <f>'east Allen-Studer'!DL175</f>
        <v>1.33</v>
      </c>
      <c r="BW175" s="136">
        <f>'east Allen-Studer'!DM175</f>
        <v>4.4726937881781055</v>
      </c>
      <c r="BX175" s="136">
        <f>'east Allen-Studer'!DN175</f>
        <v>2.0199262269191443</v>
      </c>
      <c r="BY175" s="136">
        <f>'east Allen-Studer'!DO175</f>
        <v>1.98241331127636</v>
      </c>
      <c r="BZ175" s="136">
        <f>'east Allen-Studer'!DP175</f>
        <v>0.9833409124429231</v>
      </c>
      <c r="CA175" s="136">
        <f>'east Allen-Studer'!DQ175</f>
        <v>9.2597490545872478</v>
      </c>
      <c r="CB175" s="136">
        <f>'east Allen-Studer'!DR175</f>
        <v>3.4781460094191519</v>
      </c>
      <c r="CC175" s="136">
        <f>'east Allen-Studer'!DS175</f>
        <v>1.0099631134595721</v>
      </c>
      <c r="CD175" s="136">
        <f>'east Allen-Studer'!DT175</f>
        <v>2.0199262269191443</v>
      </c>
      <c r="CE175" s="37"/>
      <c r="CF175" s="204"/>
      <c r="CG175" s="198">
        <f t="shared" si="32"/>
        <v>283.60430278963497</v>
      </c>
      <c r="CH175" s="198">
        <f t="shared" si="33"/>
        <v>173.93124540465564</v>
      </c>
      <c r="CI175" s="6"/>
      <c r="CJ175" s="218">
        <f t="shared" si="36"/>
        <v>1755</v>
      </c>
      <c r="CK175" s="67"/>
      <c r="CL175" s="37"/>
    </row>
    <row r="176" spans="1:95" x14ac:dyDescent="0.15">
      <c r="A176" s="218">
        <f t="shared" si="35"/>
        <v>1756</v>
      </c>
      <c r="AQ176">
        <f t="shared" si="38"/>
        <v>0.71953010279001461</v>
      </c>
      <c r="BU176" s="136">
        <f t="shared" si="34"/>
        <v>0.71953010279001461</v>
      </c>
      <c r="BV176" s="136">
        <f>'east Allen-Studer'!DL176</f>
        <v>0.68</v>
      </c>
      <c r="BW176" s="136">
        <f>'east Allen-Studer'!DM176</f>
        <v>4.3284133433981662</v>
      </c>
      <c r="BX176" s="136">
        <f>'east Allen-Studer'!DN176</f>
        <v>1.3706642254094192</v>
      </c>
      <c r="BY176" s="136">
        <f>'east Allen-Studer'!DO176</f>
        <v>1.9766420934851623</v>
      </c>
      <c r="BZ176" s="136">
        <f>'east Allen-Studer'!DP176</f>
        <v>0.9912710810916564</v>
      </c>
      <c r="CA176" s="136">
        <f>'east Allen-Studer'!DQ176</f>
        <v>9.3344244501887577</v>
      </c>
      <c r="CB176" s="136">
        <f>'east Allen-Studer'!DR176</f>
        <v>3.4781460094191519</v>
      </c>
      <c r="CC176" s="136">
        <f>'east Allen-Studer'!DS176</f>
        <v>0.68533211270470962</v>
      </c>
      <c r="CD176" s="136">
        <f>'east Allen-Studer'!DT176</f>
        <v>1.3706642254094192</v>
      </c>
      <c r="CE176" s="37"/>
      <c r="CF176" s="204"/>
      <c r="CG176" s="198">
        <f t="shared" si="32"/>
        <v>204.50890422048883</v>
      </c>
      <c r="CH176" s="198">
        <f t="shared" si="33"/>
        <v>160.51065214067964</v>
      </c>
      <c r="CI176" s="6"/>
      <c r="CJ176" s="218">
        <f t="shared" si="36"/>
        <v>1756</v>
      </c>
      <c r="CK176" s="67"/>
      <c r="CL176" s="37"/>
    </row>
    <row r="177" spans="1:90" x14ac:dyDescent="0.15">
      <c r="A177" s="218">
        <f t="shared" si="35"/>
        <v>1757</v>
      </c>
      <c r="AQ177">
        <f t="shared" si="38"/>
        <v>0.71953010279001461</v>
      </c>
      <c r="BU177" s="136">
        <f t="shared" si="34"/>
        <v>0.71953010279001461</v>
      </c>
      <c r="BV177" s="136">
        <f>'east Allen-Studer'!DL177</f>
        <v>0.95</v>
      </c>
      <c r="BW177" s="136">
        <f>'east Allen-Studer'!DM177</f>
        <v>4.1119926762282573</v>
      </c>
      <c r="BX177" s="136">
        <f>'east Allen-Studer'!DN177</f>
        <v>2.0199262269191443</v>
      </c>
      <c r="BY177" s="136">
        <f>'east Allen-Studer'!DO177</f>
        <v>2.2017195873418669</v>
      </c>
      <c r="BZ177" s="136">
        <f>'east Allen-Studer'!DP177</f>
        <v>0.79301686487332512</v>
      </c>
      <c r="CA177" s="136">
        <f>'east Allen-Studer'!DQ177</f>
        <v>7.4675395601510068</v>
      </c>
      <c r="CB177" s="136">
        <f>'east Allen-Studer'!DR177</f>
        <v>3.4781460094191519</v>
      </c>
      <c r="CC177" s="136">
        <f>'east Allen-Studer'!DS177</f>
        <v>1.0099631134595721</v>
      </c>
      <c r="CD177" s="136">
        <f>'east Allen-Studer'!DT177</f>
        <v>2.0199262269191443</v>
      </c>
      <c r="CE177" s="37"/>
      <c r="CF177" s="204"/>
      <c r="CG177" s="198">
        <f t="shared" si="32"/>
        <v>231.60029495177253</v>
      </c>
      <c r="CH177" s="198">
        <f t="shared" si="33"/>
        <v>165.11678247822829</v>
      </c>
      <c r="CI177" s="6"/>
      <c r="CJ177" s="218">
        <f t="shared" si="36"/>
        <v>1757</v>
      </c>
      <c r="CK177" s="67"/>
      <c r="CL177" s="37"/>
    </row>
    <row r="178" spans="1:90" x14ac:dyDescent="0.15">
      <c r="A178" s="218">
        <f t="shared" si="35"/>
        <v>1758</v>
      </c>
      <c r="AM178">
        <v>80</v>
      </c>
      <c r="AN178">
        <f>(AM178*37.73)/4173.054</f>
        <v>0.72330719899622664</v>
      </c>
      <c r="AQ178">
        <f t="shared" si="38"/>
        <v>0.71953010279001461</v>
      </c>
      <c r="BU178" s="136">
        <f t="shared" si="34"/>
        <v>0.71953010279001461</v>
      </c>
      <c r="BV178" s="136">
        <f>'east Allen-Studer'!DL178</f>
        <v>1.43</v>
      </c>
      <c r="BW178" s="136">
        <f>'east Allen-Studer'!DM178</f>
        <v>5.04981556729786</v>
      </c>
      <c r="BX178" s="136">
        <f>'east Allen-Studer'!DN178</f>
        <v>2.1642066716990831</v>
      </c>
      <c r="BY178" s="136">
        <f>'east Allen-Studer'!DO178</f>
        <v>1.8727601732436063</v>
      </c>
      <c r="BZ178" s="136">
        <f>'east Allen-Studer'!DP178</f>
        <v>1.1260839481201215</v>
      </c>
      <c r="CA178" s="136">
        <f>'east Allen-Studer'!DQ178</f>
        <v>10.603906175414428</v>
      </c>
      <c r="CB178" s="136">
        <f>'east Allen-Studer'!DR178</f>
        <v>3.4781460094191519</v>
      </c>
      <c r="CC178" s="136">
        <f>'east Allen-Studer'!DS178</f>
        <v>1.0821033358495415</v>
      </c>
      <c r="CD178" s="136">
        <f>'east Allen-Studer'!DT178</f>
        <v>2.1642066716990831</v>
      </c>
      <c r="CE178" s="37"/>
      <c r="CF178" s="204"/>
      <c r="CG178" s="198">
        <f t="shared" si="32"/>
        <v>303.29957253260619</v>
      </c>
      <c r="CH178" s="198">
        <f t="shared" si="33"/>
        <v>177.87153357298098</v>
      </c>
      <c r="CI178" s="6"/>
      <c r="CJ178" s="218">
        <f t="shared" si="36"/>
        <v>1758</v>
      </c>
      <c r="CK178" s="67"/>
      <c r="CL178" s="37"/>
    </row>
    <row r="179" spans="1:90" x14ac:dyDescent="0.15">
      <c r="A179" s="218">
        <f t="shared" si="35"/>
        <v>1759</v>
      </c>
      <c r="H179">
        <v>1.88</v>
      </c>
      <c r="I179">
        <v>1.18</v>
      </c>
      <c r="AM179">
        <v>90</v>
      </c>
      <c r="AN179">
        <f>(AM179*37.73)/4173.054</f>
        <v>0.81372059887075499</v>
      </c>
      <c r="AQ179">
        <f t="shared" si="38"/>
        <v>0.71953010279001461</v>
      </c>
      <c r="BU179" s="136">
        <f t="shared" si="34"/>
        <v>0.71953010279001461</v>
      </c>
      <c r="BV179" s="136">
        <f>'east Allen-Studer'!DL179</f>
        <v>1.23</v>
      </c>
      <c r="BW179" s="136">
        <f>'east Allen-Studer'!DM179</f>
        <v>5.04981556729786</v>
      </c>
      <c r="BX179" s="136">
        <f>'east Allen-Studer'!DN179</f>
        <v>2.1642066716990831</v>
      </c>
      <c r="BY179" s="136">
        <f>'east Allen-Studer'!DO179</f>
        <v>2.0256974447103415</v>
      </c>
      <c r="BZ179" s="136">
        <f>'east Allen-Studer'!DP179</f>
        <v>1.2688269837973203</v>
      </c>
      <c r="CA179" s="136">
        <f>'east Allen-Studer'!DQ179</f>
        <v>11.948063296241612</v>
      </c>
      <c r="CB179" s="136">
        <f>'east Allen-Studer'!DR179</f>
        <v>3.4781460094191519</v>
      </c>
      <c r="CC179" s="136">
        <f>'east Allen-Studer'!DS179</f>
        <v>1.0821033358495415</v>
      </c>
      <c r="CD179" s="136">
        <f>'east Allen-Studer'!DT179</f>
        <v>2.1642066716990831</v>
      </c>
      <c r="CE179" s="37"/>
      <c r="CF179" s="204"/>
      <c r="CG179" s="198">
        <f t="shared" si="32"/>
        <v>286.35083486614758</v>
      </c>
      <c r="CH179" s="198">
        <f t="shared" si="33"/>
        <v>174.60563722294606</v>
      </c>
      <c r="CI179" s="6"/>
      <c r="CJ179" s="218">
        <f t="shared" si="36"/>
        <v>1759</v>
      </c>
      <c r="CK179" s="67"/>
      <c r="CL179" s="37"/>
    </row>
    <row r="180" spans="1:90" x14ac:dyDescent="0.15">
      <c r="A180" s="218">
        <f t="shared" si="35"/>
        <v>1760</v>
      </c>
      <c r="AQ180">
        <f t="shared" si="38"/>
        <v>0.71953010279001461</v>
      </c>
      <c r="BU180" s="136">
        <f t="shared" ref="BU180:BU199" si="39">AQ180</f>
        <v>0.71953010279001461</v>
      </c>
      <c r="BV180" s="136">
        <f>'east Allen-Studer'!DL180</f>
        <v>1.21</v>
      </c>
      <c r="BW180" s="136">
        <f>'east Allen-Studer'!DM180</f>
        <v>4.8160812467543597</v>
      </c>
      <c r="BX180" s="136">
        <f>'east Allen-Studer'!DN180</f>
        <v>1.9045018710951931</v>
      </c>
      <c r="BY180" s="136">
        <f>'east Allen-Studer'!DO180</f>
        <v>2.0430110980839347</v>
      </c>
      <c r="BZ180" s="136">
        <f>'east Allen-Studer'!DP180</f>
        <v>0.70578500973725922</v>
      </c>
      <c r="CA180" s="136">
        <f>'east Allen-Studer'!DQ180</f>
        <v>6.6461102085343953</v>
      </c>
      <c r="CB180" s="136">
        <f>'east Allen-Studer'!DR180</f>
        <v>3.4781460094191519</v>
      </c>
      <c r="CC180" s="136">
        <f>'east Allen-Studer'!DS180</f>
        <v>0.95225093554759654</v>
      </c>
      <c r="CD180" s="136">
        <f>'east Allen-Studer'!DT180</f>
        <v>1.9045018710951931</v>
      </c>
      <c r="CE180" s="37"/>
      <c r="CF180" s="204"/>
      <c r="CG180" s="198">
        <f t="shared" si="32"/>
        <v>259.03381505549669</v>
      </c>
      <c r="CH180" s="198">
        <f t="shared" si="33"/>
        <v>171.84993564588257</v>
      </c>
      <c r="CI180" s="6"/>
      <c r="CJ180" s="218">
        <f t="shared" si="36"/>
        <v>1760</v>
      </c>
      <c r="CK180" s="67"/>
      <c r="CL180" s="37"/>
    </row>
    <row r="181" spans="1:90" x14ac:dyDescent="0.15">
      <c r="A181" s="218">
        <f t="shared" ref="A181:A212" si="40">+A180+1</f>
        <v>1761</v>
      </c>
      <c r="AQ181">
        <f t="shared" si="38"/>
        <v>0.71953010279001461</v>
      </c>
      <c r="BU181" s="136">
        <f t="shared" si="39"/>
        <v>0.71953010279001461</v>
      </c>
      <c r="BV181" s="136">
        <f>'east Allen-Studer'!DL181</f>
        <v>1.18</v>
      </c>
      <c r="BW181" s="136">
        <f>'east Allen-Studer'!DM181</f>
        <v>4.4640369614913089</v>
      </c>
      <c r="BX181" s="136">
        <f>'east Allen-Studer'!DN181</f>
        <v>1.7890775152712419</v>
      </c>
      <c r="BY181" s="136">
        <f>'east Allen-Studer'!DO181</f>
        <v>2.0574391425619281</v>
      </c>
      <c r="BZ181" s="136">
        <f>'east Allen-Studer'!DP181</f>
        <v>1.7525672713700486</v>
      </c>
      <c r="CA181" s="136">
        <f>'east Allen-Studer'!DQ181</f>
        <v>19.201895822055782</v>
      </c>
      <c r="CB181" s="136">
        <f>'east Allen-Studer'!DR181</f>
        <v>3.4781460094191519</v>
      </c>
      <c r="CC181" s="136">
        <f>'east Allen-Studer'!DS181</f>
        <v>0.89453875763562096</v>
      </c>
      <c r="CD181" s="136">
        <f>'east Allen-Studer'!DT181</f>
        <v>1.7890775152712419</v>
      </c>
      <c r="CE181" s="37"/>
      <c r="CF181" s="204"/>
      <c r="CG181" s="198">
        <f t="shared" si="32"/>
        <v>304.03502395596541</v>
      </c>
      <c r="CH181" s="198">
        <f t="shared" si="33"/>
        <v>173.36300566394777</v>
      </c>
      <c r="CI181" s="6"/>
      <c r="CJ181" s="218">
        <f t="shared" si="36"/>
        <v>1761</v>
      </c>
      <c r="CK181" s="67"/>
      <c r="CL181" s="37"/>
    </row>
    <row r="182" spans="1:90" x14ac:dyDescent="0.15">
      <c r="A182" s="218">
        <f t="shared" si="40"/>
        <v>1762</v>
      </c>
      <c r="AQ182">
        <f t="shared" si="38"/>
        <v>0.71953010279001461</v>
      </c>
      <c r="BU182" s="136">
        <f t="shared" si="39"/>
        <v>0.71953010279001461</v>
      </c>
      <c r="BV182" s="136">
        <f>'east Allen-Studer'!DL182</f>
        <v>1.1399999999999999</v>
      </c>
      <c r="BW182" s="136">
        <f>'east Allen-Studer'!DM182</f>
        <v>4.1119926762282573</v>
      </c>
      <c r="BX182" s="136">
        <f>'east Allen-Studer'!DN182</f>
        <v>1.6592251149692969</v>
      </c>
      <c r="BY182" s="136">
        <f>'east Allen-Studer'!DO182</f>
        <v>2.4527675612589608</v>
      </c>
      <c r="BZ182" s="136">
        <f>'east Allen-Studer'!DP182</f>
        <v>1.4988018746105842</v>
      </c>
      <c r="CA182" s="136">
        <f>'east Allen-Studer'!DQ182</f>
        <v>14.324787202495564</v>
      </c>
      <c r="CB182" s="136">
        <f>'east Allen-Studer'!DR182</f>
        <v>3.4781460094191519</v>
      </c>
      <c r="CC182" s="136">
        <f>'east Allen-Studer'!DS182</f>
        <v>0.82961255748464846</v>
      </c>
      <c r="CD182" s="136">
        <f>'east Allen-Studer'!DT182</f>
        <v>1.6592251149692969</v>
      </c>
      <c r="CE182" s="37"/>
      <c r="CF182" s="204"/>
      <c r="CG182" s="198">
        <f t="shared" si="32"/>
        <v>280.6489967158135</v>
      </c>
      <c r="CH182" s="198">
        <f t="shared" si="33"/>
        <v>171.53623345527427</v>
      </c>
      <c r="CI182" s="6"/>
      <c r="CJ182" s="218">
        <f t="shared" si="36"/>
        <v>1762</v>
      </c>
      <c r="CK182" s="67"/>
      <c r="CL182" s="37"/>
    </row>
    <row r="183" spans="1:90" x14ac:dyDescent="0.15">
      <c r="A183" s="218">
        <f t="shared" si="40"/>
        <v>1763</v>
      </c>
      <c r="AQ183">
        <f t="shared" si="38"/>
        <v>0.71953010279001461</v>
      </c>
      <c r="BU183" s="136">
        <f t="shared" si="39"/>
        <v>0.71953010279001461</v>
      </c>
      <c r="BV183" s="136">
        <f>'east Allen-Studer'!DL183</f>
        <v>1.33</v>
      </c>
      <c r="BW183" s="136">
        <f>'east Allen-Studer'!DM183</f>
        <v>4.0398524538382885</v>
      </c>
      <c r="BX183" s="136">
        <f>'east Allen-Studer'!DN183</f>
        <v>1.7313653373592663</v>
      </c>
      <c r="BY183" s="136">
        <f>'east Allen-Studer'!DO183</f>
        <v>2.1642066716990831</v>
      </c>
      <c r="BZ183" s="136">
        <f>'east Allen-Studer'!DP183</f>
        <v>1.3401985016359195</v>
      </c>
      <c r="CA183" s="136">
        <f>'east Allen-Studer'!DQ183</f>
        <v>14.324787202495564</v>
      </c>
      <c r="CB183" s="136">
        <f>'east Allen-Studer'!DR183</f>
        <v>3.4781460094191519</v>
      </c>
      <c r="CC183" s="136">
        <f>'east Allen-Studer'!DS183</f>
        <v>0.86568266867963317</v>
      </c>
      <c r="CD183" s="136">
        <f>'east Allen-Studer'!DT183</f>
        <v>1.7313653373592663</v>
      </c>
      <c r="CE183" s="37"/>
      <c r="CF183" s="204"/>
      <c r="CG183" s="198">
        <f t="shared" si="32"/>
        <v>300.27112523936262</v>
      </c>
      <c r="CH183" s="198">
        <f t="shared" si="33"/>
        <v>174.06688089006062</v>
      </c>
      <c r="CI183" s="6"/>
      <c r="CJ183" s="218">
        <f t="shared" si="36"/>
        <v>1763</v>
      </c>
      <c r="CK183" s="67"/>
      <c r="CL183" s="37"/>
    </row>
    <row r="184" spans="1:90" x14ac:dyDescent="0.15">
      <c r="A184" s="218">
        <f t="shared" si="40"/>
        <v>1764</v>
      </c>
      <c r="AQ184">
        <f t="shared" si="38"/>
        <v>0.71953010279001461</v>
      </c>
      <c r="BU184" s="136">
        <f t="shared" si="39"/>
        <v>0.71953010279001461</v>
      </c>
      <c r="BV184" s="136">
        <f>'east Allen-Studer'!DL184</f>
        <v>1.25</v>
      </c>
      <c r="BW184" s="136">
        <f>'east Allen-Studer'!DM184</f>
        <v>5.3383764568577377</v>
      </c>
      <c r="BX184" s="136">
        <f>'east Allen-Studer'!DN184</f>
        <v>2.7413284508188385</v>
      </c>
      <c r="BY184" s="136">
        <f>'east Allen-Studer'!DO184</f>
        <v>2.1642066716990831</v>
      </c>
      <c r="BZ184" s="136">
        <f>'east Allen-Studer'!DP184</f>
        <v>1.3164079956897194</v>
      </c>
      <c r="CA184" s="136">
        <f>'east Allen-Studer'!DQ184</f>
        <v>14.324787202495564</v>
      </c>
      <c r="CB184" s="136">
        <f>'east Allen-Studer'!DR184</f>
        <v>3.4781460094191519</v>
      </c>
      <c r="CC184" s="136">
        <f>'east Allen-Studer'!DS184</f>
        <v>1.3706642254094192</v>
      </c>
      <c r="CD184" s="136">
        <f>'east Allen-Studer'!DT184</f>
        <v>2.7413284508188385</v>
      </c>
      <c r="CE184" s="37"/>
      <c r="CF184" s="204"/>
      <c r="CG184" s="198">
        <f t="shared" si="32"/>
        <v>301.24597141455376</v>
      </c>
      <c r="CH184" s="198">
        <f t="shared" si="33"/>
        <v>176.29108138128035</v>
      </c>
      <c r="CI184" s="6"/>
      <c r="CJ184" s="218">
        <f t="shared" si="36"/>
        <v>1764</v>
      </c>
      <c r="CK184" s="67"/>
      <c r="CL184" s="37"/>
    </row>
    <row r="185" spans="1:90" x14ac:dyDescent="0.15">
      <c r="A185" s="218">
        <f t="shared" si="40"/>
        <v>1765</v>
      </c>
      <c r="AQ185">
        <f t="shared" si="38"/>
        <v>0.71953010279001461</v>
      </c>
      <c r="BU185" s="136">
        <f t="shared" si="39"/>
        <v>0.71953010279001461</v>
      </c>
      <c r="BV185" s="136">
        <f>'east Allen-Studer'!DL185</f>
        <v>1.32</v>
      </c>
      <c r="BW185" s="136">
        <f>'east Allen-Studer'!DM185</f>
        <v>5.7712177911975546</v>
      </c>
      <c r="BX185" s="136">
        <f>'east Allen-Studer'!DN185</f>
        <v>2.8134686732088077</v>
      </c>
      <c r="BY185" s="136">
        <f>'east Allen-Studer'!DO185</f>
        <v>2.0920664493091135</v>
      </c>
      <c r="BZ185" s="136">
        <f>'east Allen-Studer'!DP185</f>
        <v>1.5067320432593176</v>
      </c>
      <c r="CA185" s="136">
        <f>'east Allen-Studer'!DQ185</f>
        <v>15.916068282295242</v>
      </c>
      <c r="CB185" s="136">
        <f>'east Allen-Studer'!DR185</f>
        <v>3.4781460094191519</v>
      </c>
      <c r="CC185" s="136">
        <f>'east Allen-Studer'!DS185</f>
        <v>1.4067343366044038</v>
      </c>
      <c r="CD185" s="136">
        <f>'east Allen-Studer'!DT185</f>
        <v>2.8134686732088077</v>
      </c>
      <c r="CE185" s="37"/>
      <c r="CF185" s="204"/>
      <c r="CG185" s="198">
        <f t="shared" si="32"/>
        <v>317.97685822856232</v>
      </c>
      <c r="CH185" s="198">
        <f t="shared" si="33"/>
        <v>179.41629708222868</v>
      </c>
      <c r="CI185" s="6"/>
      <c r="CJ185" s="218">
        <f t="shared" si="36"/>
        <v>1765</v>
      </c>
      <c r="CK185" s="67"/>
      <c r="CL185" s="37"/>
    </row>
    <row r="186" spans="1:90" x14ac:dyDescent="0.15">
      <c r="A186" s="218">
        <f t="shared" si="40"/>
        <v>1766</v>
      </c>
      <c r="AQ186">
        <f t="shared" si="38"/>
        <v>0.71953010279001461</v>
      </c>
      <c r="BU186" s="136">
        <f t="shared" si="39"/>
        <v>0.71953010279001461</v>
      </c>
      <c r="BV186" s="136">
        <f>'east Allen-Studer'!DL186</f>
        <v>1.4</v>
      </c>
      <c r="BW186" s="136">
        <f>'east Allen-Studer'!DM186</f>
        <v>6.4926200150972484</v>
      </c>
      <c r="BX186" s="136">
        <f>'east Allen-Studer'!DN186</f>
        <v>2.8856088955987773</v>
      </c>
      <c r="BY186" s="136">
        <f>'east Allen-Studer'!DO186</f>
        <v>2.2911734631054292</v>
      </c>
      <c r="BZ186" s="136">
        <f>'east Allen-Studer'!DP186</f>
        <v>1.6891259221801824</v>
      </c>
      <c r="CA186" s="136">
        <f>'east Allen-Studer'!DQ186</f>
        <v>14.324787202495564</v>
      </c>
      <c r="CB186" s="136">
        <f>'east Allen-Studer'!DR186</f>
        <v>3</v>
      </c>
      <c r="CC186" s="136">
        <f>'east Allen-Studer'!DS186</f>
        <v>1.4428044477993887</v>
      </c>
      <c r="CD186" s="136">
        <f>'east Allen-Studer'!DT186</f>
        <v>2.8856088955987773</v>
      </c>
      <c r="CE186" s="37"/>
      <c r="CF186" s="204"/>
      <c r="CG186" s="198">
        <f t="shared" si="32"/>
        <v>325.23234363394437</v>
      </c>
      <c r="CH186" s="198">
        <f t="shared" si="33"/>
        <v>182.69146139002549</v>
      </c>
      <c r="CI186" s="6"/>
      <c r="CJ186" s="218">
        <f t="shared" si="36"/>
        <v>1766</v>
      </c>
      <c r="CK186" s="67"/>
      <c r="CL186" s="37"/>
    </row>
    <row r="187" spans="1:90" x14ac:dyDescent="0.15">
      <c r="A187" s="218">
        <f t="shared" si="40"/>
        <v>1767</v>
      </c>
      <c r="AQ187">
        <f t="shared" si="38"/>
        <v>0.71953010279001461</v>
      </c>
      <c r="BU187" s="136">
        <f t="shared" si="39"/>
        <v>0.71953010279001461</v>
      </c>
      <c r="BV187" s="136">
        <f>'east Allen-Studer'!DL187</f>
        <v>1.82</v>
      </c>
      <c r="BW187" s="136">
        <f>'east Allen-Studer'!DM187</f>
        <v>6.8388930825691023</v>
      </c>
      <c r="BX187" s="136">
        <f>'east Allen-Studer'!DN187</f>
        <v>3.2463100075486242</v>
      </c>
      <c r="BY187" s="136">
        <f>'east Allen-Studer'!DO187</f>
        <v>2.4873948680061457</v>
      </c>
      <c r="BZ187" s="136">
        <f>'east Allen-Studer'!DP187</f>
        <v>1.4036398508257857</v>
      </c>
      <c r="CA187" s="136">
        <f>'east Allen-Studer'!DQ187</f>
        <v>14.324787202495564</v>
      </c>
      <c r="CB187" s="136">
        <f>'east Allen-Studer'!DR187</f>
        <v>3</v>
      </c>
      <c r="CC187" s="136">
        <f>'east Allen-Studer'!DS187</f>
        <v>1.6231550037743121</v>
      </c>
      <c r="CD187" s="136">
        <f>'east Allen-Studer'!DT187</f>
        <v>3.2463100075486242</v>
      </c>
      <c r="CE187" s="37"/>
      <c r="CF187" s="204"/>
      <c r="CG187" s="198">
        <f t="shared" si="32"/>
        <v>373.88233001758266</v>
      </c>
      <c r="CH187" s="198">
        <f t="shared" si="33"/>
        <v>191.66626518817932</v>
      </c>
      <c r="CI187" s="6"/>
      <c r="CJ187" s="218">
        <f t="shared" si="36"/>
        <v>1767</v>
      </c>
      <c r="CK187" s="67"/>
      <c r="CL187" s="37"/>
    </row>
    <row r="188" spans="1:90" x14ac:dyDescent="0.15">
      <c r="A188" s="218">
        <f t="shared" si="40"/>
        <v>1768</v>
      </c>
      <c r="L188" s="6">
        <f>2*8/2.5</f>
        <v>6.4</v>
      </c>
      <c r="M188" s="37">
        <f>L188*10.78/$G$2</f>
        <v>2.2997333333333336</v>
      </c>
      <c r="AM188">
        <v>35</v>
      </c>
      <c r="AN188">
        <f>(AM188*37.73)/4173.054</f>
        <v>0.3164468995608492</v>
      </c>
      <c r="AP188">
        <v>0.28149999999999997</v>
      </c>
      <c r="AQ188">
        <f t="shared" si="38"/>
        <v>0.71953010279001461</v>
      </c>
      <c r="BH188">
        <v>20</v>
      </c>
      <c r="BI188">
        <v>13.33</v>
      </c>
      <c r="BL188">
        <f>(BI188*10.78)/37.3578</f>
        <v>3.84651665783317</v>
      </c>
      <c r="BU188" s="136">
        <f t="shared" si="39"/>
        <v>0.71953010279001461</v>
      </c>
      <c r="BV188" s="136">
        <f>'east Allen-Studer'!DL188</f>
        <v>2.2400000000000002</v>
      </c>
      <c r="BW188" s="136">
        <f>'east Allen-Studer'!DM188</f>
        <v>7.1707381055629611</v>
      </c>
      <c r="BX188" s="136">
        <f>'east Allen-Studer'!DN188</f>
        <v>3.4252177590757484</v>
      </c>
      <c r="BY188" s="136">
        <f>'east Allen-Studer'!DO188</f>
        <v>2.50182291248414</v>
      </c>
      <c r="BZ188" s="136">
        <f>'east Allen-Studer'!DP188</f>
        <v>1.5305225492055174</v>
      </c>
      <c r="CA188" s="136">
        <f>'east Allen-Studer'!DQ188</f>
        <v>14.324787202495564</v>
      </c>
      <c r="CB188" s="136">
        <f>'east Allen-Studer'!DR188</f>
        <v>3</v>
      </c>
      <c r="CC188" s="136">
        <f>'east Allen-Studer'!DS188</f>
        <v>1.7126088795378742</v>
      </c>
      <c r="CD188" s="136">
        <f>'east Allen-Studer'!DT188</f>
        <v>3.4252177590757484</v>
      </c>
      <c r="CE188" s="37"/>
      <c r="CF188" s="204"/>
      <c r="CG188" s="198">
        <f t="shared" si="32"/>
        <v>425.89221394100326</v>
      </c>
      <c r="CH188" s="198">
        <f t="shared" si="33"/>
        <v>201.47130444125608</v>
      </c>
      <c r="CI188" s="6"/>
      <c r="CJ188" s="218">
        <f t="shared" si="36"/>
        <v>1768</v>
      </c>
      <c r="CK188" s="234">
        <f>M188*360</f>
        <v>827.90400000000011</v>
      </c>
      <c r="CL188" s="136">
        <f>CK188/(3*1.05*CG188)</f>
        <v>0.61712014933213766</v>
      </c>
    </row>
    <row r="189" spans="1:90" x14ac:dyDescent="0.15">
      <c r="A189" s="218">
        <f t="shared" si="40"/>
        <v>1769</v>
      </c>
      <c r="AM189">
        <v>35</v>
      </c>
      <c r="AN189">
        <f>(AM189*37.73)/4173.054</f>
        <v>0.3164468995608492</v>
      </c>
      <c r="AP189">
        <v>0.28149999999999997</v>
      </c>
      <c r="AQ189">
        <f t="shared" si="38"/>
        <v>0.71953010279001461</v>
      </c>
      <c r="BH189">
        <v>20</v>
      </c>
      <c r="BI189">
        <v>13.33</v>
      </c>
      <c r="BL189">
        <f>(BI189*10.78)/37.3578</f>
        <v>3.84651665783317</v>
      </c>
      <c r="BU189" s="136">
        <f t="shared" si="39"/>
        <v>0.71953010279001461</v>
      </c>
      <c r="BV189" s="136">
        <f>'east Allen-Studer'!DL189</f>
        <v>2.67</v>
      </c>
      <c r="BW189" s="136">
        <f>'east Allen-Studer'!DM189</f>
        <v>7.5025831285568207</v>
      </c>
      <c r="BX189" s="136">
        <f>'east Allen-Studer'!DN189</f>
        <v>3.607011119498472</v>
      </c>
      <c r="BY189" s="136">
        <f>'east Allen-Studer'!DO189</f>
        <v>2.21903324071546</v>
      </c>
      <c r="BZ189" s="136">
        <f>'east Allen-Studer'!DP189</f>
        <v>1.9666818248858462</v>
      </c>
      <c r="CA189" s="136">
        <f>'east Allen-Studer'!DQ189</f>
        <v>14.324787202495564</v>
      </c>
      <c r="CB189" s="136">
        <f>'east Allen-Studer'!DR189</f>
        <v>3</v>
      </c>
      <c r="CC189" s="136">
        <f>'east Allen-Studer'!DS189</f>
        <v>1.803505559749236</v>
      </c>
      <c r="CD189" s="136">
        <f>'east Allen-Studer'!DT189</f>
        <v>3.607011119498472</v>
      </c>
      <c r="CE189" s="37"/>
      <c r="CF189" s="204"/>
      <c r="CG189" s="198">
        <f t="shared" si="32"/>
        <v>482.18773781735911</v>
      </c>
      <c r="CH189" s="198">
        <f t="shared" si="33"/>
        <v>211.80973799374127</v>
      </c>
      <c r="CI189" s="6"/>
      <c r="CJ189" s="218">
        <f t="shared" si="36"/>
        <v>1769</v>
      </c>
      <c r="CK189" s="67"/>
      <c r="CL189" s="37"/>
    </row>
    <row r="190" spans="1:90" x14ac:dyDescent="0.15">
      <c r="A190" s="218">
        <f t="shared" si="40"/>
        <v>1770</v>
      </c>
      <c r="AM190">
        <v>35</v>
      </c>
      <c r="AN190">
        <f>(AM190*37.73)/4173.054</f>
        <v>0.3164468995608492</v>
      </c>
      <c r="AP190">
        <v>0.28149999999999997</v>
      </c>
      <c r="AQ190">
        <f t="shared" ref="AQ190:AQ199" si="41">(10.78/30/0.454)</f>
        <v>0.79148311306901609</v>
      </c>
      <c r="BH190">
        <v>20</v>
      </c>
      <c r="BI190">
        <v>13.33</v>
      </c>
      <c r="BL190">
        <f>(BI190*10.78)/37.3578</f>
        <v>3.84651665783317</v>
      </c>
      <c r="BU190" s="136">
        <f t="shared" si="39"/>
        <v>0.79148311306901609</v>
      </c>
      <c r="BV190" s="136">
        <f>'east Allen-Studer'!DL190</f>
        <v>2.62</v>
      </c>
      <c r="BW190" s="136">
        <f>'east Allen-Studer'!DM190</f>
        <v>5.7712177911975546</v>
      </c>
      <c r="BX190" s="136">
        <f>'east Allen-Studer'!DN190</f>
        <v>4.0398524538382885</v>
      </c>
      <c r="BY190" s="136">
        <f>'east Allen-Studer'!DO190</f>
        <v>2.2709742008362377</v>
      </c>
      <c r="BZ190" s="136">
        <f>'east Allen-Studer'!DP190</f>
        <v>3.0293244238161017</v>
      </c>
      <c r="CA190" s="136">
        <f>'east Allen-Studer'!DQ190</f>
        <v>14.324787202495564</v>
      </c>
      <c r="CB190" s="136">
        <f>'east Allen-Studer'!DR190</f>
        <v>3</v>
      </c>
      <c r="CC190" s="136">
        <f>'east Allen-Studer'!DS190</f>
        <v>2.0199262269191443</v>
      </c>
      <c r="CD190" s="136">
        <f>'east Allen-Studer'!DT190</f>
        <v>4.0398524538382885</v>
      </c>
      <c r="CE190" s="37"/>
      <c r="CF190" s="204"/>
      <c r="CG190" s="198">
        <f t="shared" si="32"/>
        <v>491.22988420263499</v>
      </c>
      <c r="CH190" s="198">
        <f t="shared" si="33"/>
        <v>220.56383936389406</v>
      </c>
      <c r="CI190" s="6"/>
      <c r="CJ190" s="218">
        <f t="shared" si="36"/>
        <v>1770</v>
      </c>
      <c r="CK190" s="67"/>
      <c r="CL190" s="37"/>
    </row>
    <row r="191" spans="1:90" x14ac:dyDescent="0.15">
      <c r="A191" s="218">
        <f t="shared" si="40"/>
        <v>1771</v>
      </c>
      <c r="AM191">
        <v>35</v>
      </c>
      <c r="AN191">
        <f>(AM191*37.73)/4173.054</f>
        <v>0.3164468995608492</v>
      </c>
      <c r="AP191">
        <v>0.28149999999999997</v>
      </c>
      <c r="AQ191">
        <f t="shared" si="41"/>
        <v>0.79148311306901609</v>
      </c>
      <c r="BH191">
        <v>20</v>
      </c>
      <c r="BI191">
        <v>13.33</v>
      </c>
      <c r="BL191">
        <f>(BI191*10.78)/37.3578</f>
        <v>3.84651665783317</v>
      </c>
      <c r="BU191" s="136">
        <f t="shared" si="39"/>
        <v>0.79148311306901609</v>
      </c>
      <c r="BV191" s="136">
        <f>'east Allen-Studer'!DL191</f>
        <v>2.2200000000000002</v>
      </c>
      <c r="BW191" s="136">
        <f>'east Allen-Studer'!DM191</f>
        <v>5.4105166792477073</v>
      </c>
      <c r="BX191" s="136">
        <f>'east Allen-Studer'!DN191</f>
        <v>2.5970480060388996</v>
      </c>
      <c r="BY191" s="136">
        <f>'east Allen-Studer'!DO191</f>
        <v>9.2339484659160878</v>
      </c>
      <c r="BZ191" s="136">
        <f>'east Allen-Studer'!DP191</f>
        <v>6.8516657125055298</v>
      </c>
      <c r="CA191" s="136">
        <f>'east Allen-Studer'!DQ191</f>
        <v>16.372142753542295</v>
      </c>
      <c r="CB191" s="136">
        <f>'east Allen-Studer'!DR191</f>
        <v>3</v>
      </c>
      <c r="CC191" s="136">
        <f>'east Allen-Studer'!DS191</f>
        <v>1.2985240030194498</v>
      </c>
      <c r="CD191" s="136">
        <f>'east Allen-Studer'!DT191</f>
        <v>2.5970480060388996</v>
      </c>
      <c r="CE191" s="37"/>
      <c r="CF191" s="204"/>
      <c r="CG191" s="198">
        <f t="shared" si="32"/>
        <v>500.7056626036624</v>
      </c>
      <c r="CH191" s="198">
        <f t="shared" si="33"/>
        <v>236.87470842427248</v>
      </c>
      <c r="CI191" s="6"/>
      <c r="CJ191" s="218">
        <f t="shared" si="36"/>
        <v>1771</v>
      </c>
      <c r="CK191" s="67"/>
      <c r="CL191" s="37"/>
    </row>
    <row r="192" spans="1:90" x14ac:dyDescent="0.15">
      <c r="A192" s="218">
        <f t="shared" si="40"/>
        <v>1772</v>
      </c>
      <c r="AQ192">
        <f t="shared" si="41"/>
        <v>0.79148311306901609</v>
      </c>
      <c r="BU192" s="136">
        <f t="shared" si="39"/>
        <v>0.79148311306901609</v>
      </c>
      <c r="BV192" s="136">
        <f>'east Allen-Studer'!DL192</f>
        <v>1.1399999999999999</v>
      </c>
      <c r="BW192" s="136">
        <f>'east Allen-Studer'!DM192</f>
        <v>5.2316089277205835</v>
      </c>
      <c r="BX192" s="136">
        <f>'east Allen-Studer'!DN192</f>
        <v>1.7313653373592663</v>
      </c>
      <c r="BY192" s="136">
        <f>'east Allen-Studer'!DO192</f>
        <v>6.7811809046571261</v>
      </c>
      <c r="BZ192" s="136">
        <f>'east Allen-Studer'!DP192</f>
        <v>1.839799126506114</v>
      </c>
      <c r="CA192" s="136">
        <f>'east Allen-Studer'!DQ192</f>
        <v>18.418660597735087</v>
      </c>
      <c r="CB192" s="136">
        <f>'east Allen-Studer'!DR192</f>
        <v>3</v>
      </c>
      <c r="CC192" s="136">
        <f>'east Allen-Studer'!DS192</f>
        <v>0.86568266867963317</v>
      </c>
      <c r="CD192" s="136">
        <f>'east Allen-Studer'!DT192</f>
        <v>1.7313653373592663</v>
      </c>
      <c r="CE192" s="37"/>
      <c r="CF192" s="204"/>
      <c r="CG192" s="198">
        <f t="shared" si="32"/>
        <v>311.43362138073076</v>
      </c>
      <c r="CH192" s="198">
        <f t="shared" si="33"/>
        <v>194.79685028917493</v>
      </c>
      <c r="CI192" s="6"/>
      <c r="CJ192" s="218">
        <f t="shared" si="36"/>
        <v>1772</v>
      </c>
      <c r="CK192" s="67"/>
      <c r="CL192" s="37"/>
    </row>
    <row r="193" spans="1:90" x14ac:dyDescent="0.15">
      <c r="A193" s="218">
        <f t="shared" si="40"/>
        <v>1773</v>
      </c>
      <c r="AQ193">
        <f t="shared" si="41"/>
        <v>0.79148311306901609</v>
      </c>
      <c r="BU193" s="136">
        <f t="shared" si="39"/>
        <v>0.79148311306901609</v>
      </c>
      <c r="BV193" s="136">
        <f>'east Allen-Studer'!DL193</f>
        <v>0.8</v>
      </c>
      <c r="BW193" s="136">
        <f>'east Allen-Studer'!DM193</f>
        <v>5.04981556729786</v>
      </c>
      <c r="BX193" s="136">
        <f>'east Allen-Studer'!DN193</f>
        <v>0.86568266867963317</v>
      </c>
      <c r="BY193" s="136">
        <f>'east Allen-Studer'!DO193</f>
        <v>4.3284133433981662</v>
      </c>
      <c r="BZ193" s="136">
        <f>'east Allen-Studer'!DP193</f>
        <v>1.6494750789365162</v>
      </c>
      <c r="CA193" s="136">
        <f>'east Allen-Studer'!DQ193</f>
        <v>16.372142753542295</v>
      </c>
      <c r="CB193" s="136">
        <f>'east Allen-Studer'!DR193</f>
        <v>3</v>
      </c>
      <c r="CC193" s="136">
        <f>'east Allen-Studer'!DS193</f>
        <v>0.43284133433981659</v>
      </c>
      <c r="CD193" s="136">
        <f>'east Allen-Studer'!DT193</f>
        <v>0.86568266867963317</v>
      </c>
      <c r="CE193" s="37"/>
      <c r="CF193" s="204"/>
      <c r="CG193" s="198">
        <f t="shared" si="32"/>
        <v>252.83232672711358</v>
      </c>
      <c r="CH193" s="198">
        <f t="shared" si="33"/>
        <v>181.97496294268009</v>
      </c>
      <c r="CI193" s="6"/>
      <c r="CJ193" s="218">
        <f t="shared" si="36"/>
        <v>1773</v>
      </c>
      <c r="CK193" s="67"/>
      <c r="CL193" s="37"/>
    </row>
    <row r="194" spans="1:90" x14ac:dyDescent="0.15">
      <c r="A194" s="218">
        <f t="shared" si="40"/>
        <v>1774</v>
      </c>
      <c r="AQ194">
        <f t="shared" si="41"/>
        <v>0.79148311306901609</v>
      </c>
      <c r="BU194" s="136">
        <f t="shared" si="39"/>
        <v>0.79148311306901609</v>
      </c>
      <c r="BV194" s="136">
        <f>'east Allen-Studer'!DL194</f>
        <v>0.73</v>
      </c>
      <c r="BW194" s="136">
        <f>'east Allen-Studer'!DM194</f>
        <v>4.7612546777379823</v>
      </c>
      <c r="BX194" s="136">
        <f>'east Allen-Studer'!DN194</f>
        <v>1.803505559749236</v>
      </c>
      <c r="BY194" s="136">
        <f>'east Allen-Studer'!DO194</f>
        <v>4.3284133433981662</v>
      </c>
      <c r="BZ194" s="136">
        <f>'east Allen-Studer'!DP194</f>
        <v>1.3481286702846524</v>
      </c>
      <c r="CA194" s="136">
        <f>'east Allen-Studer'!DQ194</f>
        <v>14.324787202495564</v>
      </c>
      <c r="CB194" s="136">
        <f>'east Allen-Studer'!DR194</f>
        <v>3</v>
      </c>
      <c r="CC194" s="136">
        <f>'east Allen-Studer'!DS194</f>
        <v>0.90175277987461799</v>
      </c>
      <c r="CD194" s="136">
        <f>'east Allen-Studer'!DT194</f>
        <v>1.803505559749236</v>
      </c>
      <c r="CE194" s="37"/>
      <c r="CF194" s="204"/>
      <c r="CG194" s="198">
        <f t="shared" si="32"/>
        <v>240.25426929342379</v>
      </c>
      <c r="CH194" s="198">
        <f t="shared" si="33"/>
        <v>178.80524104804485</v>
      </c>
      <c r="CI194" s="6"/>
      <c r="CJ194" s="218">
        <f t="shared" si="36"/>
        <v>1774</v>
      </c>
      <c r="CK194" s="67"/>
      <c r="CL194" s="37"/>
    </row>
    <row r="195" spans="1:90" x14ac:dyDescent="0.15">
      <c r="A195" s="218">
        <f t="shared" si="40"/>
        <v>1775</v>
      </c>
      <c r="AQ195">
        <f t="shared" si="41"/>
        <v>0.79148311306901609</v>
      </c>
      <c r="BU195" s="136">
        <f t="shared" si="39"/>
        <v>0.79148311306901609</v>
      </c>
      <c r="BV195" s="136">
        <f>'east Allen-Studer'!DL195</f>
        <v>0.7</v>
      </c>
      <c r="BW195" s="136">
        <f>'east Allen-Studer'!DM195</f>
        <v>4.4726937881781055</v>
      </c>
      <c r="BX195" s="136">
        <f>'east Allen-Studer'!DN195</f>
        <v>1.5870848925793275</v>
      </c>
      <c r="BY195" s="136">
        <f>'east Allen-Studer'!DO195</f>
        <v>2.5970480060388996</v>
      </c>
      <c r="BZ195" s="136">
        <f>'east Allen-Studer'!DP195</f>
        <v>1.7049862594776486</v>
      </c>
      <c r="CA195" s="136">
        <f>'east Allen-Studer'!DQ195</f>
        <v>16.372142753542295</v>
      </c>
      <c r="CB195" s="136">
        <f>'east Allen-Studer'!DR195</f>
        <v>3</v>
      </c>
      <c r="CC195" s="136">
        <f>'east Allen-Studer'!DS195</f>
        <v>0.79354244628966375</v>
      </c>
      <c r="CD195" s="136">
        <f>'east Allen-Studer'!DT195</f>
        <v>1.5870848925793275</v>
      </c>
      <c r="CE195" s="37"/>
      <c r="CF195" s="204"/>
      <c r="CG195" s="198">
        <f t="shared" si="32"/>
        <v>241.49347933687741</v>
      </c>
      <c r="CH195" s="198">
        <f t="shared" si="33"/>
        <v>174.94740047222567</v>
      </c>
      <c r="CI195" s="6"/>
      <c r="CJ195" s="218">
        <f t="shared" si="36"/>
        <v>1775</v>
      </c>
      <c r="CK195" s="67"/>
      <c r="CL195" s="37"/>
    </row>
    <row r="196" spans="1:90" x14ac:dyDescent="0.15">
      <c r="A196" s="218">
        <f t="shared" si="40"/>
        <v>1776</v>
      </c>
      <c r="AO196">
        <v>32</v>
      </c>
      <c r="AP196">
        <f>(AO196*37.73)/4173.054</f>
        <v>0.28932287959849068</v>
      </c>
      <c r="AQ196">
        <f t="shared" si="41"/>
        <v>0.79148311306901609</v>
      </c>
      <c r="BU196" s="136">
        <f t="shared" si="39"/>
        <v>0.79148311306901609</v>
      </c>
      <c r="BV196" s="136">
        <f>'east Allen-Studer'!DL196</f>
        <v>0.95</v>
      </c>
      <c r="BW196" s="136">
        <f>'east Allen-Studer'!DM196</f>
        <v>3.607011119498472</v>
      </c>
      <c r="BX196" s="136">
        <f>'east Allen-Studer'!DN196</f>
        <v>1.5870848925793275</v>
      </c>
      <c r="BY196" s="136">
        <f>'east Allen-Studer'!DO196</f>
        <v>2.9577491179887465</v>
      </c>
      <c r="BZ196" s="136">
        <f>'east Allen-Studer'!DP196</f>
        <v>4.2267798897748223</v>
      </c>
      <c r="CA196" s="136">
        <f>'east Allen-Studer'!DQ196</f>
        <v>14.324787202495564</v>
      </c>
      <c r="CB196" s="136">
        <f>'east Allen-Studer'!DR196</f>
        <v>3</v>
      </c>
      <c r="CC196" s="136">
        <f>'east Allen-Studer'!DS196</f>
        <v>0.79354244628966375</v>
      </c>
      <c r="CD196" s="136">
        <f>'east Allen-Studer'!DT196</f>
        <v>1.5870848925793275</v>
      </c>
      <c r="CE196" s="37"/>
      <c r="CF196" s="204"/>
      <c r="CG196" s="198">
        <f t="shared" si="32"/>
        <v>292.48729046516411</v>
      </c>
      <c r="CH196" s="198">
        <f t="shared" si="33"/>
        <v>185.63713558097797</v>
      </c>
      <c r="CI196" s="6"/>
      <c r="CJ196" s="218">
        <f t="shared" si="36"/>
        <v>1776</v>
      </c>
      <c r="CK196" s="67"/>
      <c r="CL196" s="37"/>
    </row>
    <row r="197" spans="1:90" x14ac:dyDescent="0.15">
      <c r="A197" s="218">
        <f t="shared" si="40"/>
        <v>1777</v>
      </c>
      <c r="AQ197">
        <f t="shared" si="41"/>
        <v>0.79148311306901609</v>
      </c>
      <c r="BU197" s="136">
        <f t="shared" si="39"/>
        <v>0.79148311306901609</v>
      </c>
      <c r="BV197" s="136">
        <f>'east Allen-Studer'!DL197</f>
        <v>0.95</v>
      </c>
      <c r="BW197" s="136">
        <f>'east Allen-Studer'!DM197</f>
        <v>3.8955720090583497</v>
      </c>
      <c r="BX197" s="136">
        <f>'east Allen-Studer'!DN197</f>
        <v>1.98241331127636</v>
      </c>
      <c r="BY197" s="136">
        <f>'east Allen-Studer'!DO197</f>
        <v>2.3200295520614165</v>
      </c>
      <c r="BZ197" s="136">
        <f>'east Allen-Studer'!DP197</f>
        <v>1.839799126506114</v>
      </c>
      <c r="CA197" s="136">
        <f>'east Allen-Studer'!DQ197</f>
        <v>13.359593485663931</v>
      </c>
      <c r="CB197" s="136">
        <f>'east Allen-Studer'!DR197</f>
        <v>3</v>
      </c>
      <c r="CC197" s="136">
        <f>'east Allen-Studer'!DS197</f>
        <v>0.99120665563818</v>
      </c>
      <c r="CD197" s="136">
        <f>'east Allen-Studer'!DT197</f>
        <v>1.98241331127636</v>
      </c>
      <c r="CE197" s="37"/>
      <c r="CF197" s="204"/>
      <c r="CG197" s="198">
        <f t="shared" si="32"/>
        <v>263.10781841380037</v>
      </c>
      <c r="CH197" s="198">
        <f t="shared" si="33"/>
        <v>178.06643682799682</v>
      </c>
      <c r="CI197" s="6"/>
      <c r="CJ197" s="218">
        <f t="shared" si="36"/>
        <v>1777</v>
      </c>
      <c r="CK197" s="67"/>
      <c r="CL197" s="37"/>
    </row>
    <row r="198" spans="1:90" x14ac:dyDescent="0.15">
      <c r="A198" s="218">
        <f t="shared" si="40"/>
        <v>1778</v>
      </c>
      <c r="AQ198">
        <f t="shared" si="41"/>
        <v>0.79148311306901609</v>
      </c>
      <c r="BU198" s="136">
        <f t="shared" si="39"/>
        <v>0.79148311306901609</v>
      </c>
      <c r="BV198" s="136">
        <f>'east Allen-Studer'!DL198</f>
        <v>0.95</v>
      </c>
      <c r="BW198" s="136">
        <f>'east Allen-Studer'!DM198</f>
        <v>4.3284133433981662</v>
      </c>
      <c r="BX198" s="136">
        <f>'east Allen-Studer'!DN198</f>
        <v>2.1959483695506696</v>
      </c>
      <c r="BY198" s="136">
        <f>'east Allen-Studer'!DO198</f>
        <v>2.4931660857973439</v>
      </c>
      <c r="BZ198" s="136">
        <f>'east Allen-Studer'!DP198</f>
        <v>1.6336147416390496</v>
      </c>
      <c r="CA198" s="136">
        <f>'east Allen-Studer'!DQ198</f>
        <v>26.531808290899665</v>
      </c>
      <c r="CB198" s="136">
        <f>'east Allen-Studer'!DR198</f>
        <v>3</v>
      </c>
      <c r="CC198" s="136">
        <f>'east Allen-Studer'!DS198</f>
        <v>1.0979741847753348</v>
      </c>
      <c r="CD198" s="136">
        <f>'east Allen-Studer'!DT198</f>
        <v>2.1959483695506696</v>
      </c>
      <c r="CE198" s="37"/>
      <c r="CF198" s="204"/>
      <c r="CG198" s="198">
        <f t="shared" ref="CG198:CG261" si="42">$BU$14*$BU198+$BV$14*$BV198+$BW$14*$BW198+$BX$14*$BX198+$BY$14*$BY198+$BZ$14*$BZ198+$CA$14*$CA198+$CB$14*$CB198+$CC$14*$CC198+$CD$14*$CD198</f>
        <v>303.1830251603771</v>
      </c>
      <c r="CH198" s="198">
        <f t="shared" ref="CH198:CH261" si="43">$BU$11*$BU198+$BV$11*$BV198+$BW$11*$BW198+$BX$11*$BX198+$BY$11*$BY198+$BZ$11*$BZ198+$CA$11*$CA198+$CB$11*$CB198+$CC$11*$CC198+$CD$11*$CD198</f>
        <v>179.09268074388692</v>
      </c>
      <c r="CI198" s="6"/>
      <c r="CJ198" s="218">
        <f t="shared" si="36"/>
        <v>1778</v>
      </c>
      <c r="CK198" s="67"/>
      <c r="CL198" s="37"/>
    </row>
    <row r="199" spans="1:90" x14ac:dyDescent="0.15">
      <c r="A199" s="218">
        <f t="shared" si="40"/>
        <v>1779</v>
      </c>
      <c r="B199">
        <v>0.86</v>
      </c>
      <c r="L199" s="6">
        <f>0.65*L188</f>
        <v>4.16</v>
      </c>
      <c r="M199" s="6">
        <f>L199*10.78/$G$2</f>
        <v>1.4948266666666667</v>
      </c>
      <c r="AQ199">
        <f t="shared" si="41"/>
        <v>0.79148311306901609</v>
      </c>
      <c r="BU199" s="136">
        <f t="shared" si="39"/>
        <v>0.79148311306901609</v>
      </c>
      <c r="BV199" s="136">
        <f>'east Allen-Studer'!DL199</f>
        <v>0.95</v>
      </c>
      <c r="BW199" s="136">
        <f>'east Allen-Studer'!DM199</f>
        <v>3.607011119498472</v>
      </c>
      <c r="BX199" s="136">
        <f>'east Allen-Studer'!DN199</f>
        <v>1.5870848925793275</v>
      </c>
      <c r="BY199" s="136">
        <f>'east Allen-Studer'!DO199</f>
        <v>2.3777417299733923</v>
      </c>
      <c r="BZ199" s="136">
        <f>'east Allen-Studer'!DP199</f>
        <v>1.839799126506114</v>
      </c>
      <c r="CA199" s="136">
        <f>'east Allen-Studer'!DQ199</f>
        <v>12.790736526204919</v>
      </c>
      <c r="CB199" s="136">
        <f>'east Allen-Studer'!DR199</f>
        <v>3</v>
      </c>
      <c r="CC199" s="136">
        <f>'east Allen-Studer'!DS199</f>
        <v>0.79354244628966375</v>
      </c>
      <c r="CD199" s="136">
        <f>'east Allen-Studer'!DT199</f>
        <v>1.5870848925793275</v>
      </c>
      <c r="CE199" s="37"/>
      <c r="CF199" s="204"/>
      <c r="CG199" s="198">
        <f t="shared" si="42"/>
        <v>258.08135450103691</v>
      </c>
      <c r="CH199" s="198">
        <f t="shared" si="43"/>
        <v>177.31617851514116</v>
      </c>
      <c r="CI199" s="6"/>
      <c r="CJ199" s="218">
        <f t="shared" si="36"/>
        <v>1779</v>
      </c>
      <c r="CK199" s="234">
        <f>M199*360</f>
        <v>538.13760000000002</v>
      </c>
      <c r="CL199" s="136">
        <f>CK199/(3*1.05*CG199)</f>
        <v>0.66195147519906139</v>
      </c>
    </row>
    <row r="200" spans="1:90" x14ac:dyDescent="0.15">
      <c r="A200" s="218">
        <f t="shared" si="40"/>
        <v>1780</v>
      </c>
      <c r="BU200" s="136">
        <f>1.4*'east Allen-Studer'!DK200</f>
        <v>0.93320591683664444</v>
      </c>
      <c r="BV200" s="136">
        <f>'east Allen-Studer'!DL200</f>
        <v>0.89</v>
      </c>
      <c r="BW200" s="136">
        <f>'east Allen-Studer'!DM200</f>
        <v>5.4826569016376769</v>
      </c>
      <c r="BX200" s="136">
        <f>'east Allen-Studer'!DN200</f>
        <v>3.0298893403787162</v>
      </c>
      <c r="BY200" s="136">
        <f>'east Allen-Studer'!DO200</f>
        <v>2.0920664493091135</v>
      </c>
      <c r="BZ200" s="136">
        <f>'east Allen-Studer'!DP200</f>
        <v>1.8318689578573808</v>
      </c>
      <c r="CA200" s="136">
        <f>'east Allen-Studer'!DQ200</f>
        <v>12.279107065156722</v>
      </c>
      <c r="CB200" s="136">
        <f>'east Allen-Studer'!DR200</f>
        <v>3</v>
      </c>
      <c r="CC200" s="136">
        <f>'east Allen-Studer'!DS200</f>
        <v>1.5149446701893581</v>
      </c>
      <c r="CD200" s="136">
        <f>'east Allen-Studer'!DT200</f>
        <v>3.0298893403787162</v>
      </c>
      <c r="CE200" s="37"/>
      <c r="CF200" s="204"/>
      <c r="CG200" s="198">
        <f t="shared" si="42"/>
        <v>272.48848801595034</v>
      </c>
      <c r="CH200" s="198">
        <f t="shared" si="43"/>
        <v>204.10706900463981</v>
      </c>
      <c r="CI200" s="6"/>
      <c r="CJ200" s="218">
        <f t="shared" si="36"/>
        <v>1780</v>
      </c>
      <c r="CK200" s="67"/>
    </row>
    <row r="201" spans="1:90" x14ac:dyDescent="0.15">
      <c r="A201" s="218">
        <f t="shared" si="40"/>
        <v>1781</v>
      </c>
      <c r="BU201" s="136">
        <f>1.4*'east Allen-Studer'!DK201</f>
        <v>0.73929299905240675</v>
      </c>
      <c r="BV201" s="136">
        <f>'east Allen-Studer'!DL201</f>
        <v>0.73</v>
      </c>
      <c r="BW201" s="136">
        <f>'east Allen-Studer'!DM201</f>
        <v>5.4826569016376769</v>
      </c>
      <c r="BX201" s="136">
        <f>'east Allen-Studer'!DN201</f>
        <v>2.5970480060388996</v>
      </c>
      <c r="BY201" s="136">
        <f>'east Allen-Studer'!DO201</f>
        <v>2.0920664493091135</v>
      </c>
      <c r="BZ201" s="136">
        <f>'east Allen-Studer'!DP201</f>
        <v>1.4512208627181851</v>
      </c>
      <c r="CA201" s="136">
        <f>'east Allen-Studer'!DQ201</f>
        <v>12</v>
      </c>
      <c r="CB201" s="136">
        <f>'east Allen-Studer'!DR201</f>
        <v>3</v>
      </c>
      <c r="CC201" s="136">
        <f>'east Allen-Studer'!DS201</f>
        <v>1.2985240030194498</v>
      </c>
      <c r="CD201" s="136">
        <f>'east Allen-Studer'!DT201</f>
        <v>2.5970480060388996</v>
      </c>
      <c r="CE201" s="37"/>
      <c r="CF201" s="204"/>
      <c r="CG201" s="198">
        <f t="shared" si="42"/>
        <v>234.23514593854676</v>
      </c>
      <c r="CH201" s="198">
        <f t="shared" si="43"/>
        <v>168.35123203817568</v>
      </c>
      <c r="CI201" s="6"/>
      <c r="CJ201" s="218">
        <f t="shared" si="36"/>
        <v>1781</v>
      </c>
      <c r="CK201" s="67"/>
    </row>
    <row r="202" spans="1:90" x14ac:dyDescent="0.15">
      <c r="A202" s="218">
        <f t="shared" si="40"/>
        <v>1782</v>
      </c>
      <c r="BU202" s="136">
        <f>1.4*'east Allen-Studer'!DK202</f>
        <v>0.47670258955291789</v>
      </c>
      <c r="BV202" s="136">
        <f>'east Allen-Studer'!DL202</f>
        <v>0.77</v>
      </c>
      <c r="BW202" s="136">
        <f>'east Allen-Studer'!DM202</f>
        <v>5.4249447237257016</v>
      </c>
      <c r="BX202" s="136">
        <f>'east Allen-Studer'!DN202</f>
        <v>3.0529742115435061</v>
      </c>
      <c r="BY202" s="136">
        <f>'east Allen-Studer'!DO202</f>
        <v>2.0920664493091135</v>
      </c>
      <c r="BZ202" s="136">
        <f>'east Allen-Studer'!DP202</f>
        <v>0.93575990055052349</v>
      </c>
      <c r="CA202" s="136">
        <f>'east Allen-Studer'!DQ202</f>
        <v>11.788935535016563</v>
      </c>
      <c r="CB202" s="136">
        <f>'east Allen-Studer'!DR202</f>
        <v>3</v>
      </c>
      <c r="CC202" s="136">
        <f>'east Allen-Studer'!DS202</f>
        <v>1.5264871057717531</v>
      </c>
      <c r="CD202" s="136">
        <f>'east Allen-Studer'!DT202</f>
        <v>3.0529742115435061</v>
      </c>
      <c r="CE202" s="37"/>
      <c r="CF202" s="204"/>
      <c r="CG202" s="198">
        <f t="shared" si="42"/>
        <v>219.05138022965923</v>
      </c>
      <c r="CH202" s="198">
        <f t="shared" si="43"/>
        <v>124.8920662790196</v>
      </c>
      <c r="CI202" s="6"/>
      <c r="CJ202" s="218">
        <f t="shared" si="36"/>
        <v>1782</v>
      </c>
      <c r="CK202" s="67"/>
    </row>
    <row r="203" spans="1:90" x14ac:dyDescent="0.15">
      <c r="A203" s="218">
        <f t="shared" si="40"/>
        <v>1783</v>
      </c>
      <c r="BU203" s="136">
        <f>1.4*'east Allen-Studer'!DK203</f>
        <v>0.65445609752180267</v>
      </c>
      <c r="BV203" s="136">
        <f>'east Allen-Studer'!DL203</f>
        <v>0.81</v>
      </c>
      <c r="BW203" s="136">
        <f>'east Allen-Studer'!DM203</f>
        <v>5.3672325458137262</v>
      </c>
      <c r="BX203" s="136">
        <f>'east Allen-Studer'!DN203</f>
        <v>3.2665092698178162</v>
      </c>
      <c r="BY203" s="136">
        <f>'east Allen-Studer'!DO203</f>
        <v>2.0920664493091135</v>
      </c>
      <c r="BZ203" s="136">
        <f>'east Allen-Studer'!DP203</f>
        <v>1.2846873210947867</v>
      </c>
      <c r="CA203" s="136">
        <f>'east Allen-Studer'!DQ203</f>
        <v>12.535311233347063</v>
      </c>
      <c r="CB203" s="136">
        <f>'east Allen-Studer'!DR203</f>
        <v>3</v>
      </c>
      <c r="CC203" s="136">
        <f>'east Allen-Studer'!DS203</f>
        <v>1.6332546349089081</v>
      </c>
      <c r="CD203" s="136">
        <f>'east Allen-Studer'!DT203</f>
        <v>3.2665092698178162</v>
      </c>
      <c r="CE203" s="37"/>
      <c r="CF203" s="204"/>
      <c r="CG203" s="198">
        <f t="shared" si="42"/>
        <v>241.95768819436199</v>
      </c>
      <c r="CH203" s="198">
        <f t="shared" si="43"/>
        <v>155.36178029787578</v>
      </c>
      <c r="CI203" s="6"/>
      <c r="CJ203" s="218">
        <f t="shared" si="36"/>
        <v>1783</v>
      </c>
      <c r="CK203" s="67"/>
    </row>
    <row r="204" spans="1:90" x14ac:dyDescent="0.15">
      <c r="A204" s="218">
        <f t="shared" si="40"/>
        <v>1784</v>
      </c>
      <c r="BU204" s="136">
        <f>1.4*'east Allen-Studer'!DK204</f>
        <v>0.73121329414473024</v>
      </c>
      <c r="BV204" s="136">
        <f>'east Allen-Studer'!DL204</f>
        <v>0.84</v>
      </c>
      <c r="BW204" s="136">
        <f>'east Allen-Studer'!DM204</f>
        <v>5.30952036790175</v>
      </c>
      <c r="BX204" s="136">
        <f>'east Allen-Studer'!DN204</f>
        <v>3.4829299369877242</v>
      </c>
      <c r="BY204" s="136">
        <f>'east Allen-Studer'!DO204</f>
        <v>2.4354539078853676</v>
      </c>
      <c r="BZ204" s="136">
        <f>'east Allen-Studer'!DP204</f>
        <v>1.4353605254207187</v>
      </c>
      <c r="CA204" s="136">
        <f>'east Allen-Studer'!DQ204</f>
        <v>11.767133535876484</v>
      </c>
      <c r="CB204" s="136">
        <f>'east Allen-Studer'!DR204</f>
        <v>3</v>
      </c>
      <c r="CC204" s="136">
        <f>'east Allen-Studer'!DS204</f>
        <v>1.7414649684938621</v>
      </c>
      <c r="CD204" s="136">
        <f>'east Allen-Studer'!DT204</f>
        <v>3.4829299369877242</v>
      </c>
      <c r="CE204" s="37"/>
      <c r="CF204" s="204"/>
      <c r="CG204" s="198">
        <f t="shared" si="42"/>
        <v>251.43703807125814</v>
      </c>
      <c r="CH204" s="198">
        <f t="shared" si="43"/>
        <v>169.36210414718443</v>
      </c>
      <c r="CI204" s="6"/>
      <c r="CJ204" s="218">
        <f t="shared" si="36"/>
        <v>1784</v>
      </c>
      <c r="CK204" s="67"/>
    </row>
    <row r="205" spans="1:90" x14ac:dyDescent="0.15">
      <c r="A205" s="218">
        <f t="shared" si="40"/>
        <v>1785</v>
      </c>
      <c r="BU205" s="136">
        <f>1.4*'east Allen-Studer'!DK205</f>
        <v>0.47670258955291789</v>
      </c>
      <c r="BV205" s="136">
        <f>'east Allen-Studer'!DL205</f>
        <v>0.87</v>
      </c>
      <c r="BW205" s="136">
        <f>'east Allen-Studer'!DM205</f>
        <v>5.2518081899897737</v>
      </c>
      <c r="BX205" s="136">
        <f>'east Allen-Studer'!DN205</f>
        <v>3.6964649952620339</v>
      </c>
      <c r="BY205" s="136">
        <f>'east Allen-Studer'!DO205</f>
        <v>2.4498819523633619</v>
      </c>
      <c r="BZ205" s="136">
        <f>'east Allen-Studer'!DP205</f>
        <v>0.93575990055052349</v>
      </c>
      <c r="CA205" s="136">
        <f>'east Allen-Studer'!DQ205</f>
        <v>11.511662873584427</v>
      </c>
      <c r="CB205" s="136">
        <f>'east Allen-Studer'!DR205</f>
        <v>3</v>
      </c>
      <c r="CC205" s="136">
        <f>'east Allen-Studer'!DS205</f>
        <v>1.8482324976310169</v>
      </c>
      <c r="CD205" s="136">
        <f>'east Allen-Studer'!DT205</f>
        <v>3.6964649952620339</v>
      </c>
      <c r="CE205" s="37"/>
      <c r="CF205" s="204"/>
      <c r="CG205" s="198">
        <f t="shared" si="42"/>
        <v>234.09847374443393</v>
      </c>
      <c r="CH205" s="198">
        <f t="shared" si="43"/>
        <v>127.0882876839203</v>
      </c>
      <c r="CI205" s="6"/>
      <c r="CJ205" s="218">
        <f t="shared" si="36"/>
        <v>1785</v>
      </c>
      <c r="CK205" s="67"/>
    </row>
    <row r="206" spans="1:90" x14ac:dyDescent="0.15">
      <c r="A206" s="218">
        <f t="shared" si="40"/>
        <v>1786</v>
      </c>
      <c r="BU206" s="136">
        <f>1.4*'east Allen-Studer'!DK206</f>
        <v>0.66657565488331749</v>
      </c>
      <c r="BV206" s="136">
        <f>'east Allen-Studer'!DL206</f>
        <v>0.91</v>
      </c>
      <c r="BW206" s="136">
        <f>'east Allen-Studer'!DM206</f>
        <v>5.1940960120777993</v>
      </c>
      <c r="BX206" s="136">
        <f>'east Allen-Studer'!DN206</f>
        <v>3.8955720090583497</v>
      </c>
      <c r="BY206" s="136">
        <f>'east Allen-Studer'!DO206</f>
        <v>2.4671956057369546</v>
      </c>
      <c r="BZ206" s="136">
        <f>'east Allen-Studer'!DP206</f>
        <v>1.3084778270409865</v>
      </c>
      <c r="CA206" s="136">
        <f>'east Allen-Studer'!DQ206</f>
        <v>11.767133535876484</v>
      </c>
      <c r="CB206" s="136">
        <f>'east Allen-Studer'!DR206</f>
        <v>3</v>
      </c>
      <c r="CC206" s="136">
        <f>'east Allen-Studer'!DS206</f>
        <v>1.9477860045291748</v>
      </c>
      <c r="CD206" s="136">
        <f>'east Allen-Studer'!DT206</f>
        <v>3.8955720090583497</v>
      </c>
      <c r="CE206" s="37"/>
      <c r="CF206" s="204"/>
      <c r="CG206" s="198">
        <f t="shared" si="42"/>
        <v>256.48557113170693</v>
      </c>
      <c r="CH206" s="198">
        <f t="shared" si="43"/>
        <v>159.62736881992771</v>
      </c>
      <c r="CI206" s="6"/>
      <c r="CJ206" s="218">
        <f t="shared" si="36"/>
        <v>1786</v>
      </c>
      <c r="CK206" s="67"/>
    </row>
    <row r="207" spans="1:90" x14ac:dyDescent="0.15">
      <c r="A207" s="218">
        <f t="shared" si="40"/>
        <v>1787</v>
      </c>
      <c r="BU207" s="136">
        <f>1.4*'east Allen-Studer'!DK207</f>
        <v>1.0301623757287635</v>
      </c>
      <c r="BV207" s="136">
        <f>'east Allen-Studer'!DL207</f>
        <v>1</v>
      </c>
      <c r="BW207" s="136">
        <f>'east Allen-Studer'!DM207</f>
        <v>5.1940960120777993</v>
      </c>
      <c r="BX207" s="136">
        <f>'east Allen-Studer'!DN207</f>
        <v>3.4627306747185327</v>
      </c>
      <c r="BY207" s="136">
        <f>'east Allen-Studer'!DO207</f>
        <v>3.3126790121473966</v>
      </c>
      <c r="BZ207" s="136">
        <f>'east Allen-Studer'!DP207</f>
        <v>2.022193005426979</v>
      </c>
      <c r="CA207" s="136">
        <f>'east Allen-Studer'!DQ207</f>
        <v>11.25617727105071</v>
      </c>
      <c r="CB207" s="136">
        <f>'east Allen-Studer'!DR207</f>
        <v>3</v>
      </c>
      <c r="CC207" s="136">
        <f>'east Allen-Studer'!DS207</f>
        <v>1.7313653373592663</v>
      </c>
      <c r="CD207" s="136">
        <f>'east Allen-Studer'!DT207</f>
        <v>3.4627306747185327</v>
      </c>
      <c r="CE207" s="37"/>
      <c r="CF207" s="204"/>
      <c r="CG207" s="198">
        <f t="shared" si="42"/>
        <v>294.55998586820039</v>
      </c>
      <c r="CH207" s="198">
        <f t="shared" si="43"/>
        <v>224.16052994486881</v>
      </c>
      <c r="CI207" s="6"/>
      <c r="CJ207" s="218">
        <f t="shared" si="36"/>
        <v>1787</v>
      </c>
      <c r="CK207" s="67"/>
    </row>
    <row r="208" spans="1:90" x14ac:dyDescent="0.15">
      <c r="A208" s="218">
        <f t="shared" si="40"/>
        <v>1788</v>
      </c>
      <c r="BU208" s="136">
        <f>1.4*'east Allen-Studer'!DK208</f>
        <v>0.73121329414473024</v>
      </c>
      <c r="BV208" s="136">
        <f>'east Allen-Studer'!DL208</f>
        <v>1.33</v>
      </c>
      <c r="BW208" s="136">
        <f>'east Allen-Studer'!DM208</f>
        <v>4.7612546777379823</v>
      </c>
      <c r="BX208" s="136">
        <f>'east Allen-Studer'!DN208</f>
        <v>3.607011119498472</v>
      </c>
      <c r="BY208" s="136">
        <f>'east Allen-Studer'!DO208</f>
        <v>2.50182291248414</v>
      </c>
      <c r="BZ208" s="136">
        <f>'east Allen-Studer'!DP208</f>
        <v>1.4353605254207187</v>
      </c>
      <c r="CA208" s="136">
        <f>'east Allen-Studer'!DQ208</f>
        <v>11.767133535876484</v>
      </c>
      <c r="CB208" s="136">
        <f>'east Allen-Studer'!DR208</f>
        <v>3</v>
      </c>
      <c r="CC208" s="136">
        <f>'east Allen-Studer'!DS208</f>
        <v>1.803505559749236</v>
      </c>
      <c r="CD208" s="136">
        <f>'east Allen-Studer'!DT208</f>
        <v>3.607011119498472</v>
      </c>
      <c r="CE208" s="37"/>
      <c r="CF208" s="204"/>
      <c r="CG208" s="198">
        <f t="shared" si="42"/>
        <v>307.08150669628424</v>
      </c>
      <c r="CH208" s="198">
        <f t="shared" si="43"/>
        <v>177.6500450858907</v>
      </c>
      <c r="CI208" s="6"/>
      <c r="CJ208" s="218">
        <f t="shared" si="36"/>
        <v>1788</v>
      </c>
      <c r="CK208" s="67"/>
    </row>
    <row r="209" spans="1:89" x14ac:dyDescent="0.15">
      <c r="A209" s="218">
        <f t="shared" si="40"/>
        <v>1789</v>
      </c>
      <c r="BU209" s="136">
        <f>1.4*'east Allen-Studer'!DK209</f>
        <v>0.79585093340614277</v>
      </c>
      <c r="BV209" s="136">
        <f>'east Allen-Studer'!DL209</f>
        <v>0.8</v>
      </c>
      <c r="BW209" s="136">
        <f>'east Allen-Studer'!DM209</f>
        <v>5.04981556729786</v>
      </c>
      <c r="BX209" s="136">
        <f>'east Allen-Studer'!DN209</f>
        <v>3.4627306747185327</v>
      </c>
      <c r="BY209" s="136">
        <f>'east Allen-Studer'!DO209</f>
        <v>2.5162509569621339</v>
      </c>
      <c r="BZ209" s="136">
        <f>'east Allen-Studer'!DP209</f>
        <v>1.5622432238004504</v>
      </c>
      <c r="CA209" s="136">
        <f>'east Allen-Studer'!DQ209</f>
        <v>12.222284165090949</v>
      </c>
      <c r="CB209" s="136">
        <f>'east Allen-Studer'!DR209</f>
        <v>3</v>
      </c>
      <c r="CC209" s="136">
        <f>'east Allen-Studer'!DS209</f>
        <v>1.7313653373592663</v>
      </c>
      <c r="CD209" s="136">
        <f>'east Allen-Studer'!DT209</f>
        <v>3.4627306747185327</v>
      </c>
      <c r="CE209" s="37"/>
      <c r="CF209" s="204"/>
      <c r="CG209" s="198">
        <f t="shared" si="42"/>
        <v>252.85452518673517</v>
      </c>
      <c r="CH209" s="198">
        <f t="shared" si="43"/>
        <v>178.79652949901433</v>
      </c>
      <c r="CI209" s="6"/>
      <c r="CJ209" s="218">
        <f t="shared" si="36"/>
        <v>1789</v>
      </c>
      <c r="CK209" s="67"/>
    </row>
    <row r="210" spans="1:89" x14ac:dyDescent="0.15">
      <c r="A210" s="218">
        <f t="shared" si="40"/>
        <v>1790</v>
      </c>
      <c r="B210">
        <v>1.44</v>
      </c>
      <c r="BU210" s="136">
        <f>1.4*'east Allen-Studer'!DK210</f>
        <v>0.68677491715250882</v>
      </c>
      <c r="BV210" s="136">
        <f>'east Allen-Studer'!DL210</f>
        <v>0.44</v>
      </c>
      <c r="BW210" s="136">
        <f>'east Allen-Studer'!DM210</f>
        <v>5.04981556729786</v>
      </c>
      <c r="BX210" s="136">
        <f>'east Allen-Studer'!DN210</f>
        <v>3.607011119498472</v>
      </c>
      <c r="BY210" s="136">
        <f>'east Allen-Studer'!DO210</f>
        <v>2.5335646103357261</v>
      </c>
      <c r="BZ210" s="136">
        <f>'east Allen-Studer'!DP210</f>
        <v>1.3481286702846524</v>
      </c>
      <c r="CA210" s="136">
        <f>'east Allen-Studer'!DQ210</f>
        <v>12.279107065156722</v>
      </c>
      <c r="CB210" s="136">
        <f>'east Allen-Studer'!DR210</f>
        <v>3</v>
      </c>
      <c r="CC210" s="136">
        <f>'east Allen-Studer'!DS210</f>
        <v>1.803505559749236</v>
      </c>
      <c r="CD210" s="136">
        <f>'east Allen-Studer'!DT210</f>
        <v>3.607011119498472</v>
      </c>
      <c r="CE210" s="37"/>
      <c r="CF210" s="204"/>
      <c r="CG210" s="198">
        <f t="shared" si="42"/>
        <v>203.48350846734164</v>
      </c>
      <c r="CH210" s="198">
        <f t="shared" si="43"/>
        <v>153.31849851212544</v>
      </c>
      <c r="CI210" s="6"/>
      <c r="CJ210" s="218">
        <f t="shared" si="36"/>
        <v>1790</v>
      </c>
      <c r="CK210" s="67"/>
    </row>
    <row r="211" spans="1:89" x14ac:dyDescent="0.15">
      <c r="A211" s="218">
        <f t="shared" si="40"/>
        <v>1791</v>
      </c>
      <c r="BU211" s="136">
        <f>1.4*'east Allen-Studer'!DK211</f>
        <v>0.69485462206018556</v>
      </c>
      <c r="BV211" s="136">
        <f>'east Allen-Studer'!DL211</f>
        <v>0.83</v>
      </c>
      <c r="BW211" s="136">
        <f>'east Allen-Studer'!DM211</f>
        <v>5.3903174169785162</v>
      </c>
      <c r="BX211" s="136">
        <f>'east Allen-Studer'!DN211</f>
        <v>3.4338745857625446</v>
      </c>
      <c r="BY211" s="136">
        <f>'east Allen-Studer'!DO211</f>
        <v>2.5479926548137204</v>
      </c>
      <c r="BZ211" s="136">
        <f>'east Allen-Studer'!DP211</f>
        <v>1.3639890075821193</v>
      </c>
      <c r="CA211" s="136">
        <f>'east Allen-Studer'!DQ211</f>
        <v>12.279107065156722</v>
      </c>
      <c r="CB211" s="136">
        <f>'east Allen-Studer'!DR211</f>
        <v>3</v>
      </c>
      <c r="CC211" s="136">
        <f>'east Allen-Studer'!DS211</f>
        <v>1.7169372928812723</v>
      </c>
      <c r="CD211" s="136">
        <f>'east Allen-Studer'!DT211</f>
        <v>3.4338745857625446</v>
      </c>
      <c r="CE211" s="37"/>
      <c r="CF211" s="204"/>
      <c r="CG211" s="198">
        <f t="shared" si="42"/>
        <v>248.93358897808625</v>
      </c>
      <c r="CH211" s="198">
        <f t="shared" si="43"/>
        <v>163.52535335705943</v>
      </c>
      <c r="CI211" s="6"/>
      <c r="CJ211" s="218">
        <f t="shared" si="36"/>
        <v>1791</v>
      </c>
      <c r="CK211" s="67"/>
    </row>
    <row r="212" spans="1:89" x14ac:dyDescent="0.15">
      <c r="A212" s="218">
        <f t="shared" si="40"/>
        <v>1792</v>
      </c>
      <c r="BU212" s="136">
        <f>1.4*'east Allen-Studer'!DK212</f>
        <v>0.74737270396008337</v>
      </c>
      <c r="BV212" s="136">
        <f>'east Allen-Studer'!DL212</f>
        <v>1.1100000000000001</v>
      </c>
      <c r="BW212" s="136">
        <f>'east Allen-Studer'!DM212</f>
        <v>5.4422583770992938</v>
      </c>
      <c r="BX212" s="136">
        <f>'east Allen-Studer'!DN212</f>
        <v>3.3761624078505692</v>
      </c>
      <c r="BY212" s="136">
        <f>'east Allen-Studer'!DO212</f>
        <v>2.5653063081873131</v>
      </c>
      <c r="BZ212" s="136">
        <f>'east Allen-Studer'!DP212</f>
        <v>1.4670812000156517</v>
      </c>
      <c r="CA212" s="136">
        <f>'east Allen-Studer'!DQ212</f>
        <v>13.813086692597855</v>
      </c>
      <c r="CB212" s="136">
        <f>'east Allen-Studer'!DR212</f>
        <v>2.4934795613160516</v>
      </c>
      <c r="CC212" s="136">
        <f>'east Allen-Studer'!DS212</f>
        <v>1.6880812039252846</v>
      </c>
      <c r="CD212" s="136">
        <f>'east Allen-Studer'!DT212</f>
        <v>3.3761624078505692</v>
      </c>
      <c r="CE212" s="37"/>
      <c r="CF212" s="204"/>
      <c r="CG212" s="198">
        <f t="shared" si="42"/>
        <v>287.40643792086792</v>
      </c>
      <c r="CH212" s="198">
        <f t="shared" si="43"/>
        <v>176.61344807320117</v>
      </c>
      <c r="CI212" s="6"/>
      <c r="CJ212" s="218">
        <f t="shared" si="36"/>
        <v>1792</v>
      </c>
      <c r="CK212" s="67"/>
    </row>
    <row r="213" spans="1:89" x14ac:dyDescent="0.15">
      <c r="A213" s="218">
        <f t="shared" ref="A213:A219" si="44">+A212+1</f>
        <v>1793</v>
      </c>
      <c r="BU213" s="136">
        <f>1.4*'east Allen-Studer'!DK213</f>
        <v>0.84432916285220216</v>
      </c>
      <c r="BV213" s="136">
        <f>'east Allen-Studer'!DL213</f>
        <v>0.83</v>
      </c>
      <c r="BW213" s="136">
        <f>'east Allen-Studer'!DM213</f>
        <v>5.4941993372200715</v>
      </c>
      <c r="BX213" s="136">
        <f>'east Allen-Studer'!DN213</f>
        <v>3.3184502299385938</v>
      </c>
      <c r="BY213" s="136">
        <f>'east Allen-Studer'!DO213</f>
        <v>2.5826199615609053</v>
      </c>
      <c r="BZ213" s="136">
        <f>'east Allen-Studer'!DP213</f>
        <v>1.6574052475852494</v>
      </c>
      <c r="CA213" s="136">
        <f>'east Allen-Studer'!DQ213</f>
        <v>17.907358391043449</v>
      </c>
      <c r="CB213" s="136">
        <f>'east Allen-Studer'!DR213</f>
        <v>2.4934795613160516</v>
      </c>
      <c r="CC213" s="136">
        <f>'east Allen-Studer'!DS213</f>
        <v>1.6592251149692969</v>
      </c>
      <c r="CD213" s="136">
        <f>'east Allen-Studer'!DT213</f>
        <v>3.3184502299385938</v>
      </c>
      <c r="CE213" s="37"/>
      <c r="CF213" s="204"/>
      <c r="CG213" s="198">
        <f t="shared" si="42"/>
        <v>275.40585015124856</v>
      </c>
      <c r="CH213" s="198">
        <f t="shared" si="43"/>
        <v>187.48181674354268</v>
      </c>
      <c r="CI213" s="6"/>
      <c r="CJ213" s="218">
        <f t="shared" ref="CJ213:CJ219" si="45">+CJ212+1</f>
        <v>1793</v>
      </c>
      <c r="CK213" s="67"/>
    </row>
    <row r="214" spans="1:89" x14ac:dyDescent="0.15">
      <c r="A214" s="218">
        <f t="shared" si="44"/>
        <v>1794</v>
      </c>
      <c r="BU214" s="136">
        <f>1.4*'east Allen-Studer'!DK214</f>
        <v>0.61001772052958148</v>
      </c>
      <c r="BV214" s="136">
        <f>'east Allen-Studer'!DL214</f>
        <v>0.49</v>
      </c>
      <c r="BW214" s="136">
        <f>'east Allen-Studer'!DM214</f>
        <v>5.5461402973408491</v>
      </c>
      <c r="BX214" s="136">
        <f>'east Allen-Studer'!DN214</f>
        <v>3.2607380520266185</v>
      </c>
      <c r="BY214" s="136">
        <f>'east Allen-Studer'!DO214</f>
        <v>2.5970480060388996</v>
      </c>
      <c r="BZ214" s="136">
        <f>'east Allen-Studer'!DP214</f>
        <v>1.1974554659587209</v>
      </c>
      <c r="CA214" s="136">
        <f>'east Allen-Studer'!DQ214</f>
        <v>16</v>
      </c>
      <c r="CB214" s="136">
        <f>'east Allen-Studer'!DR214</f>
        <v>2.5</v>
      </c>
      <c r="CC214" s="136">
        <f>'east Allen-Studer'!DS214</f>
        <v>1.6303690260133092</v>
      </c>
      <c r="CD214" s="136">
        <f>'east Allen-Studer'!DT214</f>
        <v>3.2607380520266185</v>
      </c>
      <c r="CE214" s="37"/>
      <c r="CF214" s="204"/>
      <c r="CG214" s="198">
        <f t="shared" si="42"/>
        <v>210.84784306555289</v>
      </c>
      <c r="CH214" s="198">
        <f t="shared" si="43"/>
        <v>141.54775402776872</v>
      </c>
      <c r="CI214" s="6"/>
      <c r="CJ214" s="218">
        <f t="shared" si="45"/>
        <v>1794</v>
      </c>
      <c r="CK214" s="67"/>
    </row>
    <row r="215" spans="1:89" x14ac:dyDescent="0.15">
      <c r="A215" s="218">
        <f t="shared" si="44"/>
        <v>1795</v>
      </c>
      <c r="BU215" s="136">
        <f>1.4*'east Allen-Studer'!DK215</f>
        <v>0.34338745857625441</v>
      </c>
      <c r="BV215" s="136">
        <f>'east Allen-Studer'!DL215</f>
        <v>0.79</v>
      </c>
      <c r="BW215" s="136">
        <f>'east Allen-Studer'!DM215</f>
        <v>5.5980812574616277</v>
      </c>
      <c r="BX215" s="136">
        <f>'east Allen-Studer'!DN215</f>
        <v>3.2030258741146427</v>
      </c>
      <c r="BY215" s="136">
        <f>'east Allen-Studer'!DO215</f>
        <v>2.1844059339682746</v>
      </c>
      <c r="BZ215" s="136">
        <f>'east Allen-Studer'!DP215</f>
        <v>0.67406433514232622</v>
      </c>
      <c r="CA215" s="136">
        <f>'east Allen-Studer'!DQ215</f>
        <v>16</v>
      </c>
      <c r="CB215" s="136">
        <f>'east Allen-Studer'!DR215</f>
        <v>2.5</v>
      </c>
      <c r="CC215" s="136">
        <f>'east Allen-Studer'!DS215</f>
        <v>1.6015129370573213</v>
      </c>
      <c r="CD215" s="136">
        <f>'east Allen-Studer'!DT215</f>
        <v>3.2030258741146427</v>
      </c>
      <c r="CE215" s="37"/>
      <c r="CF215" s="204"/>
      <c r="CG215" s="198">
        <f t="shared" si="42"/>
        <v>222.02474335834984</v>
      </c>
      <c r="CH215" s="198">
        <f t="shared" si="43"/>
        <v>102.11401693510163</v>
      </c>
      <c r="CI215" s="6"/>
      <c r="CJ215" s="218">
        <f t="shared" si="45"/>
        <v>1795</v>
      </c>
      <c r="CK215" s="67"/>
    </row>
    <row r="216" spans="1:89" x14ac:dyDescent="0.15">
      <c r="A216" s="218">
        <f t="shared" si="44"/>
        <v>1796</v>
      </c>
      <c r="BU216" s="136">
        <f>1.4*'east Allen-Studer'!DK216</f>
        <v>0.35146716348393103</v>
      </c>
      <c r="BV216" s="136">
        <f>'east Allen-Studer'!DL216</f>
        <v>0.81</v>
      </c>
      <c r="BW216" s="136">
        <f>'east Allen-Studer'!DM216</f>
        <v>5.6500222175824053</v>
      </c>
      <c r="BX216" s="136">
        <f>'east Allen-Studer'!DN216</f>
        <v>3.1453136962026673</v>
      </c>
      <c r="BY216" s="136">
        <f>'east Allen-Studer'!DO216</f>
        <v>2.3084871164790219</v>
      </c>
      <c r="BZ216" s="136">
        <f>'east Allen-Studer'!DP216</f>
        <v>0.68992467243979283</v>
      </c>
      <c r="CA216" s="136">
        <f>'east Allen-Studer'!DQ216</f>
        <v>15.348883831445905</v>
      </c>
      <c r="CB216" s="136">
        <f>'east Allen-Studer'!DR216</f>
        <v>2.5</v>
      </c>
      <c r="CC216" s="136">
        <f>'east Allen-Studer'!DS216</f>
        <v>1.5726568481013337</v>
      </c>
      <c r="CD216" s="136">
        <f>'east Allen-Studer'!DT216</f>
        <v>3.1453136962026673</v>
      </c>
      <c r="CE216" s="37"/>
      <c r="CF216" s="204"/>
      <c r="CG216" s="198">
        <f t="shared" si="42"/>
        <v>223.0753572836737</v>
      </c>
      <c r="CH216" s="198">
        <f t="shared" si="43"/>
        <v>104.27449538742147</v>
      </c>
      <c r="CI216" s="6"/>
      <c r="CJ216" s="218">
        <f t="shared" si="45"/>
        <v>1796</v>
      </c>
      <c r="CK216" s="67"/>
    </row>
    <row r="217" spans="1:89" x14ac:dyDescent="0.15">
      <c r="A217" s="218">
        <f t="shared" si="44"/>
        <v>1797</v>
      </c>
      <c r="BU217" s="136">
        <f>1.4*'east Allen-Studer'!DK217</f>
        <v>0.4524634748298883</v>
      </c>
      <c r="BV217" s="136">
        <f>'east Allen-Studer'!DL217</f>
        <v>0.83</v>
      </c>
      <c r="BW217" s="136">
        <f>'east Allen-Studer'!DM217</f>
        <v>5.7019631777031838</v>
      </c>
      <c r="BX217" s="136">
        <f>'east Allen-Studer'!DN217</f>
        <v>3.0876015182906915</v>
      </c>
      <c r="BY217" s="136">
        <f>'east Allen-Studer'!DO217</f>
        <v>2.1440074094298915</v>
      </c>
      <c r="BZ217" s="136">
        <f>'east Allen-Studer'!DP217</f>
        <v>0.88817888865812422</v>
      </c>
      <c r="CA217" s="136">
        <f>'east Allen-Studer'!DQ217</f>
        <v>16</v>
      </c>
      <c r="CB217" s="136">
        <f>'east Allen-Studer'!DR217</f>
        <v>2.5</v>
      </c>
      <c r="CC217" s="136">
        <f>'east Allen-Studer'!DS217</f>
        <v>1.5438007591453458</v>
      </c>
      <c r="CD217" s="136">
        <f>'east Allen-Studer'!DT217</f>
        <v>3.0876015182906915</v>
      </c>
      <c r="CE217" s="37"/>
      <c r="CF217" s="204"/>
      <c r="CG217" s="198">
        <f t="shared" si="42"/>
        <v>235.21926937454961</v>
      </c>
      <c r="CH217" s="198">
        <f t="shared" si="43"/>
        <v>121.4575239403856</v>
      </c>
      <c r="CI217" s="6"/>
      <c r="CJ217" s="218">
        <f t="shared" si="45"/>
        <v>1797</v>
      </c>
      <c r="CK217" s="67"/>
    </row>
    <row r="218" spans="1:89" x14ac:dyDescent="0.15">
      <c r="A218" s="218">
        <f t="shared" si="44"/>
        <v>1798</v>
      </c>
      <c r="BU218" s="136">
        <f>1.4*'east Allen-Studer'!DK218</f>
        <v>0.4524634748298883</v>
      </c>
      <c r="BV218" s="136">
        <f>'east Allen-Studer'!DL218</f>
        <v>0.85</v>
      </c>
      <c r="BW218" s="136">
        <f>'east Allen-Studer'!DM218</f>
        <v>5.7539041378239624</v>
      </c>
      <c r="BX218" s="136">
        <f>'east Allen-Studer'!DN218</f>
        <v>3.0298893403787162</v>
      </c>
      <c r="BY218" s="136">
        <f>'east Allen-Studer'!DO218</f>
        <v>2.1266937560562988</v>
      </c>
      <c r="BZ218" s="136">
        <f>'east Allen-Studer'!DP218</f>
        <v>0.88817888865812422</v>
      </c>
      <c r="CA218" s="136">
        <f>'east Allen-Studer'!DQ218</f>
        <v>40.930356883855737</v>
      </c>
      <c r="CB218" s="136">
        <f>'east Allen-Studer'!DR218</f>
        <v>2.5</v>
      </c>
      <c r="CC218" s="136">
        <f>'east Allen-Studer'!DS218</f>
        <v>1.5149446701893581</v>
      </c>
      <c r="CD218" s="136">
        <f>'east Allen-Studer'!DT218</f>
        <v>3.0298893403787162</v>
      </c>
      <c r="CE218" s="37"/>
      <c r="CF218" s="204"/>
      <c r="CG218" s="198">
        <f t="shared" si="42"/>
        <v>312.05640644330418</v>
      </c>
      <c r="CH218" s="198">
        <f t="shared" si="43"/>
        <v>121.97871951400076</v>
      </c>
      <c r="CI218" s="6"/>
      <c r="CJ218" s="218">
        <f t="shared" si="45"/>
        <v>1798</v>
      </c>
      <c r="CK218" s="67"/>
    </row>
    <row r="219" spans="1:89" x14ac:dyDescent="0.15">
      <c r="A219" s="218">
        <f t="shared" si="44"/>
        <v>1799</v>
      </c>
      <c r="BU219" s="136">
        <f>1.4*'east Allen-Studer'!DK219</f>
        <v>0.3595468683916076</v>
      </c>
      <c r="BV219" s="136">
        <f>'east Allen-Studer'!DL219</f>
        <v>0.87</v>
      </c>
      <c r="BW219" s="136">
        <f>'east Allen-Studer'!DM219</f>
        <v>5.80584509794474</v>
      </c>
      <c r="BX219" s="136">
        <f>'east Allen-Studer'!DN219</f>
        <v>2.9721771624667408</v>
      </c>
      <c r="BY219" s="136">
        <f>'east Allen-Studer'!DO219</f>
        <v>2.6807306640112638</v>
      </c>
      <c r="BZ219" s="136">
        <f>'east Allen-Studer'!DP219</f>
        <v>0.70578500973725922</v>
      </c>
      <c r="CA219" s="136">
        <f>'east Allen-Studer'!DQ219</f>
        <v>12</v>
      </c>
      <c r="CB219" s="136">
        <f>'east Allen-Studer'!DR219</f>
        <v>2.5</v>
      </c>
      <c r="CC219" s="136">
        <f>'east Allen-Studer'!DS219</f>
        <v>1.4860885812333704</v>
      </c>
      <c r="CD219" s="136">
        <f>'east Allen-Studer'!DT219</f>
        <v>2.9721771624667408</v>
      </c>
      <c r="CE219" s="37"/>
      <c r="CF219" s="204"/>
      <c r="CG219" s="198">
        <f t="shared" si="42"/>
        <v>220.69038039823414</v>
      </c>
      <c r="CH219" s="198">
        <f t="shared" si="43"/>
        <v>108.04294433050896</v>
      </c>
      <c r="CI219" s="6"/>
      <c r="CJ219" s="218">
        <f t="shared" si="45"/>
        <v>1799</v>
      </c>
      <c r="CK219" s="67"/>
    </row>
    <row r="220" spans="1:89" x14ac:dyDescent="0.15">
      <c r="A220" s="218">
        <f t="shared" ref="A220:A251" si="46">A219+1</f>
        <v>1800</v>
      </c>
      <c r="BU220" s="136">
        <f>1.4*'east Allen-Studer'!DK220</f>
        <v>0.39994539292999048</v>
      </c>
      <c r="BV220" s="136">
        <f>'east Allen-Studer'!DL220</f>
        <v>0.89</v>
      </c>
      <c r="BW220" s="136">
        <f>'east Allen-Studer'!DM220</f>
        <v>5.8577860580655186</v>
      </c>
      <c r="BX220" s="136">
        <f>'east Allen-Studer'!DN220</f>
        <v>2.914464984554765</v>
      </c>
      <c r="BY220" s="136">
        <f>'east Allen-Studer'!DO220</f>
        <v>2.2565461563582438</v>
      </c>
      <c r="BZ220" s="136">
        <f>'east Allen-Studer'!DP220</f>
        <v>0.78508669622459182</v>
      </c>
      <c r="CA220" s="136">
        <f>'east Allen-Studer'!DQ220</f>
        <v>12</v>
      </c>
      <c r="CB220" s="136">
        <f>'east Allen-Studer'!DR220</f>
        <v>2.5</v>
      </c>
      <c r="CC220" s="136">
        <f>'east Allen-Studer'!DS220</f>
        <v>1.4572324922773825</v>
      </c>
      <c r="CD220" s="136">
        <f>'east Allen-Studer'!DT220</f>
        <v>2.914464984554765</v>
      </c>
      <c r="CE220" s="37"/>
      <c r="CF220" s="204"/>
      <c r="CG220" s="198">
        <f t="shared" si="42"/>
        <v>225.29823681701356</v>
      </c>
      <c r="CH220" s="198">
        <f t="shared" si="43"/>
        <v>114.53286423024527</v>
      </c>
      <c r="CI220" s="6"/>
      <c r="CJ220" s="218">
        <f t="shared" ref="CJ220:CJ283" si="47">CJ219+1</f>
        <v>1800</v>
      </c>
      <c r="CK220" s="67"/>
    </row>
    <row r="221" spans="1:89" x14ac:dyDescent="0.15">
      <c r="A221" s="218">
        <f t="shared" si="46"/>
        <v>1801</v>
      </c>
      <c r="AC221">
        <v>109</v>
      </c>
      <c r="AD221">
        <v>96</v>
      </c>
      <c r="AE221" s="136">
        <f t="shared" ref="AE221:AE252" si="48">(AD221*10.78)/3552</f>
        <v>0.29135135135135132</v>
      </c>
      <c r="AO221">
        <v>22.85</v>
      </c>
      <c r="BM221">
        <v>117</v>
      </c>
      <c r="BN221">
        <v>124</v>
      </c>
      <c r="BU221" s="136">
        <f>1.4*'east Allen-Studer'!DK221</f>
        <v>0.39186568802231392</v>
      </c>
      <c r="BV221" s="136">
        <f>'east Allen-Studer'!DL221</f>
        <v>0.91</v>
      </c>
      <c r="BW221" s="136">
        <f>'east Allen-Studer'!DM221</f>
        <v>5.9097270181862962</v>
      </c>
      <c r="BX221" s="136">
        <f>'east Allen-Studer'!DN221</f>
        <v>2.8567528066427896</v>
      </c>
      <c r="BY221" s="136">
        <f>'east Allen-Studer'!DO221</f>
        <v>2.4585387790501581</v>
      </c>
      <c r="BZ221" s="136">
        <f>'east Allen-Studer'!DP221</f>
        <v>0.76922635892712532</v>
      </c>
      <c r="CA221" s="136">
        <f>'east Allen-Studer'!DQ221</f>
        <v>12.279107065156722</v>
      </c>
      <c r="CB221" s="136">
        <f>'east Allen-Studer'!DR221</f>
        <v>2.5</v>
      </c>
      <c r="CC221" s="136">
        <f>'east Allen-Studer'!DS221</f>
        <v>1.4283764033213948</v>
      </c>
      <c r="CD221" s="136">
        <f>'east Allen-Studer'!DT221</f>
        <v>2.8567528066427896</v>
      </c>
      <c r="CE221" s="37"/>
      <c r="CF221" s="204"/>
      <c r="CG221" s="198">
        <f t="shared" si="42"/>
        <v>227.94513063977186</v>
      </c>
      <c r="CH221" s="198">
        <f t="shared" si="43"/>
        <v>114.13617914905544</v>
      </c>
      <c r="CI221" s="6"/>
      <c r="CJ221" s="218">
        <f t="shared" si="47"/>
        <v>1801</v>
      </c>
      <c r="CK221" s="67"/>
    </row>
    <row r="222" spans="1:89" x14ac:dyDescent="0.15">
      <c r="A222" s="218">
        <f t="shared" si="46"/>
        <v>1802</v>
      </c>
      <c r="AC222">
        <v>110</v>
      </c>
      <c r="AD222">
        <v>93</v>
      </c>
      <c r="AE222" s="136">
        <f t="shared" si="48"/>
        <v>0.28224662162162162</v>
      </c>
      <c r="BM222">
        <v>105</v>
      </c>
      <c r="BN222">
        <v>123</v>
      </c>
      <c r="BU222" s="136">
        <f>1.4*'east Allen-Studer'!DK222</f>
        <v>0.46862288464524132</v>
      </c>
      <c r="BV222" s="136">
        <f>'east Allen-Studer'!DL222</f>
        <v>0.69</v>
      </c>
      <c r="BW222" s="136">
        <f>'east Allen-Studer'!DM222</f>
        <v>5.9616679783070738</v>
      </c>
      <c r="BX222" s="136">
        <f>'east Allen-Studer'!DN222</f>
        <v>2.7990406287308138</v>
      </c>
      <c r="BY222" s="136">
        <f>'east Allen-Studer'!DO222</f>
        <v>2.4152546456161765</v>
      </c>
      <c r="BZ222" s="136">
        <f>'east Allen-Studer'!DP222</f>
        <v>0.919899563253057</v>
      </c>
      <c r="CA222" s="136">
        <f>'east Allen-Studer'!DQ222</f>
        <v>12.535311233347063</v>
      </c>
      <c r="CB222" s="136">
        <f>'east Allen-Studer'!DR222</f>
        <v>2.5</v>
      </c>
      <c r="CC222" s="136">
        <f>'east Allen-Studer'!DS222</f>
        <v>1.3995203143654069</v>
      </c>
      <c r="CD222" s="136">
        <f>'east Allen-Studer'!DT222</f>
        <v>2.7990406287308138</v>
      </c>
      <c r="CE222" s="37"/>
      <c r="CF222" s="204"/>
      <c r="CG222" s="198">
        <f t="shared" si="42"/>
        <v>209.52137885069618</v>
      </c>
      <c r="CH222" s="198">
        <f t="shared" si="43"/>
        <v>122.69211922844184</v>
      </c>
      <c r="CI222" s="6"/>
      <c r="CJ222" s="218">
        <f t="shared" si="47"/>
        <v>1802</v>
      </c>
      <c r="CK222" s="67"/>
    </row>
    <row r="223" spans="1:89" x14ac:dyDescent="0.15">
      <c r="A223" s="218">
        <f t="shared" si="46"/>
        <v>1803</v>
      </c>
      <c r="AC223">
        <v>127</v>
      </c>
      <c r="AD223">
        <v>106</v>
      </c>
      <c r="AE223" s="136">
        <f t="shared" si="48"/>
        <v>0.32170045045045043</v>
      </c>
      <c r="BM223">
        <v>126</v>
      </c>
      <c r="BN223">
        <v>138</v>
      </c>
      <c r="BU223" s="136">
        <f>1.4*'east Allen-Studer'!DK223</f>
        <v>0.46862288464524132</v>
      </c>
      <c r="BV223" s="136">
        <f>'east Allen-Studer'!DL223</f>
        <v>1</v>
      </c>
      <c r="BW223" s="136">
        <f>'east Allen-Studer'!DM223</f>
        <v>6.0136089384278515</v>
      </c>
      <c r="BX223" s="136">
        <f>'east Allen-Studer'!DN223</f>
        <v>2.7413284508188385</v>
      </c>
      <c r="BY223" s="136">
        <f>'east Allen-Studer'!DO223</f>
        <v>2.6691882284288688</v>
      </c>
      <c r="BZ223" s="136">
        <f>'east Allen-Studer'!DP223</f>
        <v>0.919899563253057</v>
      </c>
      <c r="CA223" s="136">
        <f>'east Allen-Studer'!DQ223</f>
        <v>12</v>
      </c>
      <c r="CB223" s="136">
        <f>'east Allen-Studer'!DR223</f>
        <v>2.5</v>
      </c>
      <c r="CC223" s="136">
        <f>'east Allen-Studer'!DS223</f>
        <v>1.3706642254094192</v>
      </c>
      <c r="CD223" s="136">
        <f>'east Allen-Studer'!DT223</f>
        <v>2.7413284508188385</v>
      </c>
      <c r="CE223" s="37"/>
      <c r="CF223" s="204"/>
      <c r="CG223" s="198">
        <f t="shared" si="42"/>
        <v>243.85400604021493</v>
      </c>
      <c r="CH223" s="198">
        <f t="shared" si="43"/>
        <v>129.55580927442955</v>
      </c>
      <c r="CI223" s="6"/>
      <c r="CJ223" s="218">
        <f t="shared" si="47"/>
        <v>1803</v>
      </c>
      <c r="CK223" s="67"/>
    </row>
    <row r="224" spans="1:89" x14ac:dyDescent="0.15">
      <c r="A224" s="218">
        <f t="shared" si="46"/>
        <v>1804</v>
      </c>
      <c r="AC224">
        <v>139</v>
      </c>
      <c r="AD224">
        <v>117</v>
      </c>
      <c r="AE224" s="136">
        <f t="shared" si="48"/>
        <v>0.35508445945945943</v>
      </c>
      <c r="BM224">
        <v>145</v>
      </c>
      <c r="BN224">
        <v>157</v>
      </c>
      <c r="BU224" s="136">
        <f>1.4*'east Allen-Studer'!DK224</f>
        <v>0.46862288464524132</v>
      </c>
      <c r="BV224" s="136">
        <f>'east Allen-Studer'!DL224</f>
        <v>1</v>
      </c>
      <c r="BW224" s="136">
        <f>'east Allen-Studer'!DM224</f>
        <v>6.06554989854863</v>
      </c>
      <c r="BX224" s="136">
        <f>'east Allen-Studer'!DN224</f>
        <v>2.6836162729068631</v>
      </c>
      <c r="BY224" s="136">
        <f>'east Allen-Studer'!DO224</f>
        <v>2.1642066716990831</v>
      </c>
      <c r="BZ224" s="136">
        <f>'east Allen-Studer'!DP224</f>
        <v>0.919899563253057</v>
      </c>
      <c r="CA224" s="136">
        <f>'east Allen-Studer'!DQ224</f>
        <v>12.279107065156722</v>
      </c>
      <c r="CB224" s="136">
        <f>'east Allen-Studer'!DR224</f>
        <v>2.5789473684210527</v>
      </c>
      <c r="CC224" s="136">
        <f>'east Allen-Studer'!DS224</f>
        <v>1.3418081364534316</v>
      </c>
      <c r="CD224" s="136">
        <f>'east Allen-Studer'!DT224</f>
        <v>2.6836162729068631</v>
      </c>
      <c r="CE224" s="37"/>
      <c r="CF224" s="204"/>
      <c r="CG224" s="198">
        <f t="shared" si="42"/>
        <v>243.85679468826521</v>
      </c>
      <c r="CH224" s="198">
        <f t="shared" si="43"/>
        <v>128.93851114659549</v>
      </c>
      <c r="CI224" s="6"/>
      <c r="CJ224" s="218">
        <f t="shared" si="47"/>
        <v>1804</v>
      </c>
      <c r="CK224" s="67"/>
    </row>
    <row r="225" spans="1:89" x14ac:dyDescent="0.15">
      <c r="A225" s="218">
        <f t="shared" si="46"/>
        <v>1805</v>
      </c>
      <c r="AC225">
        <v>121</v>
      </c>
      <c r="AD225">
        <v>102</v>
      </c>
      <c r="AE225" s="136">
        <f t="shared" si="48"/>
        <v>0.30956081081081077</v>
      </c>
      <c r="AO225">
        <v>27.75</v>
      </c>
      <c r="BM225">
        <v>128</v>
      </c>
      <c r="BN225">
        <v>140</v>
      </c>
      <c r="BU225" s="136">
        <f>1.4*'east Allen-Studer'!DK225</f>
        <v>0.52114096654513919</v>
      </c>
      <c r="BV225" s="136">
        <f>'east Allen-Studer'!DL225</f>
        <v>1.25</v>
      </c>
      <c r="BW225" s="136">
        <f>'east Allen-Studer'!DM225</f>
        <v>6.1174908586694077</v>
      </c>
      <c r="BX225" s="136">
        <f>'east Allen-Studer'!DN225</f>
        <v>2.6259040949948869</v>
      </c>
      <c r="BY225" s="136">
        <f>'east Allen-Studer'!DO225</f>
        <v>2.8856088955987773</v>
      </c>
      <c r="BZ225" s="136">
        <f>'east Allen-Studer'!DP225</f>
        <v>1.0229917556865895</v>
      </c>
      <c r="CA225" s="136">
        <f>'east Allen-Studer'!DQ225</f>
        <v>12</v>
      </c>
      <c r="CB225" s="136">
        <f>'east Allen-Studer'!DR225</f>
        <v>2.5</v>
      </c>
      <c r="CC225" s="136">
        <f>'east Allen-Studer'!DS225</f>
        <v>1.3129520474974434</v>
      </c>
      <c r="CD225" s="136">
        <f>'east Allen-Studer'!DT225</f>
        <v>2.6259040949948869</v>
      </c>
      <c r="CE225" s="37"/>
      <c r="CF225" s="204"/>
      <c r="CG225" s="198">
        <f t="shared" si="42"/>
        <v>276.98642604561996</v>
      </c>
      <c r="CH225" s="198">
        <f t="shared" si="43"/>
        <v>144.11750221457808</v>
      </c>
      <c r="CI225" s="6"/>
      <c r="CJ225" s="218">
        <f t="shared" si="47"/>
        <v>1805</v>
      </c>
      <c r="CK225" s="67"/>
    </row>
    <row r="226" spans="1:89" x14ac:dyDescent="0.15">
      <c r="A226" s="218">
        <f t="shared" si="46"/>
        <v>1806</v>
      </c>
      <c r="AC226">
        <v>158</v>
      </c>
      <c r="AD226">
        <v>144</v>
      </c>
      <c r="AE226" s="136">
        <f t="shared" si="48"/>
        <v>0.437027027027027</v>
      </c>
      <c r="BM226">
        <v>151</v>
      </c>
      <c r="BN226">
        <v>210</v>
      </c>
      <c r="BU226" s="136">
        <f>1.4*'east Allen-Studer'!DK226</f>
        <v>0.4524634748298883</v>
      </c>
      <c r="BV226" s="136">
        <f>'east Allen-Studer'!DL226</f>
        <v>0.82</v>
      </c>
      <c r="BW226" s="136">
        <f>'east Allen-Studer'!DM226</f>
        <v>6.1694318187901853</v>
      </c>
      <c r="BX226" s="136">
        <f>'east Allen-Studer'!DN226</f>
        <v>2.5681919170829119</v>
      </c>
      <c r="BY226" s="136">
        <f>'east Allen-Studer'!DO226</f>
        <v>2.8134686732088077</v>
      </c>
      <c r="BZ226" s="136">
        <f>'east Allen-Studer'!DP226</f>
        <v>0.88817888865812422</v>
      </c>
      <c r="CA226" s="136">
        <f>'east Allen-Studer'!DQ226</f>
        <v>13.942412404660024</v>
      </c>
      <c r="CB226" s="136">
        <f>'east Allen-Studer'!DR226</f>
        <v>2.5</v>
      </c>
      <c r="CC226" s="136">
        <f>'east Allen-Studer'!DS226</f>
        <v>1.284095958541456</v>
      </c>
      <c r="CD226" s="136">
        <f>'east Allen-Studer'!DT226</f>
        <v>2.5681919170829119</v>
      </c>
      <c r="CE226" s="37"/>
      <c r="CF226" s="204"/>
      <c r="CG226" s="198">
        <f t="shared" si="42"/>
        <v>227.2616726314979</v>
      </c>
      <c r="CH226" s="198">
        <f t="shared" si="43"/>
        <v>123.99885239120444</v>
      </c>
      <c r="CI226" s="6"/>
      <c r="CJ226" s="218">
        <f t="shared" si="47"/>
        <v>1806</v>
      </c>
      <c r="CK226" s="67"/>
    </row>
    <row r="227" spans="1:89" x14ac:dyDescent="0.15">
      <c r="A227" s="218">
        <f t="shared" si="46"/>
        <v>1807</v>
      </c>
      <c r="J227">
        <v>0.86499999999999999</v>
      </c>
      <c r="AC227">
        <v>143</v>
      </c>
      <c r="AD227">
        <v>122</v>
      </c>
      <c r="AE227" s="136">
        <f t="shared" si="48"/>
        <v>0.37025900900900899</v>
      </c>
      <c r="BM227">
        <v>148</v>
      </c>
      <c r="BN227">
        <v>183</v>
      </c>
      <c r="BU227" s="136">
        <f>1.4*'east Allen-Studer'!DK227</f>
        <v>0.65849594997564087</v>
      </c>
      <c r="BV227" s="136">
        <f>'east Allen-Studer'!DL227</f>
        <v>0.82</v>
      </c>
      <c r="BW227" s="136">
        <f>'east Allen-Studer'!DM227</f>
        <v>6.221372778910963</v>
      </c>
      <c r="BX227" s="136">
        <f>'east Allen-Studer'!DN227</f>
        <v>2.5104797391709361</v>
      </c>
      <c r="BY227" s="136">
        <f>'east Allen-Studer'!DO227</f>
        <v>2.827896717686802</v>
      </c>
      <c r="BZ227" s="136">
        <f>'east Allen-Studer'!DP227</f>
        <v>1.2926174897435196</v>
      </c>
      <c r="CA227" s="136">
        <f>'east Allen-Studer'!DQ227</f>
        <v>20.281341718746258</v>
      </c>
      <c r="CB227" s="136">
        <f>'east Allen-Studer'!DR227</f>
        <v>2.5</v>
      </c>
      <c r="CC227" s="136">
        <f>'east Allen-Studer'!DS227</f>
        <v>1.2552398695854681</v>
      </c>
      <c r="CD227" s="136">
        <f>'east Allen-Studer'!DT227</f>
        <v>2.5104797391709361</v>
      </c>
      <c r="CE227" s="37"/>
      <c r="CF227" s="204"/>
      <c r="CG227" s="198">
        <f t="shared" si="42"/>
        <v>263.303222108417</v>
      </c>
      <c r="CH227" s="198">
        <f t="shared" si="43"/>
        <v>158.77410813739087</v>
      </c>
      <c r="CI227" s="6"/>
      <c r="CJ227" s="218">
        <f t="shared" si="47"/>
        <v>1807</v>
      </c>
      <c r="CK227" s="67"/>
    </row>
    <row r="228" spans="1:89" x14ac:dyDescent="0.15">
      <c r="A228" s="218">
        <f t="shared" si="46"/>
        <v>1808</v>
      </c>
      <c r="AC228">
        <v>99</v>
      </c>
      <c r="AD228">
        <v>87</v>
      </c>
      <c r="AE228" s="136">
        <f t="shared" si="48"/>
        <v>0.26403716216216211</v>
      </c>
      <c r="BM228">
        <v>101</v>
      </c>
      <c r="BN228">
        <v>104</v>
      </c>
      <c r="BU228" s="136">
        <f>1.4*'east Allen-Studer'!DK228</f>
        <v>0.75949226132159808</v>
      </c>
      <c r="BV228" s="136">
        <f>'east Allen-Studer'!DL228</f>
        <v>1.03</v>
      </c>
      <c r="BW228" s="136">
        <f>'east Allen-Studer'!DM228</f>
        <v>6.2733137390317415</v>
      </c>
      <c r="BX228" s="136">
        <f>'east Allen-Studer'!DN228</f>
        <v>2.4527675612589608</v>
      </c>
      <c r="BY228" s="136">
        <f>'east Allen-Studer'!DO228</f>
        <v>2.8423247621647953</v>
      </c>
      <c r="BZ228" s="136">
        <f>'east Allen-Studer'!DP228</f>
        <v>1.490871705961851</v>
      </c>
      <c r="CA228" s="136">
        <f>'east Allen-Studer'!DQ228</f>
        <v>17.232773672631616</v>
      </c>
      <c r="CB228" s="136">
        <f>'east Allen-Studer'!DR228</f>
        <v>2.5</v>
      </c>
      <c r="CC228" s="136">
        <f>'east Allen-Studer'!DS228</f>
        <v>1.2263837806294804</v>
      </c>
      <c r="CD228" s="136">
        <f>'east Allen-Studer'!DT228</f>
        <v>2.4527675612589608</v>
      </c>
      <c r="CE228" s="37"/>
      <c r="CF228" s="204"/>
      <c r="CG228" s="198">
        <f t="shared" si="42"/>
        <v>286.55589705834097</v>
      </c>
      <c r="CH228" s="198">
        <f t="shared" si="43"/>
        <v>180.11495219340924</v>
      </c>
      <c r="CI228" s="6"/>
      <c r="CJ228" s="218">
        <f t="shared" si="47"/>
        <v>1808</v>
      </c>
      <c r="CK228" s="67"/>
    </row>
    <row r="229" spans="1:89" x14ac:dyDescent="0.15">
      <c r="A229" s="218">
        <f t="shared" si="46"/>
        <v>1809</v>
      </c>
      <c r="AC229">
        <v>86</v>
      </c>
      <c r="AD229">
        <v>75</v>
      </c>
      <c r="AE229" s="136">
        <f t="shared" si="48"/>
        <v>0.22761824324324326</v>
      </c>
      <c r="BM229">
        <v>90</v>
      </c>
      <c r="BN229">
        <v>96</v>
      </c>
      <c r="BU229" s="136">
        <f>1.4*'east Allen-Studer'!DK229</f>
        <v>0.78373137604462784</v>
      </c>
      <c r="BV229" s="136">
        <f>'east Allen-Studer'!DL229</f>
        <v>1.25</v>
      </c>
      <c r="BW229" s="136">
        <f>'east Allen-Studer'!DM229</f>
        <v>6.3252546991525209</v>
      </c>
      <c r="BX229" s="136">
        <f>'east Allen-Studer'!DN229</f>
        <v>2.3950553833469854</v>
      </c>
      <c r="BY229" s="136">
        <f>'east Allen-Studer'!DO229</f>
        <v>2.8567528066427896</v>
      </c>
      <c r="BZ229" s="136">
        <f>'east Allen-Studer'!DP229</f>
        <v>1.5384527178542506</v>
      </c>
      <c r="CA229" s="136">
        <f>'east Allen-Studer'!DQ229</f>
        <v>13.527427574679805</v>
      </c>
      <c r="CB229" s="136">
        <f>'east Allen-Studer'!DR229</f>
        <v>2.5</v>
      </c>
      <c r="CC229" s="136">
        <f>'east Allen-Studer'!DS229</f>
        <v>1.1975276916734927</v>
      </c>
      <c r="CD229" s="136">
        <f>'east Allen-Studer'!DT229</f>
        <v>2.3950553833469854</v>
      </c>
      <c r="CE229" s="37"/>
      <c r="CF229" s="204"/>
      <c r="CG229" s="198">
        <f t="shared" si="42"/>
        <v>302.57472760346661</v>
      </c>
      <c r="CH229" s="198">
        <f t="shared" si="43"/>
        <v>188.76911078353561</v>
      </c>
      <c r="CI229" s="6"/>
      <c r="CJ229" s="218">
        <f t="shared" si="47"/>
        <v>1809</v>
      </c>
      <c r="CK229" s="67"/>
    </row>
    <row r="230" spans="1:89" x14ac:dyDescent="0.15">
      <c r="A230" s="218">
        <f t="shared" si="46"/>
        <v>1810</v>
      </c>
      <c r="AC230">
        <v>91</v>
      </c>
      <c r="AD230">
        <v>80</v>
      </c>
      <c r="AE230" s="136">
        <f t="shared" si="48"/>
        <v>0.24279279279279278</v>
      </c>
      <c r="BM230">
        <v>90</v>
      </c>
      <c r="BN230">
        <v>100</v>
      </c>
      <c r="BU230" s="136">
        <f>1.4*'east Allen-Studer'!DK230</f>
        <v>0.56557934353736028</v>
      </c>
      <c r="BV230" s="136">
        <f>'east Allen-Studer'!DL230</f>
        <v>1.38</v>
      </c>
      <c r="BW230" s="136">
        <f>'east Allen-Studer'!DM230</f>
        <v>6.3771956592732977</v>
      </c>
      <c r="BX230" s="136">
        <f>'east Allen-Studer'!DN230</f>
        <v>2.3373432054350096</v>
      </c>
      <c r="BY230" s="136">
        <f>'east Allen-Studer'!DO230</f>
        <v>3.520442852630508</v>
      </c>
      <c r="BZ230" s="136">
        <f>'east Allen-Studer'!DP230</f>
        <v>1.1102236108226551</v>
      </c>
      <c r="CA230" s="136">
        <f>'east Allen-Studer'!DQ230</f>
        <v>15</v>
      </c>
      <c r="CB230" s="136">
        <f>'east Allen-Studer'!DR230</f>
        <v>2.5</v>
      </c>
      <c r="CC230" s="136">
        <f>'east Allen-Studer'!DS230</f>
        <v>1.1686716027175048</v>
      </c>
      <c r="CD230" s="136">
        <f>'east Allen-Studer'!DT230</f>
        <v>2.3373432054350096</v>
      </c>
      <c r="CE230" s="37"/>
      <c r="CF230" s="204"/>
      <c r="CG230" s="198">
        <f t="shared" si="42"/>
        <v>304.82264746052198</v>
      </c>
      <c r="CH230" s="198">
        <f t="shared" si="43"/>
        <v>156.22699716860123</v>
      </c>
      <c r="CI230" s="6"/>
      <c r="CJ230" s="218">
        <f t="shared" si="47"/>
        <v>1810</v>
      </c>
      <c r="CK230" s="67"/>
    </row>
    <row r="231" spans="1:89" x14ac:dyDescent="0.15">
      <c r="A231" s="218">
        <f t="shared" si="46"/>
        <v>1811</v>
      </c>
      <c r="AC231">
        <v>110</v>
      </c>
      <c r="AD231">
        <v>95</v>
      </c>
      <c r="AE231" s="136">
        <f t="shared" si="48"/>
        <v>0.28831644144144142</v>
      </c>
      <c r="BM231">
        <v>112</v>
      </c>
      <c r="BN231">
        <v>119</v>
      </c>
      <c r="BU231" s="136">
        <f>1.4*'east Allen-Studer'!DK231</f>
        <v>0.56961919599119848</v>
      </c>
      <c r="BV231" s="136">
        <f>'east Allen-Studer'!DL231</f>
        <v>1.18</v>
      </c>
      <c r="BW231" s="136">
        <f>'east Allen-Studer'!DM231</f>
        <v>6.4291366193940762</v>
      </c>
      <c r="BX231" s="136">
        <f>'east Allen-Studer'!DN231</f>
        <v>2.2796310275230338</v>
      </c>
      <c r="BY231" s="136">
        <f>'east Allen-Studer'!DO231</f>
        <v>2.8856088955987773</v>
      </c>
      <c r="BZ231" s="136">
        <f>'east Allen-Studer'!DP231</f>
        <v>1.1181537794713883</v>
      </c>
      <c r="CA231" s="136">
        <f>'east Allen-Studer'!DQ231</f>
        <v>15</v>
      </c>
      <c r="CB231" s="136">
        <f>'east Allen-Studer'!DR231</f>
        <v>2.5</v>
      </c>
      <c r="CC231" s="136">
        <f>'east Allen-Studer'!DS231</f>
        <v>1.1398155137615169</v>
      </c>
      <c r="CD231" s="136">
        <f>'east Allen-Studer'!DT231</f>
        <v>2.2796310275230338</v>
      </c>
      <c r="CE231" s="37"/>
      <c r="CF231" s="204"/>
      <c r="CG231" s="198">
        <f t="shared" si="42"/>
        <v>280.67122644140807</v>
      </c>
      <c r="CH231" s="198">
        <f t="shared" si="43"/>
        <v>151.79139873836809</v>
      </c>
      <c r="CI231" s="6"/>
      <c r="CJ231" s="218">
        <f t="shared" si="47"/>
        <v>1811</v>
      </c>
      <c r="CK231" s="67"/>
    </row>
    <row r="232" spans="1:89" x14ac:dyDescent="0.15">
      <c r="A232" s="218">
        <f t="shared" si="46"/>
        <v>1812</v>
      </c>
      <c r="AC232">
        <v>130</v>
      </c>
      <c r="AD232">
        <v>118</v>
      </c>
      <c r="AE232" s="136">
        <f t="shared" si="48"/>
        <v>0.35811936936936933</v>
      </c>
      <c r="BM232">
        <v>141</v>
      </c>
      <c r="BN232">
        <v>159</v>
      </c>
      <c r="BU232" s="136">
        <f>1.4*'east Allen-Studer'!DK232</f>
        <v>0.72717344169089182</v>
      </c>
      <c r="BV232" s="136">
        <f>'east Allen-Studer'!DL232</f>
        <v>0.69</v>
      </c>
      <c r="BW232" s="136">
        <f>'east Allen-Studer'!DM232</f>
        <v>6.4810775795148539</v>
      </c>
      <c r="BX232" s="136">
        <f>'east Allen-Studer'!DN232</f>
        <v>2.2219188496110585</v>
      </c>
      <c r="BY232" s="136">
        <f>'east Allen-Studer'!DO232</f>
        <v>2.9000369400767712</v>
      </c>
      <c r="BZ232" s="136">
        <f>'east Allen-Studer'!DP232</f>
        <v>1.4274303567719853</v>
      </c>
      <c r="CA232" s="136">
        <f>'east Allen-Studer'!DQ232</f>
        <v>15</v>
      </c>
      <c r="CB232" s="136">
        <f>'east Allen-Studer'!DR232</f>
        <v>2.5</v>
      </c>
      <c r="CC232" s="136">
        <f>'east Allen-Studer'!DS232</f>
        <v>1.1109594248055292</v>
      </c>
      <c r="CD232" s="136">
        <f>'east Allen-Studer'!DT232</f>
        <v>2.2219188496110585</v>
      </c>
      <c r="CE232" s="37"/>
      <c r="CF232" s="204"/>
      <c r="CG232" s="198">
        <f t="shared" si="42"/>
        <v>237.29534992388733</v>
      </c>
      <c r="CH232" s="198">
        <f t="shared" si="43"/>
        <v>168.62769524293853</v>
      </c>
      <c r="CI232" s="6"/>
      <c r="CJ232" s="218">
        <f t="shared" si="47"/>
        <v>1812</v>
      </c>
      <c r="CK232" s="67"/>
    </row>
    <row r="233" spans="1:89" x14ac:dyDescent="0.15">
      <c r="A233" s="218">
        <f t="shared" si="46"/>
        <v>1813</v>
      </c>
      <c r="AC233">
        <v>123</v>
      </c>
      <c r="AD233">
        <v>111</v>
      </c>
      <c r="AE233" s="136">
        <f t="shared" si="48"/>
        <v>0.33687499999999998</v>
      </c>
      <c r="BM233">
        <v>136</v>
      </c>
      <c r="BN233">
        <v>156</v>
      </c>
      <c r="BU233" s="136">
        <f>1.4*'east Allen-Studer'!DK233</f>
        <v>0.58981845826039003</v>
      </c>
      <c r="BV233" s="136">
        <f>'east Allen-Studer'!DL233</f>
        <v>1.25</v>
      </c>
      <c r="BW233" s="136">
        <f>'east Allen-Studer'!DM233</f>
        <v>6.5387897574268292</v>
      </c>
      <c r="BX233" s="136">
        <f>'east Allen-Studer'!DN233</f>
        <v>2.1642066716990831</v>
      </c>
      <c r="BY233" s="136">
        <f>'east Allen-Studer'!DO233</f>
        <v>2.914464984554765</v>
      </c>
      <c r="BZ233" s="136">
        <f>'east Allen-Studer'!DP233</f>
        <v>1.1578046227150547</v>
      </c>
      <c r="CA233" s="136">
        <f>'east Allen-Studer'!DQ233</f>
        <v>17.046008346661793</v>
      </c>
      <c r="CB233" s="136">
        <f>'east Allen-Studer'!DR233</f>
        <v>2.5</v>
      </c>
      <c r="CC233" s="136">
        <f>'east Allen-Studer'!DS233</f>
        <v>1.0821033358495415</v>
      </c>
      <c r="CD233" s="136">
        <f>'east Allen-Studer'!DT233</f>
        <v>2.1642066716990831</v>
      </c>
      <c r="CE233" s="37"/>
      <c r="CF233" s="204"/>
      <c r="CG233" s="198">
        <f t="shared" si="42"/>
        <v>296.18343061562348</v>
      </c>
      <c r="CH233" s="198">
        <f t="shared" si="43"/>
        <v>156.96930334771838</v>
      </c>
      <c r="CI233" s="6"/>
      <c r="CJ233" s="218">
        <f t="shared" si="47"/>
        <v>1813</v>
      </c>
      <c r="CK233" s="67"/>
    </row>
    <row r="234" spans="1:89" x14ac:dyDescent="0.15">
      <c r="A234" s="218">
        <f t="shared" si="46"/>
        <v>1814</v>
      </c>
      <c r="AC234">
        <v>105</v>
      </c>
      <c r="AD234">
        <v>94</v>
      </c>
      <c r="AE234" s="136">
        <f t="shared" si="48"/>
        <v>0.28528153153153152</v>
      </c>
      <c r="BM234">
        <v>114</v>
      </c>
      <c r="BN234">
        <v>135</v>
      </c>
      <c r="BU234" s="136">
        <f>1.4*'east Allen-Studer'!DK234</f>
        <v>0.42418450765302018</v>
      </c>
      <c r="BV234" s="136">
        <f t="shared" ref="BV234:BV280" si="49">BV$233+(A234-A$233)*(BV$281-BV$233)/(A$281-A$233)</f>
        <v>1.234114614791719</v>
      </c>
      <c r="BW234" s="136">
        <f t="shared" ref="BW234:BW265" si="50">BW$233+(A234-A$233)*(BW$317-BW$233)/(A$317-A$233)</f>
        <v>6.5767286439065824</v>
      </c>
      <c r="BX234" s="136">
        <f>'east Allen-Studer'!DN234</f>
        <v>2.3326158228889411</v>
      </c>
      <c r="BY234" s="136">
        <f>'east Allen-Studer'!DO234</f>
        <v>2.52490778364893</v>
      </c>
      <c r="BZ234" s="136">
        <f>'east Allen-Studer'!DP234</f>
        <v>0.83266770811699131</v>
      </c>
      <c r="CA234" s="136">
        <f>'east Allen-Studer'!DQ234</f>
        <v>15</v>
      </c>
      <c r="CB234" s="136">
        <f>'east Allen-Studer'!DR234</f>
        <v>2.4</v>
      </c>
      <c r="CC234" s="136">
        <f>'east Allen-Studer'!DS234</f>
        <v>1.1663079114444705</v>
      </c>
      <c r="CD234" s="136">
        <f>'east Allen-Studer'!DT234</f>
        <v>2.3326158228889411</v>
      </c>
      <c r="CE234" s="37"/>
      <c r="CF234" s="204"/>
      <c r="CG234" s="198">
        <f t="shared" si="42"/>
        <v>274.30826800542854</v>
      </c>
      <c r="CH234" s="198">
        <f t="shared" si="43"/>
        <v>127.87818715899223</v>
      </c>
      <c r="CI234" s="6"/>
      <c r="CJ234" s="218">
        <f t="shared" si="47"/>
        <v>1814</v>
      </c>
      <c r="CK234" s="67"/>
    </row>
    <row r="235" spans="1:89" x14ac:dyDescent="0.15">
      <c r="A235" s="218">
        <f t="shared" si="46"/>
        <v>1815</v>
      </c>
      <c r="AC235">
        <v>86</v>
      </c>
      <c r="AD235">
        <v>76</v>
      </c>
      <c r="AE235" s="136">
        <f t="shared" si="48"/>
        <v>0.23065315315315316</v>
      </c>
      <c r="BM235">
        <v>83</v>
      </c>
      <c r="BN235">
        <v>104</v>
      </c>
      <c r="BU235" s="136">
        <f>1.4*'east Allen-Studer'!DK235</f>
        <v>0.49690185182210944</v>
      </c>
      <c r="BV235" s="136">
        <f t="shared" si="49"/>
        <v>1.218229229583438</v>
      </c>
      <c r="BW235" s="136">
        <f t="shared" si="50"/>
        <v>6.6146675303863365</v>
      </c>
      <c r="BX235" s="136">
        <f>'east Allen-Studer'!DN235</f>
        <v>2.3471361923731089</v>
      </c>
      <c r="BY235" s="136">
        <f>'east Allen-Studer'!DO235</f>
        <v>3.174169785158655</v>
      </c>
      <c r="BZ235" s="136">
        <f>'east Allen-Studer'!DP235</f>
        <v>0.97541074379418991</v>
      </c>
      <c r="CA235" s="136">
        <f>'east Allen-Studer'!DQ235</f>
        <v>15</v>
      </c>
      <c r="CB235" s="136">
        <f>'east Allen-Studer'!DR235</f>
        <v>2.4</v>
      </c>
      <c r="CC235" s="136">
        <f>'east Allen-Studer'!DS235</f>
        <v>1.1735680961865544</v>
      </c>
      <c r="CD235" s="136">
        <f>'east Allen-Studer'!DT235</f>
        <v>2.3471361923731089</v>
      </c>
      <c r="CE235" s="37"/>
      <c r="CF235" s="204"/>
      <c r="CG235" s="198">
        <f t="shared" si="42"/>
        <v>280.06412884885378</v>
      </c>
      <c r="CH235" s="198">
        <f t="shared" si="43"/>
        <v>141.18125897970936</v>
      </c>
      <c r="CI235" s="6"/>
      <c r="CJ235" s="218">
        <f t="shared" si="47"/>
        <v>1815</v>
      </c>
      <c r="CK235" s="67"/>
    </row>
    <row r="236" spans="1:89" x14ac:dyDescent="0.15">
      <c r="A236" s="218">
        <f t="shared" si="46"/>
        <v>1816</v>
      </c>
      <c r="AC236">
        <v>91</v>
      </c>
      <c r="AD236">
        <v>80</v>
      </c>
      <c r="AE236" s="136">
        <f t="shared" si="48"/>
        <v>0.24279279279279278</v>
      </c>
      <c r="BM236">
        <v>80</v>
      </c>
      <c r="BN236">
        <v>100</v>
      </c>
      <c r="BU236" s="136">
        <f>1.4*'east Allen-Studer'!DK236</f>
        <v>0.4807424420067562</v>
      </c>
      <c r="BV236" s="136">
        <f t="shared" si="49"/>
        <v>1.2023438443751573</v>
      </c>
      <c r="BW236" s="136">
        <f t="shared" si="50"/>
        <v>6.6526064168660897</v>
      </c>
      <c r="BX236" s="136">
        <f>'east Allen-Studer'!DN236</f>
        <v>2.3616565618572771</v>
      </c>
      <c r="BY236" s="136">
        <f>'east Allen-Studer'!DO236</f>
        <v>3.0298893403787162</v>
      </c>
      <c r="BZ236" s="136">
        <f>'east Allen-Studer'!DP236</f>
        <v>0.9436900691992568</v>
      </c>
      <c r="CA236" s="136">
        <f>'east Allen-Studer'!DQ236</f>
        <v>15</v>
      </c>
      <c r="CB236" s="136">
        <f>'east Allen-Studer'!DR236</f>
        <v>2.4</v>
      </c>
      <c r="CC236" s="136">
        <f>'east Allen-Studer'!DS236</f>
        <v>1.1808282809286386</v>
      </c>
      <c r="CD236" s="136">
        <f>'east Allen-Studer'!DT236</f>
        <v>2.3616565618572771</v>
      </c>
      <c r="CE236" s="37"/>
      <c r="CF236" s="204"/>
      <c r="CG236" s="198">
        <f t="shared" si="42"/>
        <v>276.80673503736762</v>
      </c>
      <c r="CH236" s="198">
        <f t="shared" si="43"/>
        <v>137.97582063155113</v>
      </c>
      <c r="CI236" s="6"/>
      <c r="CJ236" s="218">
        <f t="shared" si="47"/>
        <v>1816</v>
      </c>
      <c r="CK236" s="67"/>
    </row>
    <row r="237" spans="1:89" x14ac:dyDescent="0.15">
      <c r="A237" s="218">
        <f t="shared" si="46"/>
        <v>1817</v>
      </c>
      <c r="AC237">
        <v>95</v>
      </c>
      <c r="AD237">
        <v>82</v>
      </c>
      <c r="AE237" s="136">
        <f t="shared" si="48"/>
        <v>0.24886261261261258</v>
      </c>
      <c r="BM237">
        <v>94</v>
      </c>
      <c r="BN237">
        <v>116</v>
      </c>
      <c r="BU237" s="136">
        <f>1.4*'east Allen-Studer'!DK237</f>
        <v>0.51710111409130088</v>
      </c>
      <c r="BV237" s="136">
        <f t="shared" si="49"/>
        <v>1.1864584591668763</v>
      </c>
      <c r="BW237" s="136">
        <f t="shared" si="50"/>
        <v>6.6905453033458429</v>
      </c>
      <c r="BX237" s="136">
        <f>'east Allen-Studer'!DN237</f>
        <v>2.3761769313414454</v>
      </c>
      <c r="BY237" s="136">
        <f>'east Allen-Studer'!DO237</f>
        <v>3.174169785158655</v>
      </c>
      <c r="BZ237" s="136">
        <f>'east Allen-Studer'!DP237</f>
        <v>1.0150615870378561</v>
      </c>
      <c r="CA237" s="136">
        <f>'east Allen-Studer'!DQ237</f>
        <v>15</v>
      </c>
      <c r="CB237" s="136">
        <f>'east Allen-Studer'!DR237</f>
        <v>2.4</v>
      </c>
      <c r="CC237" s="136">
        <f>'east Allen-Studer'!DS237</f>
        <v>1.1880884656707227</v>
      </c>
      <c r="CD237" s="136">
        <f>'east Allen-Studer'!DT237</f>
        <v>2.3761769313414454</v>
      </c>
      <c r="CE237" s="37"/>
      <c r="CF237" s="204"/>
      <c r="CG237" s="198">
        <f t="shared" si="42"/>
        <v>278.51465422819734</v>
      </c>
      <c r="CH237" s="198">
        <f t="shared" si="43"/>
        <v>144.16470990759669</v>
      </c>
      <c r="CI237" s="6"/>
      <c r="CJ237" s="218">
        <f t="shared" si="47"/>
        <v>1817</v>
      </c>
      <c r="CK237" s="67"/>
    </row>
    <row r="238" spans="1:89" x14ac:dyDescent="0.15">
      <c r="A238" s="218">
        <f t="shared" si="46"/>
        <v>1818</v>
      </c>
      <c r="AC238">
        <v>92</v>
      </c>
      <c r="AD238">
        <v>81</v>
      </c>
      <c r="AE238" s="136">
        <f t="shared" si="48"/>
        <v>0.24582770270270268</v>
      </c>
      <c r="BM238">
        <v>103</v>
      </c>
      <c r="BN238">
        <v>119</v>
      </c>
      <c r="BU238" s="136">
        <f>1.4*'east Allen-Studer'!DK238</f>
        <v>0.48478229446059456</v>
      </c>
      <c r="BV238" s="136">
        <f t="shared" si="49"/>
        <v>1.1705730739585953</v>
      </c>
      <c r="BW238" s="136">
        <f t="shared" si="50"/>
        <v>6.728484189825596</v>
      </c>
      <c r="BX238" s="136">
        <f>'east Allen-Studer'!DN238</f>
        <v>2.3906973008256132</v>
      </c>
      <c r="BY238" s="136">
        <f>'east Allen-Studer'!DO238</f>
        <v>3.0298893403787162</v>
      </c>
      <c r="BZ238" s="136">
        <f>'east Allen-Studer'!DP238</f>
        <v>0.9516202378479901</v>
      </c>
      <c r="CA238" s="136">
        <f>'east Allen-Studer'!DQ238</f>
        <v>15</v>
      </c>
      <c r="CB238" s="136">
        <f>'east Allen-Studer'!DR238</f>
        <v>2.4</v>
      </c>
      <c r="CC238" s="136">
        <f>'east Allen-Studer'!DS238</f>
        <v>1.1953486504128066</v>
      </c>
      <c r="CD238" s="136">
        <f>'east Allen-Studer'!DT238</f>
        <v>2.3906973008256132</v>
      </c>
      <c r="CE238" s="37"/>
      <c r="CF238" s="204"/>
      <c r="CG238" s="198">
        <f t="shared" si="42"/>
        <v>273.90704773265071</v>
      </c>
      <c r="CH238" s="198">
        <f t="shared" si="43"/>
        <v>138.24628514556639</v>
      </c>
      <c r="CI238" s="6"/>
      <c r="CJ238" s="218">
        <f t="shared" si="47"/>
        <v>1818</v>
      </c>
      <c r="CK238" s="67"/>
    </row>
    <row r="239" spans="1:89" x14ac:dyDescent="0.15">
      <c r="A239" s="218">
        <f t="shared" si="46"/>
        <v>1819</v>
      </c>
      <c r="AC239">
        <v>92</v>
      </c>
      <c r="AD239">
        <v>81</v>
      </c>
      <c r="AE239" s="136">
        <f t="shared" si="48"/>
        <v>0.24582770270270268</v>
      </c>
      <c r="BM239">
        <v>107</v>
      </c>
      <c r="BN239">
        <v>120</v>
      </c>
      <c r="BU239" s="136">
        <f>1.4*'east Allen-Studer'!DK239</f>
        <v>0.57365904844503679</v>
      </c>
      <c r="BV239" s="136">
        <f t="shared" si="49"/>
        <v>1.1546876887503144</v>
      </c>
      <c r="BW239" s="136">
        <f t="shared" si="50"/>
        <v>6.7664230763053501</v>
      </c>
      <c r="BX239" s="136">
        <f>'east Allen-Studer'!DN239</f>
        <v>2.4052176703097814</v>
      </c>
      <c r="BY239" s="136">
        <f>'east Allen-Studer'!DO239</f>
        <v>3.174169785158655</v>
      </c>
      <c r="BZ239" s="136">
        <f>'east Allen-Studer'!DP239</f>
        <v>1.1260839481201215</v>
      </c>
      <c r="CA239" s="136">
        <f>'east Allen-Studer'!DQ239</f>
        <v>14.069938741862163</v>
      </c>
      <c r="CB239" s="136">
        <f>'east Allen-Studer'!DR239</f>
        <v>2.4</v>
      </c>
      <c r="CC239" s="136">
        <f>'east Allen-Studer'!DS239</f>
        <v>1.2026088351548907</v>
      </c>
      <c r="CD239" s="136">
        <f>'east Allen-Studer'!DT239</f>
        <v>2.4052176703097814</v>
      </c>
      <c r="CE239" s="37"/>
      <c r="CF239" s="204"/>
      <c r="CG239" s="198">
        <f t="shared" si="42"/>
        <v>277.21297437226326</v>
      </c>
      <c r="CH239" s="198">
        <f t="shared" si="43"/>
        <v>153.25238026669595</v>
      </c>
      <c r="CI239" s="6"/>
      <c r="CJ239" s="218">
        <f t="shared" si="47"/>
        <v>1819</v>
      </c>
      <c r="CK239" s="67"/>
    </row>
    <row r="240" spans="1:89" x14ac:dyDescent="0.15">
      <c r="A240" s="218">
        <f t="shared" si="46"/>
        <v>1820</v>
      </c>
      <c r="AC240">
        <v>93</v>
      </c>
      <c r="AD240">
        <v>78</v>
      </c>
      <c r="AE240" s="136">
        <f t="shared" si="48"/>
        <v>0.23672297297297296</v>
      </c>
      <c r="BM240">
        <v>105</v>
      </c>
      <c r="BN240">
        <v>125</v>
      </c>
      <c r="BU240" s="136">
        <f>1.4*'east Allen-Studer'!DK240</f>
        <v>0.69889447451402387</v>
      </c>
      <c r="BV240" s="136">
        <f t="shared" si="49"/>
        <v>1.1388023035420334</v>
      </c>
      <c r="BW240" s="136">
        <f t="shared" si="50"/>
        <v>6.8043619627851033</v>
      </c>
      <c r="BX240" s="136">
        <f>'east Allen-Studer'!DN240</f>
        <v>2.4197380397939501</v>
      </c>
      <c r="BY240" s="136">
        <f>'east Allen-Studer'!DO240</f>
        <v>2.9664059446755426</v>
      </c>
      <c r="BZ240" s="136">
        <f>'east Allen-Studer'!DP240</f>
        <v>1.3719191762308525</v>
      </c>
      <c r="CA240" s="136">
        <f>'east Allen-Studer'!DQ240</f>
        <v>10</v>
      </c>
      <c r="CB240" s="136">
        <f>'east Allen-Studer'!DR240</f>
        <v>2.4</v>
      </c>
      <c r="CC240" s="136">
        <f>'east Allen-Studer'!DS240</f>
        <v>1.209869019896975</v>
      </c>
      <c r="CD240" s="136">
        <f>'east Allen-Studer'!DT240</f>
        <v>2.4197380397939501</v>
      </c>
      <c r="CE240" s="37"/>
      <c r="CF240" s="204"/>
      <c r="CG240" s="198">
        <f t="shared" si="42"/>
        <v>273.43315852931255</v>
      </c>
      <c r="CH240" s="198">
        <f t="shared" si="43"/>
        <v>173.65860624851149</v>
      </c>
      <c r="CI240" s="6"/>
      <c r="CJ240" s="218">
        <f t="shared" si="47"/>
        <v>1820</v>
      </c>
      <c r="CK240" s="67"/>
    </row>
    <row r="241" spans="1:89" x14ac:dyDescent="0.15">
      <c r="A241" s="218">
        <f t="shared" si="46"/>
        <v>1821</v>
      </c>
      <c r="AC241">
        <v>106</v>
      </c>
      <c r="AD241">
        <v>95</v>
      </c>
      <c r="AE241" s="136">
        <f t="shared" si="48"/>
        <v>0.28831644144144142</v>
      </c>
      <c r="BM241">
        <v>118</v>
      </c>
      <c r="BN241">
        <v>132</v>
      </c>
      <c r="BU241" s="136">
        <f>1.4*'east Allen-Studer'!DK241</f>
        <v>0.65445609752180267</v>
      </c>
      <c r="BV241" s="136">
        <f t="shared" si="49"/>
        <v>1.1229169183337526</v>
      </c>
      <c r="BW241" s="136">
        <f t="shared" si="50"/>
        <v>6.8423008492648565</v>
      </c>
      <c r="BX241" s="136">
        <f>'east Allen-Studer'!DN241</f>
        <v>2.4342584092781183</v>
      </c>
      <c r="BY241" s="136">
        <f>'east Allen-Studer'!DO241</f>
        <v>2.7240147974452453</v>
      </c>
      <c r="BZ241" s="136">
        <f>'east Allen-Studer'!DP241</f>
        <v>1.2846873210947867</v>
      </c>
      <c r="CA241" s="136">
        <f>'east Allen-Studer'!DQ241</f>
        <v>10</v>
      </c>
      <c r="CB241" s="136">
        <f>'east Allen-Studer'!DR241</f>
        <v>2.4</v>
      </c>
      <c r="CC241" s="136">
        <f>'east Allen-Studer'!DS241</f>
        <v>1.2171292046390592</v>
      </c>
      <c r="CD241" s="136">
        <f>'east Allen-Studer'!DT241</f>
        <v>2.4342584092781183</v>
      </c>
      <c r="CE241" s="37"/>
      <c r="CF241" s="204"/>
      <c r="CG241" s="198">
        <f t="shared" si="42"/>
        <v>267.61667111581994</v>
      </c>
      <c r="CH241" s="198">
        <f t="shared" si="43"/>
        <v>165.5092202711765</v>
      </c>
      <c r="CI241" s="6"/>
      <c r="CJ241" s="218">
        <f t="shared" si="47"/>
        <v>1821</v>
      </c>
      <c r="CK241" s="67"/>
    </row>
    <row r="242" spans="1:89" x14ac:dyDescent="0.15">
      <c r="A242" s="218">
        <f t="shared" si="46"/>
        <v>1822</v>
      </c>
      <c r="AC242">
        <v>104</v>
      </c>
      <c r="AD242">
        <v>93</v>
      </c>
      <c r="AE242" s="136">
        <f t="shared" si="48"/>
        <v>0.28224662162162162</v>
      </c>
      <c r="BM242">
        <v>116</v>
      </c>
      <c r="BN242">
        <v>136</v>
      </c>
      <c r="BU242" s="136">
        <f>1.4*'east Allen-Studer'!DK242</f>
        <v>0.60597786807574316</v>
      </c>
      <c r="BV242" s="136">
        <f t="shared" si="49"/>
        <v>1.1070315331254716</v>
      </c>
      <c r="BW242" s="136">
        <f t="shared" si="50"/>
        <v>6.8802397357446106</v>
      </c>
      <c r="BX242" s="136">
        <f>'east Allen-Studer'!DN242</f>
        <v>2.4487787787622866</v>
      </c>
      <c r="BY242" s="136">
        <f>'east Allen-Studer'!DO242</f>
        <v>2.5595350903961154</v>
      </c>
      <c r="BZ242" s="136">
        <f>'east Allen-Studer'!DP242</f>
        <v>1.1895252973099877</v>
      </c>
      <c r="CA242" s="136">
        <f>'east Allen-Studer'!DQ242</f>
        <v>10</v>
      </c>
      <c r="CB242" s="136">
        <f>'east Allen-Studer'!DR242</f>
        <v>2.4</v>
      </c>
      <c r="CC242" s="136">
        <f>'east Allen-Studer'!DS242</f>
        <v>1.2243893893811433</v>
      </c>
      <c r="CD242" s="136">
        <f>'east Allen-Studer'!DT242</f>
        <v>2.4487787787622866</v>
      </c>
      <c r="CE242" s="37"/>
      <c r="CF242" s="204"/>
      <c r="CG242" s="198">
        <f t="shared" si="42"/>
        <v>261.61845341167458</v>
      </c>
      <c r="CH242" s="198">
        <f t="shared" si="43"/>
        <v>156.83741057073584</v>
      </c>
      <c r="CI242" s="6"/>
      <c r="CJ242" s="218">
        <f t="shared" si="47"/>
        <v>1822</v>
      </c>
      <c r="CK242" s="67"/>
    </row>
    <row r="243" spans="1:89" x14ac:dyDescent="0.15">
      <c r="A243" s="218">
        <f t="shared" si="46"/>
        <v>1823</v>
      </c>
      <c r="AC243">
        <v>130</v>
      </c>
      <c r="AD243">
        <v>120</v>
      </c>
      <c r="AE243" s="136">
        <f t="shared" si="48"/>
        <v>0.36418918918918919</v>
      </c>
      <c r="BM243">
        <v>157</v>
      </c>
      <c r="BN243">
        <v>178</v>
      </c>
      <c r="BU243" s="136">
        <f>1.4*'east Allen-Studer'!DK243</f>
        <v>0.75949226132159808</v>
      </c>
      <c r="BV243" s="136">
        <f t="shared" si="49"/>
        <v>1.0911461479171907</v>
      </c>
      <c r="BW243" s="136">
        <f t="shared" si="50"/>
        <v>6.9181786222243637</v>
      </c>
      <c r="BX243" s="136">
        <f>'east Allen-Studer'!DN243</f>
        <v>2.4632991482464544</v>
      </c>
      <c r="BY243" s="136">
        <f>'east Allen-Studer'!DO243</f>
        <v>2.5970480060388996</v>
      </c>
      <c r="BZ243" s="136">
        <f>'east Allen-Studer'!DP243</f>
        <v>1.490871705961851</v>
      </c>
      <c r="CA243" s="136">
        <f>'east Allen-Studer'!DQ243</f>
        <v>10</v>
      </c>
      <c r="CB243" s="136">
        <f>'east Allen-Studer'!DR243</f>
        <v>2.4</v>
      </c>
      <c r="CC243" s="136">
        <f>'east Allen-Studer'!DS243</f>
        <v>1.2316495741232272</v>
      </c>
      <c r="CD243" s="136">
        <f>'east Allen-Studer'!DT243</f>
        <v>2.4632991482464544</v>
      </c>
      <c r="CE243" s="37"/>
      <c r="CF243" s="204"/>
      <c r="CG243" s="198">
        <f t="shared" si="42"/>
        <v>272.90187950366783</v>
      </c>
      <c r="CH243" s="198">
        <f t="shared" si="43"/>
        <v>182.48191628907915</v>
      </c>
      <c r="CI243" s="6"/>
      <c r="CJ243" s="218">
        <f t="shared" si="47"/>
        <v>1823</v>
      </c>
      <c r="CK243" s="67"/>
    </row>
    <row r="244" spans="1:89" x14ac:dyDescent="0.15">
      <c r="A244" s="218">
        <f t="shared" si="46"/>
        <v>1824</v>
      </c>
      <c r="AC244">
        <v>164</v>
      </c>
      <c r="AD244">
        <v>148</v>
      </c>
      <c r="AE244" s="136">
        <f t="shared" si="48"/>
        <v>0.4491666666666666</v>
      </c>
      <c r="BM244">
        <v>190</v>
      </c>
      <c r="BN244">
        <v>210</v>
      </c>
      <c r="BU244" s="136">
        <f>1.4*'east Allen-Studer'!DK244</f>
        <v>0.69485462206018556</v>
      </c>
      <c r="BV244" s="136">
        <f t="shared" si="49"/>
        <v>1.0752607627089097</v>
      </c>
      <c r="BW244" s="136">
        <f t="shared" si="50"/>
        <v>6.9561175087041169</v>
      </c>
      <c r="BX244" s="136">
        <f>'east Allen-Studer'!DN244</f>
        <v>2.477819517730623</v>
      </c>
      <c r="BY244" s="136">
        <f>'east Allen-Studer'!DO244</f>
        <v>2.6691882284288688</v>
      </c>
      <c r="BZ244" s="136">
        <f>'east Allen-Studer'!DP244</f>
        <v>1.522598870056497</v>
      </c>
      <c r="CA244" s="136">
        <f>'east Allen-Studer'!DQ244</f>
        <v>9.0767618040971758</v>
      </c>
      <c r="CB244" s="136">
        <f>'east Allen-Studer'!DR244</f>
        <v>2.4</v>
      </c>
      <c r="CC244" s="136">
        <f>'east Allen-Studer'!DS244</f>
        <v>1.2389097588653115</v>
      </c>
      <c r="CD244" s="136">
        <f>'east Allen-Studer'!DT244</f>
        <v>2.477819517730623</v>
      </c>
      <c r="CE244" s="37"/>
      <c r="CF244" s="204"/>
      <c r="CG244" s="198">
        <f t="shared" si="42"/>
        <v>265.16029273632432</v>
      </c>
      <c r="CH244" s="198">
        <f t="shared" si="43"/>
        <v>172.04618962106781</v>
      </c>
      <c r="CI244" s="6"/>
      <c r="CJ244" s="218">
        <f t="shared" si="47"/>
        <v>1824</v>
      </c>
      <c r="CK244" s="67"/>
    </row>
    <row r="245" spans="1:89" x14ac:dyDescent="0.15">
      <c r="A245" s="218">
        <f t="shared" si="46"/>
        <v>1825</v>
      </c>
      <c r="AC245">
        <v>125</v>
      </c>
      <c r="AD245">
        <v>111</v>
      </c>
      <c r="AE245" s="136">
        <f t="shared" si="48"/>
        <v>0.33687499999999998</v>
      </c>
      <c r="BM245">
        <v>138</v>
      </c>
      <c r="BN245">
        <v>164</v>
      </c>
      <c r="BU245" s="136">
        <f>1.4*'east Allen-Studer'!DK245</f>
        <v>1.2038760312438099</v>
      </c>
      <c r="BV245" s="136">
        <f t="shared" si="49"/>
        <v>1.0593753775006287</v>
      </c>
      <c r="BW245" s="136">
        <f t="shared" si="50"/>
        <v>6.994056395183871</v>
      </c>
      <c r="BX245" s="136">
        <f>'east Allen-Studer'!DN245</f>
        <v>2.4923398872147908</v>
      </c>
      <c r="BY245" s="136">
        <f>'east Allen-Studer'!DO245</f>
        <v>2.7211291885496469</v>
      </c>
      <c r="BZ245" s="136">
        <f>'east Allen-Studer'!DP245</f>
        <v>1.522598870056497</v>
      </c>
      <c r="CA245" s="136">
        <f>'east Allen-Studer'!DQ245</f>
        <v>13.535275627807643</v>
      </c>
      <c r="CB245" s="136">
        <f>'east Allen-Studer'!DR245</f>
        <v>2.4</v>
      </c>
      <c r="CC245" s="136">
        <f>'east Allen-Studer'!DS245</f>
        <v>1.2461699436073954</v>
      </c>
      <c r="CD245" s="136">
        <f>'east Allen-Studer'!DT245</f>
        <v>2.4923398872147908</v>
      </c>
      <c r="CE245" s="37"/>
      <c r="CF245" s="204"/>
      <c r="CG245" s="198">
        <f t="shared" si="42"/>
        <v>307.56238044084887</v>
      </c>
      <c r="CH245" s="198">
        <f t="shared" si="43"/>
        <v>254.40764878433021</v>
      </c>
      <c r="CI245" s="6"/>
      <c r="CJ245" s="218">
        <f t="shared" si="47"/>
        <v>1825</v>
      </c>
      <c r="CK245" s="67"/>
    </row>
    <row r="246" spans="1:89" x14ac:dyDescent="0.15">
      <c r="A246" s="218">
        <f t="shared" si="46"/>
        <v>1826</v>
      </c>
      <c r="AC246">
        <v>93</v>
      </c>
      <c r="AD246">
        <v>86</v>
      </c>
      <c r="AE246" s="136">
        <f t="shared" si="48"/>
        <v>0.26100225225225221</v>
      </c>
      <c r="BM246">
        <v>99</v>
      </c>
      <c r="BN246">
        <v>105</v>
      </c>
      <c r="BU246" s="136">
        <f>1.4*'east Allen-Studer'!DK246</f>
        <v>0.67061550733715569</v>
      </c>
      <c r="BV246" s="136">
        <f t="shared" si="49"/>
        <v>1.043489992292348</v>
      </c>
      <c r="BW246" s="136">
        <f t="shared" si="50"/>
        <v>7.0319952816636242</v>
      </c>
      <c r="BX246" s="136">
        <f>'east Allen-Studer'!DN246</f>
        <v>2.5068602566989591</v>
      </c>
      <c r="BY246" s="136">
        <f>'east Allen-Studer'!DO246</f>
        <v>2.7759557575660234</v>
      </c>
      <c r="BZ246" s="136">
        <f>'east Allen-Studer'!DP246</f>
        <v>1.522598870056497</v>
      </c>
      <c r="CA246" s="136">
        <f>'east Allen-Studer'!DQ246</f>
        <v>11.601344318149069</v>
      </c>
      <c r="CB246" s="136">
        <f>'east Allen-Studer'!DR246</f>
        <v>2.4</v>
      </c>
      <c r="CC246" s="136">
        <f>'east Allen-Studer'!DS246</f>
        <v>1.2534301283494795</v>
      </c>
      <c r="CD246" s="136">
        <f>'east Allen-Studer'!DT246</f>
        <v>2.5068602566989591</v>
      </c>
      <c r="CE246" s="37"/>
      <c r="CF246" s="204"/>
      <c r="CG246" s="198">
        <f t="shared" si="42"/>
        <v>268.2559879776407</v>
      </c>
      <c r="CH246" s="198">
        <f t="shared" si="43"/>
        <v>167.92520600475859</v>
      </c>
      <c r="CI246" s="6"/>
      <c r="CJ246" s="218">
        <f t="shared" si="47"/>
        <v>1826</v>
      </c>
      <c r="CK246" s="67"/>
    </row>
    <row r="247" spans="1:89" x14ac:dyDescent="0.15">
      <c r="A247" s="218">
        <f t="shared" si="46"/>
        <v>1827</v>
      </c>
      <c r="AC247">
        <v>84</v>
      </c>
      <c r="AD247">
        <v>78</v>
      </c>
      <c r="AE247" s="136">
        <f t="shared" si="48"/>
        <v>0.23672297297297296</v>
      </c>
      <c r="BM247">
        <v>89</v>
      </c>
      <c r="BN247">
        <v>91</v>
      </c>
      <c r="BU247" s="136">
        <f>1.4*'east Allen-Studer'!DK247</f>
        <v>0.65849594997564087</v>
      </c>
      <c r="BV247" s="136">
        <f t="shared" si="49"/>
        <v>1.027604607084067</v>
      </c>
      <c r="BW247" s="136">
        <f t="shared" si="50"/>
        <v>7.0699341681433774</v>
      </c>
      <c r="BX247" s="136">
        <f>'east Allen-Studer'!DN247</f>
        <v>2.5213806261831273</v>
      </c>
      <c r="BY247" s="136">
        <f>'east Allen-Studer'!DO247</f>
        <v>3.02123251369192</v>
      </c>
      <c r="BZ247" s="136">
        <f>'east Allen-Studer'!DP247</f>
        <v>1.522598870056497</v>
      </c>
      <c r="CA247" s="136">
        <f>'east Allen-Studer'!DQ247</f>
        <v>10.641768324675889</v>
      </c>
      <c r="CB247" s="136">
        <f>'east Allen-Studer'!DR247</f>
        <v>2.4</v>
      </c>
      <c r="CC247" s="136">
        <f>'east Allen-Studer'!DS247</f>
        <v>1.2606903130915637</v>
      </c>
      <c r="CD247" s="136">
        <f>'east Allen-Studer'!DT247</f>
        <v>2.5213806261831273</v>
      </c>
      <c r="CE247" s="37"/>
      <c r="CF247" s="204"/>
      <c r="CG247" s="198">
        <f t="shared" si="42"/>
        <v>263.52201982991608</v>
      </c>
      <c r="CH247" s="198">
        <f t="shared" si="43"/>
        <v>166.2485001797186</v>
      </c>
      <c r="CI247" s="6"/>
      <c r="CJ247" s="218">
        <f t="shared" si="47"/>
        <v>1827</v>
      </c>
      <c r="CK247" s="67"/>
    </row>
    <row r="248" spans="1:89" x14ac:dyDescent="0.15">
      <c r="A248" s="218">
        <f t="shared" si="46"/>
        <v>1828</v>
      </c>
      <c r="AC248">
        <v>87</v>
      </c>
      <c r="AD248">
        <v>81</v>
      </c>
      <c r="AE248" s="136">
        <f t="shared" si="48"/>
        <v>0.24582770270270268</v>
      </c>
      <c r="BM248">
        <v>92</v>
      </c>
      <c r="BN248">
        <v>95</v>
      </c>
      <c r="BU248" s="136">
        <f>1.4*'east Allen-Studer'!DK248</f>
        <v>0.68273506469867062</v>
      </c>
      <c r="BV248" s="136">
        <f t="shared" si="49"/>
        <v>1.011719221875786</v>
      </c>
      <c r="BW248" s="136">
        <f t="shared" si="50"/>
        <v>7.1078730546231306</v>
      </c>
      <c r="BX248" s="136">
        <f>'east Allen-Studer'!DN248</f>
        <v>2.5359009956672955</v>
      </c>
      <c r="BY248" s="136">
        <f>'east Allen-Studer'!DO248</f>
        <v>3.1481993050982662</v>
      </c>
      <c r="BZ248" s="136">
        <f>'east Allen-Studer'!DP248</f>
        <v>1.522598870056497</v>
      </c>
      <c r="CA248" s="136">
        <f>'east Allen-Studer'!DQ248</f>
        <v>11.601344318149069</v>
      </c>
      <c r="CB248" s="136">
        <f>'east Allen-Studer'!DR248</f>
        <v>2.4</v>
      </c>
      <c r="CC248" s="136">
        <f>'east Allen-Studer'!DS248</f>
        <v>1.2679504978336478</v>
      </c>
      <c r="CD248" s="136">
        <f>'east Allen-Studer'!DT248</f>
        <v>2.5359009956672955</v>
      </c>
      <c r="CE248" s="37"/>
      <c r="CF248" s="204"/>
      <c r="CG248" s="198">
        <f t="shared" si="42"/>
        <v>266.4904080386641</v>
      </c>
      <c r="CH248" s="198">
        <f t="shared" si="43"/>
        <v>170.22527930293575</v>
      </c>
      <c r="CI248" s="6"/>
      <c r="CJ248" s="218">
        <f t="shared" si="47"/>
        <v>1828</v>
      </c>
      <c r="CK248" s="67"/>
    </row>
    <row r="249" spans="1:89" x14ac:dyDescent="0.15">
      <c r="A249" s="218">
        <f t="shared" si="46"/>
        <v>1829</v>
      </c>
      <c r="AC249">
        <v>95</v>
      </c>
      <c r="AD249">
        <v>87</v>
      </c>
      <c r="AE249" s="136">
        <f t="shared" si="48"/>
        <v>0.26403716216216211</v>
      </c>
      <c r="BM249">
        <v>102</v>
      </c>
      <c r="BN249">
        <v>114</v>
      </c>
      <c r="BU249" s="136">
        <f>1.4*'east Allen-Studer'!DK249</f>
        <v>0.70697417942170049</v>
      </c>
      <c r="BV249" s="136">
        <f t="shared" si="49"/>
        <v>0.99583383666750502</v>
      </c>
      <c r="BW249" s="136">
        <f t="shared" si="50"/>
        <v>7.1458119411028846</v>
      </c>
      <c r="BX249" s="136">
        <f>'east Allen-Studer'!DN249</f>
        <v>2.5504213651514633</v>
      </c>
      <c r="BY249" s="136">
        <f>'east Allen-Studer'!DO249</f>
        <v>2.796155019835215</v>
      </c>
      <c r="BZ249" s="136">
        <f>'east Allen-Studer'!DP249</f>
        <v>1.522598870056497</v>
      </c>
      <c r="CA249" s="136">
        <f>'east Allen-Studer'!DQ249</f>
        <v>11.601344318149069</v>
      </c>
      <c r="CB249" s="136">
        <f>'east Allen-Studer'!DR249</f>
        <v>2.4</v>
      </c>
      <c r="CC249" s="136">
        <f>'east Allen-Studer'!DS249</f>
        <v>1.2752106825757317</v>
      </c>
      <c r="CD249" s="136">
        <f>'east Allen-Studer'!DT249</f>
        <v>2.5504213651514633</v>
      </c>
      <c r="CE249" s="37"/>
      <c r="CF249" s="204"/>
      <c r="CG249" s="198">
        <f t="shared" si="42"/>
        <v>265.62204611365388</v>
      </c>
      <c r="CH249" s="198">
        <f t="shared" si="43"/>
        <v>173.24403627281413</v>
      </c>
      <c r="CI249" s="6"/>
      <c r="CJ249" s="218">
        <f t="shared" si="47"/>
        <v>1829</v>
      </c>
      <c r="CK249" s="67"/>
    </row>
    <row r="250" spans="1:89" x14ac:dyDescent="0.15">
      <c r="A250" s="218">
        <f t="shared" si="46"/>
        <v>1830</v>
      </c>
      <c r="AC250">
        <v>87</v>
      </c>
      <c r="AD250">
        <v>79</v>
      </c>
      <c r="AE250" s="136">
        <f t="shared" si="48"/>
        <v>0.23975788288288288</v>
      </c>
      <c r="BM250">
        <v>87</v>
      </c>
      <c r="BN250">
        <v>90</v>
      </c>
      <c r="BU250" s="136">
        <f>1.4*'east Allen-Studer'!DK250</f>
        <v>0.71101403187553869</v>
      </c>
      <c r="BV250" s="136">
        <f t="shared" si="49"/>
        <v>0.97994845145922405</v>
      </c>
      <c r="BW250" s="136">
        <f t="shared" si="50"/>
        <v>7.1837508275826378</v>
      </c>
      <c r="BX250" s="136">
        <f>'east Allen-Studer'!DN250</f>
        <v>2.564941734635632</v>
      </c>
      <c r="BY250" s="136">
        <f>'east Allen-Studer'!DO250</f>
        <v>2.4152546456161765</v>
      </c>
      <c r="BZ250" s="136">
        <f>'east Allen-Studer'!DP250</f>
        <v>1.4373333333333334</v>
      </c>
      <c r="CA250" s="136">
        <f>'east Allen-Studer'!DQ250</f>
        <v>9.6439421662271219</v>
      </c>
      <c r="CB250" s="136">
        <f>'east Allen-Studer'!DR250</f>
        <v>2.4</v>
      </c>
      <c r="CC250" s="136">
        <f>'east Allen-Studer'!DS250</f>
        <v>1.282470867317816</v>
      </c>
      <c r="CD250" s="136">
        <f>'east Allen-Studer'!DT250</f>
        <v>2.564941734635632</v>
      </c>
      <c r="CE250" s="37"/>
      <c r="CF250" s="204"/>
      <c r="CG250" s="198">
        <f t="shared" si="42"/>
        <v>256.58862337813633</v>
      </c>
      <c r="CH250" s="198">
        <f t="shared" si="43"/>
        <v>172.67700396700201</v>
      </c>
      <c r="CI250" s="6"/>
      <c r="CJ250" s="218">
        <f t="shared" si="47"/>
        <v>1830</v>
      </c>
      <c r="CK250" s="67"/>
    </row>
    <row r="251" spans="1:89" x14ac:dyDescent="0.15">
      <c r="A251" s="218">
        <f t="shared" si="46"/>
        <v>1831</v>
      </c>
      <c r="AC251">
        <v>81</v>
      </c>
      <c r="AD251">
        <v>72</v>
      </c>
      <c r="AE251" s="136">
        <f t="shared" si="48"/>
        <v>0.2185135135135135</v>
      </c>
      <c r="BM251">
        <v>79</v>
      </c>
      <c r="BN251">
        <v>85</v>
      </c>
      <c r="BU251" s="136">
        <f>1.4*'east Allen-Studer'!DK251</f>
        <v>0.69485462206018556</v>
      </c>
      <c r="BV251" s="136">
        <f t="shared" si="49"/>
        <v>0.96406306625094307</v>
      </c>
      <c r="BW251" s="136">
        <f t="shared" si="50"/>
        <v>7.221689714062391</v>
      </c>
      <c r="BX251" s="136">
        <f>'east Allen-Studer'!DN251</f>
        <v>2.5794621041197998</v>
      </c>
      <c r="BY251" s="136">
        <f>'east Allen-Studer'!DO251</f>
        <v>2.1151513204739039</v>
      </c>
      <c r="BZ251" s="136">
        <f>'east Allen-Studer'!DP251</f>
        <v>1.4373333333333334</v>
      </c>
      <c r="CA251" s="136">
        <f>'east Allen-Studer'!DQ251</f>
        <v>9.6439421662271219</v>
      </c>
      <c r="CB251" s="136">
        <f>'east Allen-Studer'!DR251</f>
        <v>2.4</v>
      </c>
      <c r="CC251" s="136">
        <f>'east Allen-Studer'!DS251</f>
        <v>1.2897310520598999</v>
      </c>
      <c r="CD251" s="136">
        <f>'east Allen-Studer'!DT251</f>
        <v>2.5794621041197998</v>
      </c>
      <c r="CE251" s="37"/>
      <c r="CF251" s="204"/>
      <c r="CG251" s="198">
        <f t="shared" si="42"/>
        <v>253.40023190106464</v>
      </c>
      <c r="CH251" s="198">
        <f t="shared" si="43"/>
        <v>169.25508188190389</v>
      </c>
      <c r="CI251" s="6"/>
      <c r="CJ251" s="218">
        <f t="shared" si="47"/>
        <v>1831</v>
      </c>
      <c r="CK251" s="67"/>
    </row>
    <row r="252" spans="1:89" x14ac:dyDescent="0.15">
      <c r="A252" s="218">
        <f t="shared" ref="A252:A283" si="51">A251+1</f>
        <v>1832</v>
      </c>
      <c r="AC252">
        <v>121</v>
      </c>
      <c r="AD252">
        <v>110</v>
      </c>
      <c r="AE252" s="136">
        <f t="shared" si="48"/>
        <v>0.33384009009009008</v>
      </c>
      <c r="BM252">
        <v>138</v>
      </c>
      <c r="BN252">
        <v>149</v>
      </c>
      <c r="BU252" s="136">
        <f>1.4*'east Allen-Studer'!DK252</f>
        <v>0.74737270396008337</v>
      </c>
      <c r="BV252" s="136">
        <f t="shared" si="49"/>
        <v>0.9481776810426622</v>
      </c>
      <c r="BW252" s="136">
        <f t="shared" si="50"/>
        <v>7.2596286005421451</v>
      </c>
      <c r="BX252" s="136">
        <f>'east Allen-Studer'!DN252</f>
        <v>2.5939824736039685</v>
      </c>
      <c r="BY252" s="136">
        <f>'east Allen-Studer'!DO252</f>
        <v>2.0660959692487246</v>
      </c>
      <c r="BZ252" s="136">
        <f>'east Allen-Studer'!DP252</f>
        <v>1.4373333333333334</v>
      </c>
      <c r="CA252" s="136">
        <f>'east Allen-Studer'!DQ252</f>
        <v>9.6439421662271219</v>
      </c>
      <c r="CB252" s="136">
        <f>'east Allen-Studer'!DR252</f>
        <v>2.4</v>
      </c>
      <c r="CC252" s="136">
        <f>'east Allen-Studer'!DS252</f>
        <v>1.2969912368019842</v>
      </c>
      <c r="CD252" s="136">
        <f>'east Allen-Studer'!DT252</f>
        <v>2.5939824736039685</v>
      </c>
      <c r="CE252" s="37"/>
      <c r="CF252" s="204"/>
      <c r="CG252" s="198">
        <f t="shared" si="42"/>
        <v>254.83458587474217</v>
      </c>
      <c r="CH252" s="198">
        <f t="shared" si="43"/>
        <v>177.46100940251063</v>
      </c>
      <c r="CI252" s="6"/>
      <c r="CJ252" s="218">
        <f t="shared" si="47"/>
        <v>1832</v>
      </c>
      <c r="CK252" s="67"/>
    </row>
    <row r="253" spans="1:89" x14ac:dyDescent="0.15">
      <c r="A253" s="218">
        <f t="shared" si="51"/>
        <v>1833</v>
      </c>
      <c r="AC253">
        <v>162</v>
      </c>
      <c r="AD253">
        <v>140</v>
      </c>
      <c r="AE253" s="136">
        <f t="shared" ref="AE253:AE270" si="52">(AD253*10.78)/3552</f>
        <v>0.42488738738738735</v>
      </c>
      <c r="BM253">
        <v>185</v>
      </c>
      <c r="BN253">
        <v>200</v>
      </c>
      <c r="BU253" s="136">
        <f>1.4*'east Allen-Studer'!DK253</f>
        <v>0.81201034322149568</v>
      </c>
      <c r="BV253" s="136">
        <f t="shared" si="49"/>
        <v>0.93229229583438133</v>
      </c>
      <c r="BW253" s="136">
        <f t="shared" si="50"/>
        <v>7.2975674870218983</v>
      </c>
      <c r="BX253" s="136">
        <f>'east Allen-Studer'!DN253</f>
        <v>2.6085028430881367</v>
      </c>
      <c r="BY253" s="136">
        <f>'east Allen-Studer'!DO253</f>
        <v>2.4441107345721647</v>
      </c>
      <c r="BZ253" s="136">
        <f>'east Allen-Studer'!DP253</f>
        <v>1.4373333333333334</v>
      </c>
      <c r="CA253" s="136">
        <f>'east Allen-Studer'!DQ253</f>
        <v>9.6439421662271219</v>
      </c>
      <c r="CB253" s="136">
        <f>'east Allen-Studer'!DR253</f>
        <v>2.4</v>
      </c>
      <c r="CC253" s="136">
        <f>'east Allen-Studer'!DS253</f>
        <v>1.3042514215440684</v>
      </c>
      <c r="CD253" s="136">
        <f>'east Allen-Studer'!DT253</f>
        <v>2.6085028430881367</v>
      </c>
      <c r="CE253" s="37"/>
      <c r="CF253" s="204"/>
      <c r="CG253" s="198">
        <f t="shared" si="42"/>
        <v>257.85025352320787</v>
      </c>
      <c r="CH253" s="198">
        <f t="shared" si="43"/>
        <v>188.48444544877995</v>
      </c>
      <c r="CI253" s="6"/>
      <c r="CJ253" s="218">
        <f t="shared" si="47"/>
        <v>1833</v>
      </c>
      <c r="CK253" s="67"/>
    </row>
    <row r="254" spans="1:89" x14ac:dyDescent="0.15">
      <c r="A254" s="218">
        <f t="shared" si="51"/>
        <v>1834</v>
      </c>
      <c r="AC254">
        <v>110</v>
      </c>
      <c r="AD254">
        <v>97</v>
      </c>
      <c r="AE254" s="136">
        <f t="shared" si="52"/>
        <v>0.29438626126126122</v>
      </c>
      <c r="BM254">
        <v>122</v>
      </c>
      <c r="BN254">
        <v>137</v>
      </c>
      <c r="BU254" s="136">
        <f>1.4*'east Allen-Studer'!DK254</f>
        <v>0.77565167113695122</v>
      </c>
      <c r="BV254" s="136">
        <f t="shared" si="49"/>
        <v>0.91640691062610036</v>
      </c>
      <c r="BW254" s="136">
        <f t="shared" si="50"/>
        <v>7.3355063735016515</v>
      </c>
      <c r="BX254" s="136">
        <f>'east Allen-Studer'!DN254</f>
        <v>2.623023212572305</v>
      </c>
      <c r="BY254" s="136">
        <f>'east Allen-Studer'!DO254</f>
        <v>2.3027158986878242</v>
      </c>
      <c r="BZ254" s="136">
        <f>'east Allen-Studer'!DP254</f>
        <v>1.4373333333333334</v>
      </c>
      <c r="CA254" s="136">
        <f>'east Allen-Studer'!DQ254</f>
        <v>9.6439421662271219</v>
      </c>
      <c r="CB254" s="136">
        <f>'east Allen-Studer'!DR254</f>
        <v>2.4</v>
      </c>
      <c r="CC254" s="136">
        <f>'east Allen-Studer'!DS254</f>
        <v>1.3115116062861525</v>
      </c>
      <c r="CD254" s="136">
        <f>'east Allen-Studer'!DT254</f>
        <v>2.623023212572305</v>
      </c>
      <c r="CE254" s="37"/>
      <c r="CF254" s="204"/>
      <c r="CG254" s="198">
        <f t="shared" si="42"/>
        <v>253.76732328850053</v>
      </c>
      <c r="CH254" s="198">
        <f t="shared" si="43"/>
        <v>182.10765985458869</v>
      </c>
      <c r="CI254" s="6"/>
      <c r="CJ254" s="218">
        <f t="shared" si="47"/>
        <v>1834</v>
      </c>
      <c r="CK254" s="67"/>
    </row>
    <row r="255" spans="1:89" x14ac:dyDescent="0.15">
      <c r="A255" s="218">
        <f t="shared" si="51"/>
        <v>1835</v>
      </c>
      <c r="AC255">
        <v>87</v>
      </c>
      <c r="AD255">
        <v>79</v>
      </c>
      <c r="AE255" s="136">
        <f t="shared" si="52"/>
        <v>0.23975788288288288</v>
      </c>
      <c r="BM255">
        <v>82</v>
      </c>
      <c r="BN255">
        <v>91</v>
      </c>
      <c r="BU255" s="136">
        <f>1.4*'east Allen-Studer'!DK255</f>
        <v>0.56961919599119848</v>
      </c>
      <c r="BV255" s="136">
        <f t="shared" si="49"/>
        <v>0.90052152541781938</v>
      </c>
      <c r="BW255" s="136">
        <f t="shared" si="50"/>
        <v>7.3734452599814055</v>
      </c>
      <c r="BX255" s="136">
        <f>'east Allen-Studer'!DN255</f>
        <v>2.6375435820564728</v>
      </c>
      <c r="BY255" s="136">
        <f>'east Allen-Studer'!DO255</f>
        <v>2.4614243879457569</v>
      </c>
      <c r="BZ255" s="136">
        <f>'east Allen-Studer'!DP255</f>
        <v>1.4373333333333334</v>
      </c>
      <c r="CA255" s="136">
        <f>'east Allen-Studer'!DQ255</f>
        <v>11.601344318149069</v>
      </c>
      <c r="CB255" s="136">
        <f>'east Allen-Studer'!DR255</f>
        <v>2.4</v>
      </c>
      <c r="CC255" s="136">
        <f>'east Allen-Studer'!DS255</f>
        <v>1.3187717910282364</v>
      </c>
      <c r="CD255" s="136">
        <f>'east Allen-Studer'!DT255</f>
        <v>2.6375435820564728</v>
      </c>
      <c r="CE255" s="37"/>
      <c r="CF255" s="204"/>
      <c r="CG255" s="198">
        <f t="shared" si="42"/>
        <v>245.97637797617114</v>
      </c>
      <c r="CH255" s="198">
        <f t="shared" si="43"/>
        <v>148.84392481476627</v>
      </c>
      <c r="CI255" s="6"/>
      <c r="CJ255" s="218">
        <f t="shared" si="47"/>
        <v>1835</v>
      </c>
      <c r="CK255" s="67"/>
    </row>
    <row r="256" spans="1:89" x14ac:dyDescent="0.15">
      <c r="A256" s="218">
        <f t="shared" si="51"/>
        <v>1836</v>
      </c>
      <c r="AC256">
        <v>110</v>
      </c>
      <c r="AD256">
        <v>98</v>
      </c>
      <c r="AE256" s="136">
        <f t="shared" si="52"/>
        <v>0.29742117117117112</v>
      </c>
      <c r="BM256">
        <v>106</v>
      </c>
      <c r="BN256">
        <v>113</v>
      </c>
      <c r="BU256" s="136">
        <f>1.4*'east Allen-Studer'!DK256</f>
        <v>0.59789816316806665</v>
      </c>
      <c r="BV256" s="136">
        <f t="shared" si="49"/>
        <v>0.8846361402095384</v>
      </c>
      <c r="BW256" s="136">
        <f t="shared" si="50"/>
        <v>7.4113841464611587</v>
      </c>
      <c r="BX256" s="136">
        <f>'east Allen-Studer'!DN256</f>
        <v>2.652063951540641</v>
      </c>
      <c r="BY256" s="136">
        <f>'east Allen-Studer'!DO256</f>
        <v>3.02123251369192</v>
      </c>
      <c r="BZ256" s="136">
        <f>'east Allen-Studer'!DP256</f>
        <v>1.4373333333333334</v>
      </c>
      <c r="CA256" s="136">
        <f>'east Allen-Studer'!DQ256</f>
        <v>9.6439421662271219</v>
      </c>
      <c r="CB256" s="136">
        <f>'east Allen-Studer'!DR256</f>
        <v>2.4</v>
      </c>
      <c r="CC256" s="136">
        <f>'east Allen-Studer'!DS256</f>
        <v>1.3260319757703205</v>
      </c>
      <c r="CD256" s="136">
        <f>'east Allen-Studer'!DT256</f>
        <v>2.652063951540641</v>
      </c>
      <c r="CE256" s="37"/>
      <c r="CF256" s="204"/>
      <c r="CG256" s="198">
        <f t="shared" si="42"/>
        <v>241.30190556464379</v>
      </c>
      <c r="CH256" s="198">
        <f t="shared" si="43"/>
        <v>154.34084270418487</v>
      </c>
      <c r="CI256" s="6"/>
      <c r="CJ256" s="218">
        <f t="shared" si="47"/>
        <v>1836</v>
      </c>
      <c r="CK256" s="67"/>
    </row>
    <row r="257" spans="1:89" x14ac:dyDescent="0.15">
      <c r="A257" s="218">
        <f t="shared" si="51"/>
        <v>1837</v>
      </c>
      <c r="AC257">
        <v>113</v>
      </c>
      <c r="AD257">
        <v>98</v>
      </c>
      <c r="AE257" s="136">
        <f t="shared" si="52"/>
        <v>0.29742117117117112</v>
      </c>
      <c r="BM257">
        <v>111</v>
      </c>
      <c r="BN257">
        <v>124</v>
      </c>
      <c r="BU257" s="136">
        <f>1.4*'east Allen-Studer'!DK257</f>
        <v>0.72717344169089182</v>
      </c>
      <c r="BV257" s="136">
        <f t="shared" si="49"/>
        <v>0.86875075500125765</v>
      </c>
      <c r="BW257" s="136">
        <f t="shared" si="50"/>
        <v>7.4493230329409119</v>
      </c>
      <c r="BX257" s="136">
        <f>'east Allen-Studer'!DN257</f>
        <v>2.6665843210248088</v>
      </c>
      <c r="BY257" s="136">
        <f>'east Allen-Studer'!DO257</f>
        <v>2.5595350903961154</v>
      </c>
      <c r="BZ257" s="136">
        <f>'east Allen-Studer'!DP257</f>
        <v>1.4373333333333334</v>
      </c>
      <c r="CA257" s="136">
        <f>'east Allen-Studer'!DQ257</f>
        <v>8.6929032194489615</v>
      </c>
      <c r="CB257" s="136">
        <f>'east Allen-Studer'!DR257</f>
        <v>2.4</v>
      </c>
      <c r="CC257" s="136">
        <f>'east Allen-Studer'!DS257</f>
        <v>1.3332921605124044</v>
      </c>
      <c r="CD257" s="136">
        <f>'east Allen-Studer'!DT257</f>
        <v>2.6665843210248088</v>
      </c>
      <c r="CE257" s="37"/>
      <c r="CF257" s="204"/>
      <c r="CG257" s="198">
        <f t="shared" si="42"/>
        <v>243.66329035122124</v>
      </c>
      <c r="CH257" s="198">
        <f t="shared" si="43"/>
        <v>174.15615193356459</v>
      </c>
      <c r="CI257" s="6"/>
      <c r="CJ257" s="218">
        <f t="shared" si="47"/>
        <v>1837</v>
      </c>
      <c r="CK257" s="67"/>
    </row>
    <row r="258" spans="1:89" x14ac:dyDescent="0.15">
      <c r="A258" s="218">
        <f t="shared" si="51"/>
        <v>1838</v>
      </c>
      <c r="AC258">
        <v>123</v>
      </c>
      <c r="AD258">
        <v>100</v>
      </c>
      <c r="AE258" s="136">
        <f t="shared" si="52"/>
        <v>0.30349099099099097</v>
      </c>
      <c r="BM258">
        <v>120</v>
      </c>
      <c r="BN258">
        <v>132</v>
      </c>
      <c r="BU258" s="136">
        <f>1.4*'east Allen-Studer'!DK258</f>
        <v>0.74333285150624506</v>
      </c>
      <c r="BV258" s="136">
        <f t="shared" si="49"/>
        <v>0.85286536979297667</v>
      </c>
      <c r="BW258" s="136">
        <f t="shared" si="50"/>
        <v>7.487261919420666</v>
      </c>
      <c r="BX258" s="136">
        <f>'east Allen-Studer'!DN258</f>
        <v>2.6811046905089775</v>
      </c>
      <c r="BY258" s="136">
        <f>'east Allen-Studer'!DO258</f>
        <v>2.8307823265824008</v>
      </c>
      <c r="BZ258" s="136">
        <f>'east Allen-Studer'!DP258</f>
        <v>1.4373333333333334</v>
      </c>
      <c r="CA258" s="136">
        <f>'east Allen-Studer'!DQ258</f>
        <v>8.6929032194489615</v>
      </c>
      <c r="CB258" s="136">
        <f>'east Allen-Studer'!DR258</f>
        <v>2.4</v>
      </c>
      <c r="CC258" s="136">
        <f>'east Allen-Studer'!DS258</f>
        <v>1.3405523452544887</v>
      </c>
      <c r="CD258" s="136">
        <f>'east Allen-Studer'!DT258</f>
        <v>2.6811046905089775</v>
      </c>
      <c r="CE258" s="37"/>
      <c r="CF258" s="204"/>
      <c r="CG258" s="198">
        <f t="shared" si="42"/>
        <v>243.55672917464909</v>
      </c>
      <c r="CH258" s="198">
        <f t="shared" si="43"/>
        <v>177.112579751298</v>
      </c>
      <c r="CI258" s="6"/>
      <c r="CJ258" s="218">
        <f t="shared" si="47"/>
        <v>1838</v>
      </c>
      <c r="CK258" s="67"/>
    </row>
    <row r="259" spans="1:89" x14ac:dyDescent="0.15">
      <c r="A259" s="218">
        <f t="shared" si="51"/>
        <v>1839</v>
      </c>
      <c r="AC259">
        <v>102</v>
      </c>
      <c r="AD259">
        <v>85</v>
      </c>
      <c r="AE259" s="136">
        <f t="shared" si="52"/>
        <v>0.25796734234234231</v>
      </c>
      <c r="BM259">
        <v>102</v>
      </c>
      <c r="BN259">
        <v>112</v>
      </c>
      <c r="BU259" s="136">
        <f>1.4*'east Allen-Studer'!DK259</f>
        <v>0.70293432696786207</v>
      </c>
      <c r="BV259" s="136">
        <f t="shared" si="49"/>
        <v>0.83697998458469569</v>
      </c>
      <c r="BW259" s="136">
        <f t="shared" si="50"/>
        <v>7.5252008059004192</v>
      </c>
      <c r="BX259" s="136">
        <f>'east Allen-Studer'!DN259</f>
        <v>2.6956250599931457</v>
      </c>
      <c r="BY259" s="136">
        <f>'east Allen-Studer'!DO259</f>
        <v>3.1049151716642842</v>
      </c>
      <c r="BZ259" s="136">
        <f>'east Allen-Studer'!DP259</f>
        <v>1.4373333333333334</v>
      </c>
      <c r="CA259" s="136">
        <f>'east Allen-Studer'!DQ259</f>
        <v>9.6439421662271219</v>
      </c>
      <c r="CB259" s="136">
        <f>'east Allen-Studer'!DR259</f>
        <v>2.4</v>
      </c>
      <c r="CC259" s="136">
        <f>'east Allen-Studer'!DS259</f>
        <v>1.3478125299965729</v>
      </c>
      <c r="CD259" s="136">
        <f>'east Allen-Studer'!DT259</f>
        <v>2.6956250599931457</v>
      </c>
      <c r="CE259" s="37"/>
      <c r="CF259" s="204"/>
      <c r="CG259" s="198">
        <f t="shared" si="42"/>
        <v>242.91557999497837</v>
      </c>
      <c r="CH259" s="198">
        <f t="shared" si="43"/>
        <v>170.91239342151741</v>
      </c>
      <c r="CI259" s="6"/>
      <c r="CJ259" s="218">
        <f t="shared" si="47"/>
        <v>1839</v>
      </c>
      <c r="CK259" s="67"/>
    </row>
    <row r="260" spans="1:89" x14ac:dyDescent="0.15">
      <c r="A260" s="218">
        <f t="shared" si="51"/>
        <v>1840</v>
      </c>
      <c r="AC260">
        <v>99</v>
      </c>
      <c r="AD260">
        <v>78</v>
      </c>
      <c r="AE260" s="136">
        <f t="shared" si="52"/>
        <v>0.23672297297297296</v>
      </c>
      <c r="BM260">
        <v>87</v>
      </c>
      <c r="BN260">
        <v>91</v>
      </c>
      <c r="BU260" s="136">
        <f>1.4*'east Allen-Studer'!DK260</f>
        <v>0.674655359790994</v>
      </c>
      <c r="BV260" s="136">
        <f t="shared" si="49"/>
        <v>0.82109459937641471</v>
      </c>
      <c r="BW260" s="136">
        <f t="shared" si="50"/>
        <v>7.5631396923801724</v>
      </c>
      <c r="BX260" s="136">
        <f>'east Allen-Studer'!DN260</f>
        <v>2.7101454294773135</v>
      </c>
      <c r="BY260" s="136">
        <f>'east Allen-Studer'!DO260</f>
        <v>3.4367601946581434</v>
      </c>
      <c r="BZ260" s="136">
        <f>'east Allen-Studer'!DP260</f>
        <v>1.4036458333333333</v>
      </c>
      <c r="CA260" s="136">
        <f>'east Allen-Studer'!DQ260</f>
        <v>8.6686785077276856</v>
      </c>
      <c r="CB260" s="136">
        <f>'east Allen-Studer'!DR260</f>
        <v>2.4</v>
      </c>
      <c r="CC260" s="136">
        <f>'east Allen-Studer'!DS260</f>
        <v>1.3550727147386568</v>
      </c>
      <c r="CD260" s="136">
        <f>'east Allen-Studer'!DT260</f>
        <v>2.7101454294773135</v>
      </c>
      <c r="CE260" s="37"/>
      <c r="CF260" s="204"/>
      <c r="CG260" s="198">
        <f t="shared" si="42"/>
        <v>236.93387079698974</v>
      </c>
      <c r="CH260" s="198">
        <f t="shared" si="43"/>
        <v>166.68993724012614</v>
      </c>
      <c r="CI260" s="6"/>
      <c r="CJ260" s="218">
        <f t="shared" si="47"/>
        <v>1840</v>
      </c>
      <c r="CK260" s="67"/>
    </row>
    <row r="261" spans="1:89" x14ac:dyDescent="0.15">
      <c r="A261" s="218">
        <f t="shared" si="51"/>
        <v>1841</v>
      </c>
      <c r="AC261">
        <v>76</v>
      </c>
      <c r="AD261">
        <v>65</v>
      </c>
      <c r="AE261" s="136">
        <f t="shared" si="52"/>
        <v>0.19726914414414412</v>
      </c>
      <c r="BM261">
        <v>70</v>
      </c>
      <c r="BN261">
        <v>76</v>
      </c>
      <c r="BU261" s="136">
        <f>1.4*'east Allen-Studer'!DK261</f>
        <v>0.68677491715250882</v>
      </c>
      <c r="BV261" s="136">
        <f t="shared" si="49"/>
        <v>0.80520921416813374</v>
      </c>
      <c r="BW261" s="136">
        <f t="shared" si="50"/>
        <v>7.6010785788599264</v>
      </c>
      <c r="BX261" s="136">
        <f>'east Allen-Studer'!DN261</f>
        <v>2.7246657989614822</v>
      </c>
      <c r="BY261" s="136">
        <f>'east Allen-Studer'!DO261</f>
        <v>2.9577491179887465</v>
      </c>
      <c r="BZ261" s="136">
        <f>'east Allen-Studer'!DP261</f>
        <v>1.4036458333333333</v>
      </c>
      <c r="CA261" s="136">
        <f>'east Allen-Studer'!DQ261</f>
        <v>9.0767618040971758</v>
      </c>
      <c r="CB261" s="136">
        <f>'east Allen-Studer'!DR261</f>
        <v>2.2999999999999998</v>
      </c>
      <c r="CC261" s="136">
        <f>'east Allen-Studer'!DS261</f>
        <v>1.3623328994807411</v>
      </c>
      <c r="CD261" s="136">
        <f>'east Allen-Studer'!DT261</f>
        <v>2.7246657989614822</v>
      </c>
      <c r="CE261" s="37"/>
      <c r="CF261" s="204"/>
      <c r="CG261" s="198">
        <f t="shared" si="42"/>
        <v>235.8086517365843</v>
      </c>
      <c r="CH261" s="198">
        <f t="shared" si="43"/>
        <v>167.19139233462636</v>
      </c>
      <c r="CI261" s="6"/>
      <c r="CJ261" s="218">
        <f t="shared" si="47"/>
        <v>1841</v>
      </c>
      <c r="CK261" s="67"/>
    </row>
    <row r="262" spans="1:89" x14ac:dyDescent="0.15">
      <c r="A262" s="218">
        <f t="shared" si="51"/>
        <v>1842</v>
      </c>
      <c r="AC262">
        <v>71</v>
      </c>
      <c r="AD262">
        <v>61</v>
      </c>
      <c r="AE262" s="136">
        <f t="shared" si="52"/>
        <v>0.18512950450450449</v>
      </c>
      <c r="BM262">
        <v>64</v>
      </c>
      <c r="BN262">
        <v>68</v>
      </c>
      <c r="BU262" s="136">
        <f>1.4*'east Allen-Studer'!DK262</f>
        <v>0.68677491715250882</v>
      </c>
      <c r="BV262" s="136">
        <f t="shared" si="49"/>
        <v>0.78932382895985276</v>
      </c>
      <c r="BW262" s="136">
        <f t="shared" si="50"/>
        <v>7.6390174653396787</v>
      </c>
      <c r="BX262" s="136">
        <f>'east Allen-Studer'!DN262</f>
        <v>2.73918616844565</v>
      </c>
      <c r="BY262" s="136">
        <f>'east Allen-Studer'!DO262</f>
        <v>2.9577491179887465</v>
      </c>
      <c r="BZ262" s="136">
        <f>'east Allen-Studer'!DP262</f>
        <v>1.4036458333333333</v>
      </c>
      <c r="CA262" s="136">
        <f>'east Allen-Studer'!DQ262</f>
        <v>8.6929032194489615</v>
      </c>
      <c r="CB262" s="136">
        <f>'east Allen-Studer'!DR262</f>
        <v>2.2999999999999998</v>
      </c>
      <c r="CC262" s="136">
        <f>'east Allen-Studer'!DS262</f>
        <v>1.369593084222825</v>
      </c>
      <c r="CD262" s="136">
        <f>'east Allen-Studer'!DT262</f>
        <v>2.73918616844565</v>
      </c>
      <c r="CE262" s="37"/>
      <c r="CF262" s="204"/>
      <c r="CG262" s="198">
        <f t="shared" ref="CG262:CG325" si="53">$BU$14*$BU262+$BV$14*$BV262+$BW$14*$BW262+$BX$14*$BX262+$BY$14*$BY262+$BZ$14*$BZ262+$CA$14*$CA262+$CB$14*$CB262+$CC$14*$CC262+$CD$14*$CD262</f>
        <v>233.03845574477376</v>
      </c>
      <c r="CH262" s="198">
        <f t="shared" ref="CH262:CH325" si="54">$BU$11*$BU262+$BV$11*$BV262+$BW$11*$BW262+$BX$11*$BX262+$BY$11*$BY262+$BZ$11*$BZ262+$CA$11*$CA262+$CB$11*$CB262+$CC$11*$CC262+$CD$11*$CD262</f>
        <v>166.98750128990002</v>
      </c>
      <c r="CI262" s="6"/>
      <c r="CJ262" s="218">
        <f t="shared" si="47"/>
        <v>1842</v>
      </c>
      <c r="CK262" s="67"/>
    </row>
    <row r="263" spans="1:89" x14ac:dyDescent="0.15">
      <c r="A263" s="218">
        <f t="shared" si="51"/>
        <v>1843</v>
      </c>
      <c r="AC263">
        <v>65</v>
      </c>
      <c r="AD263">
        <v>53</v>
      </c>
      <c r="AE263" s="136">
        <f t="shared" si="52"/>
        <v>0.16085022522522521</v>
      </c>
      <c r="BM263">
        <v>60</v>
      </c>
      <c r="BN263">
        <v>66</v>
      </c>
      <c r="BU263" s="136">
        <f>1.4*'east Allen-Studer'!DK263</f>
        <v>0.67869521224483231</v>
      </c>
      <c r="BV263" s="136">
        <f t="shared" si="49"/>
        <v>0.773438443751572</v>
      </c>
      <c r="BW263" s="136">
        <f t="shared" si="50"/>
        <v>7.6769563518194328</v>
      </c>
      <c r="BX263" s="136">
        <f>'east Allen-Studer'!DN263</f>
        <v>2.7537065379298187</v>
      </c>
      <c r="BY263" s="136">
        <f>'east Allen-Studer'!DO263</f>
        <v>3.2722804876090135</v>
      </c>
      <c r="BZ263" s="136">
        <f>'east Allen-Studer'!DP263</f>
        <v>1.4036458333333333</v>
      </c>
      <c r="CA263" s="136">
        <f>'east Allen-Studer'!DQ263</f>
        <v>9.0767618040971758</v>
      </c>
      <c r="CB263" s="136">
        <f>'east Allen-Studer'!DR263</f>
        <v>2.2999999999999998</v>
      </c>
      <c r="CC263" s="136">
        <f>'east Allen-Studer'!DS263</f>
        <v>1.3768532689649093</v>
      </c>
      <c r="CD263" s="136">
        <f>'east Allen-Studer'!DT263</f>
        <v>2.7537065379298187</v>
      </c>
      <c r="CE263" s="37"/>
      <c r="CF263" s="204"/>
      <c r="CG263" s="198">
        <f t="shared" si="53"/>
        <v>232.71569170563237</v>
      </c>
      <c r="CH263" s="198">
        <f t="shared" si="54"/>
        <v>166.1037607893706</v>
      </c>
      <c r="CI263" s="6"/>
      <c r="CJ263" s="218">
        <f t="shared" si="47"/>
        <v>1843</v>
      </c>
      <c r="CK263" s="67"/>
    </row>
    <row r="264" spans="1:89" x14ac:dyDescent="0.15">
      <c r="A264" s="218">
        <f t="shared" si="51"/>
        <v>1844</v>
      </c>
      <c r="AC264">
        <v>78</v>
      </c>
      <c r="AD264">
        <v>64</v>
      </c>
      <c r="AE264" s="136">
        <f t="shared" si="52"/>
        <v>0.19423423423423422</v>
      </c>
      <c r="BM264">
        <v>67</v>
      </c>
      <c r="BN264">
        <v>79</v>
      </c>
      <c r="BU264" s="136">
        <f>1.4*'east Allen-Studer'!DK264</f>
        <v>0.58173875335271352</v>
      </c>
      <c r="BV264" s="136">
        <f t="shared" si="49"/>
        <v>0.75755305854329102</v>
      </c>
      <c r="BW264" s="136">
        <f t="shared" si="50"/>
        <v>7.714895238299186</v>
      </c>
      <c r="BX264" s="136">
        <f>'east Allen-Studer'!DN264</f>
        <v>2.7682269074139865</v>
      </c>
      <c r="BY264" s="136">
        <f>'east Allen-Studer'!DO264</f>
        <v>3.3097934032517977</v>
      </c>
      <c r="BZ264" s="136">
        <f>'east Allen-Studer'!DP264</f>
        <v>1.4036458333333333</v>
      </c>
      <c r="CA264" s="136">
        <f>'east Allen-Studer'!DQ264</f>
        <v>9.6439421662271219</v>
      </c>
      <c r="CB264" s="136">
        <f>'east Allen-Studer'!DR264</f>
        <v>2.2999999999999998</v>
      </c>
      <c r="CC264" s="136">
        <f>'east Allen-Studer'!DS264</f>
        <v>1.3841134537069932</v>
      </c>
      <c r="CD264" s="136">
        <f>'east Allen-Studer'!DT264</f>
        <v>2.7682269074139865</v>
      </c>
      <c r="CE264" s="37"/>
      <c r="CF264" s="204"/>
      <c r="CG264" s="198">
        <f t="shared" si="53"/>
        <v>227.05625085191474</v>
      </c>
      <c r="CH264" s="198">
        <f t="shared" si="54"/>
        <v>150.26794923540658</v>
      </c>
      <c r="CI264" s="6"/>
      <c r="CJ264" s="218">
        <f t="shared" si="47"/>
        <v>1844</v>
      </c>
      <c r="CK264" s="67"/>
    </row>
    <row r="265" spans="1:89" x14ac:dyDescent="0.15">
      <c r="A265" s="218">
        <f t="shared" si="51"/>
        <v>1845</v>
      </c>
      <c r="AC265">
        <v>112</v>
      </c>
      <c r="AD265">
        <v>96</v>
      </c>
      <c r="AE265" s="136">
        <f t="shared" si="52"/>
        <v>0.29135135135135132</v>
      </c>
      <c r="BM265">
        <v>115</v>
      </c>
      <c r="BN265">
        <v>125</v>
      </c>
      <c r="BU265" s="136">
        <f>1.4*'east Allen-Studer'!DK265</f>
        <v>0.65849594997564087</v>
      </c>
      <c r="BV265" s="136">
        <f t="shared" si="49"/>
        <v>0.74166767333501005</v>
      </c>
      <c r="BW265" s="136">
        <f t="shared" si="50"/>
        <v>7.7528341247789392</v>
      </c>
      <c r="BX265" s="136">
        <f>'east Allen-Studer'!DN265</f>
        <v>2.7827472768981552</v>
      </c>
      <c r="BY265" s="136">
        <f>'east Allen-Studer'!DO265</f>
        <v>3.4338745857625446</v>
      </c>
      <c r="BZ265" s="136">
        <f>'east Allen-Studer'!DP265</f>
        <v>1.4036458333333333</v>
      </c>
      <c r="CA265" s="136">
        <f>'east Allen-Studer'!DQ265</f>
        <v>9.1845561671010216</v>
      </c>
      <c r="CB265" s="136">
        <f>'east Allen-Studer'!DR265</f>
        <v>2.2999999999999998</v>
      </c>
      <c r="CC265" s="136">
        <f>'east Allen-Studer'!DS265</f>
        <v>1.3913736384490776</v>
      </c>
      <c r="CD265" s="136">
        <f>'east Allen-Studer'!DT265</f>
        <v>2.7827472768981552</v>
      </c>
      <c r="CE265" s="37"/>
      <c r="CF265" s="204"/>
      <c r="CG265" s="198">
        <f t="shared" si="53"/>
        <v>228.91306677906758</v>
      </c>
      <c r="CH265" s="198">
        <f t="shared" si="54"/>
        <v>162.74688640861592</v>
      </c>
      <c r="CI265" s="6"/>
      <c r="CJ265" s="218">
        <f t="shared" si="47"/>
        <v>1845</v>
      </c>
      <c r="CK265" s="67"/>
    </row>
    <row r="266" spans="1:89" x14ac:dyDescent="0.15">
      <c r="A266" s="218">
        <f t="shared" si="51"/>
        <v>1846</v>
      </c>
      <c r="AC266">
        <v>114</v>
      </c>
      <c r="AD266">
        <v>96</v>
      </c>
      <c r="AE266" s="136">
        <f t="shared" si="52"/>
        <v>0.29135135135135132</v>
      </c>
      <c r="BM266">
        <v>114</v>
      </c>
      <c r="BN266">
        <v>129</v>
      </c>
      <c r="BU266" s="136">
        <f>1.4*'east Allen-Studer'!DK266</f>
        <v>0.69889447451402387</v>
      </c>
      <c r="BV266" s="136">
        <f t="shared" si="49"/>
        <v>0.72578228812672918</v>
      </c>
      <c r="BW266" s="136">
        <f t="shared" ref="BW266:BW297" si="55">BW$233+(A266-A$233)*(BW$317-BW$233)/(A$317-A$233)</f>
        <v>7.7907730112586933</v>
      </c>
      <c r="BX266" s="136">
        <f>'east Allen-Studer'!DN266</f>
        <v>2.7972676463823229</v>
      </c>
      <c r="BY266" s="136">
        <f>'east Allen-Studer'!DO266</f>
        <v>3.0298893403787162</v>
      </c>
      <c r="BZ266" s="136">
        <f>'east Allen-Studer'!DP266</f>
        <v>1.4036458333333333</v>
      </c>
      <c r="CA266" s="136">
        <f>'east Allen-Studer'!DQ266</f>
        <v>9.6439421662271219</v>
      </c>
      <c r="CB266" s="136">
        <f>'east Allen-Studer'!DR266</f>
        <v>2.2999999999999998</v>
      </c>
      <c r="CC266" s="136">
        <f>'east Allen-Studer'!DS266</f>
        <v>1.3986338231911615</v>
      </c>
      <c r="CD266" s="136">
        <f>'east Allen-Studer'!DT266</f>
        <v>2.7972676463823229</v>
      </c>
      <c r="CE266" s="37"/>
      <c r="CF266" s="204"/>
      <c r="CG266" s="198">
        <f t="shared" si="53"/>
        <v>230.28854552011526</v>
      </c>
      <c r="CH266" s="198">
        <f t="shared" si="54"/>
        <v>168.27958584833999</v>
      </c>
      <c r="CI266" s="6"/>
      <c r="CJ266" s="218">
        <f t="shared" si="47"/>
        <v>1846</v>
      </c>
      <c r="CK266" s="67"/>
    </row>
    <row r="267" spans="1:89" x14ac:dyDescent="0.15">
      <c r="A267" s="218">
        <f t="shared" si="51"/>
        <v>1847</v>
      </c>
      <c r="AC267">
        <v>97</v>
      </c>
      <c r="AD267">
        <v>85</v>
      </c>
      <c r="AE267" s="136">
        <f t="shared" si="52"/>
        <v>0.25796734234234231</v>
      </c>
      <c r="BM267">
        <v>99</v>
      </c>
      <c r="BN267">
        <v>114</v>
      </c>
      <c r="BU267" s="136">
        <f>1.4*'east Allen-Studer'!DK267</f>
        <v>0.56961919599119848</v>
      </c>
      <c r="BV267" s="136">
        <f t="shared" si="49"/>
        <v>0.7098969029184482</v>
      </c>
      <c r="BW267" s="136">
        <f t="shared" si="55"/>
        <v>7.8287118977384464</v>
      </c>
      <c r="BX267" s="136">
        <f>'east Allen-Studer'!DN267</f>
        <v>2.8117880158664912</v>
      </c>
      <c r="BY267" s="136">
        <f>'east Allen-Studer'!DO267</f>
        <v>3.0414317759611111</v>
      </c>
      <c r="BZ267" s="136">
        <f>'east Allen-Studer'!DP267</f>
        <v>1.4036458333333333</v>
      </c>
      <c r="CA267" s="136">
        <f>'east Allen-Studer'!DQ267</f>
        <v>8.1210083275968348</v>
      </c>
      <c r="CB267" s="136">
        <f>'east Allen-Studer'!DR267</f>
        <v>2.2999999999999998</v>
      </c>
      <c r="CC267" s="136">
        <f>'east Allen-Studer'!DS267</f>
        <v>1.4058940079332456</v>
      </c>
      <c r="CD267" s="136">
        <f>'east Allen-Studer'!DT267</f>
        <v>2.8117880158664912</v>
      </c>
      <c r="CE267" s="37"/>
      <c r="CF267" s="204"/>
      <c r="CG267" s="198">
        <f t="shared" si="53"/>
        <v>216.36769192615375</v>
      </c>
      <c r="CH267" s="198">
        <f t="shared" si="54"/>
        <v>147.15618455408068</v>
      </c>
      <c r="CI267" s="6"/>
      <c r="CJ267" s="218">
        <f t="shared" si="47"/>
        <v>1847</v>
      </c>
      <c r="CK267" s="67"/>
    </row>
    <row r="268" spans="1:89" x14ac:dyDescent="0.15">
      <c r="A268" s="218">
        <f t="shared" si="51"/>
        <v>1848</v>
      </c>
      <c r="AC268">
        <v>83</v>
      </c>
      <c r="AD268">
        <v>73</v>
      </c>
      <c r="AE268" s="136">
        <f t="shared" si="52"/>
        <v>0.2215484234234234</v>
      </c>
      <c r="BM268">
        <v>80</v>
      </c>
      <c r="BN268">
        <v>90</v>
      </c>
      <c r="BU268" s="136">
        <f>1.4*'east Allen-Studer'!DK268</f>
        <v>0.4524634748298883</v>
      </c>
      <c r="BV268" s="136">
        <f t="shared" si="49"/>
        <v>0.69401151771016723</v>
      </c>
      <c r="BW268" s="136">
        <f t="shared" si="55"/>
        <v>7.8666507842181996</v>
      </c>
      <c r="BX268" s="136">
        <f>'east Allen-Studer'!DN268</f>
        <v>2.826308385350659</v>
      </c>
      <c r="BY268" s="136">
        <f>'east Allen-Studer'!DO268</f>
        <v>3.0414317759611111</v>
      </c>
      <c r="BZ268" s="136">
        <f>'east Allen-Studer'!DP268</f>
        <v>1.4036458333333333</v>
      </c>
      <c r="CA268" s="136">
        <f>'east Allen-Studer'!DQ268</f>
        <v>8.1210083275968348</v>
      </c>
      <c r="CB268" s="136">
        <f>'east Allen-Studer'!DR268</f>
        <v>2.2999999999999998</v>
      </c>
      <c r="CC268" s="136">
        <f>'east Allen-Studer'!DS268</f>
        <v>1.4131541926753295</v>
      </c>
      <c r="CD268" s="136">
        <f>'east Allen-Studer'!DT268</f>
        <v>2.826308385350659</v>
      </c>
      <c r="CE268" s="37"/>
      <c r="CF268" s="204"/>
      <c r="CG268" s="198">
        <f t="shared" si="53"/>
        <v>207.71972841860912</v>
      </c>
      <c r="CH268" s="198">
        <f t="shared" si="54"/>
        <v>127.97306668122208</v>
      </c>
      <c r="CI268" s="6"/>
      <c r="CJ268" s="218">
        <f t="shared" si="47"/>
        <v>1848</v>
      </c>
      <c r="CK268" s="67"/>
    </row>
    <row r="269" spans="1:89" x14ac:dyDescent="0.15">
      <c r="A269" s="218">
        <f t="shared" si="51"/>
        <v>1849</v>
      </c>
      <c r="AC269">
        <v>80</v>
      </c>
      <c r="AD269">
        <v>70</v>
      </c>
      <c r="AE269" s="136">
        <f t="shared" si="52"/>
        <v>0.21244369369369367</v>
      </c>
      <c r="BM269">
        <v>75</v>
      </c>
      <c r="BN269">
        <v>86</v>
      </c>
      <c r="BU269" s="136">
        <f>1.4*'east Allen-Studer'!DK269</f>
        <v>0.44842362237604994</v>
      </c>
      <c r="BV269" s="136">
        <f t="shared" si="49"/>
        <v>0.67812613250188625</v>
      </c>
      <c r="BW269" s="136">
        <f t="shared" si="55"/>
        <v>7.9045896706979537</v>
      </c>
      <c r="BX269" s="136">
        <f>'east Allen-Studer'!DN269</f>
        <v>2.8408287548348277</v>
      </c>
      <c r="BY269" s="136">
        <f>'east Allen-Studer'!DO269</f>
        <v>3.055859820439105</v>
      </c>
      <c r="BZ269" s="136">
        <f>'east Allen-Studer'!DP269</f>
        <v>1.4036458333333333</v>
      </c>
      <c r="CA269" s="136">
        <f>'east Allen-Studer'!DQ269</f>
        <v>8.1210083275968348</v>
      </c>
      <c r="CB269" s="136">
        <f>'east Allen-Studer'!DR269</f>
        <v>2.2999999999999998</v>
      </c>
      <c r="CC269" s="136">
        <f>'east Allen-Studer'!DS269</f>
        <v>1.4204143774174138</v>
      </c>
      <c r="CD269" s="136">
        <f>'east Allen-Studer'!DT269</f>
        <v>2.8408287548348277</v>
      </c>
      <c r="CE269" s="37"/>
      <c r="CF269" s="204"/>
      <c r="CG269" s="198">
        <f t="shared" si="53"/>
        <v>205.88757312246886</v>
      </c>
      <c r="CH269" s="198">
        <f t="shared" si="54"/>
        <v>127.14357562792989</v>
      </c>
      <c r="CI269" s="6"/>
      <c r="CJ269" s="218">
        <f t="shared" si="47"/>
        <v>1849</v>
      </c>
      <c r="CK269" s="67"/>
    </row>
    <row r="270" spans="1:89" x14ac:dyDescent="0.15">
      <c r="A270" s="218">
        <f t="shared" si="51"/>
        <v>1850</v>
      </c>
      <c r="AC270">
        <v>77</v>
      </c>
      <c r="AD270">
        <v>66</v>
      </c>
      <c r="AE270" s="136">
        <f t="shared" si="52"/>
        <v>0.20030405405405402</v>
      </c>
      <c r="BM270">
        <v>74</v>
      </c>
      <c r="BN270">
        <v>88</v>
      </c>
      <c r="BU270" s="136">
        <f>1.4*'east Allen-Studer'!DK270</f>
        <v>0.49286199936827113</v>
      </c>
      <c r="BV270" s="136">
        <f t="shared" si="49"/>
        <v>0.66224074729360538</v>
      </c>
      <c r="BW270" s="136">
        <f t="shared" si="55"/>
        <v>7.9425285571777069</v>
      </c>
      <c r="BX270" s="136">
        <f>'east Allen-Studer'!DN270</f>
        <v>2.8553491243189955</v>
      </c>
      <c r="BY270" s="136">
        <f>'east Allen-Studer'!DO270</f>
        <v>3.0674022560215004</v>
      </c>
      <c r="BZ270" s="136">
        <f>'east Allen-Studer'!DP270</f>
        <v>1.6635802469135801</v>
      </c>
      <c r="CA270" s="136">
        <f>'east Allen-Studer'!DQ270</f>
        <v>9.6439421662271219</v>
      </c>
      <c r="CB270" s="136">
        <f>'east Allen-Studer'!DR270</f>
        <v>2.2999999999999998</v>
      </c>
      <c r="CC270" s="136">
        <f>'east Allen-Studer'!DS270</f>
        <v>1.4276745621594977</v>
      </c>
      <c r="CD270" s="136">
        <f>'east Allen-Studer'!DT270</f>
        <v>2.8553491243189955</v>
      </c>
      <c r="CE270" s="37"/>
      <c r="CF270" s="204"/>
      <c r="CG270" s="198">
        <f t="shared" si="53"/>
        <v>214.64635485415477</v>
      </c>
      <c r="CH270" s="198">
        <f t="shared" si="54"/>
        <v>134.94158976784891</v>
      </c>
      <c r="CI270" s="6"/>
      <c r="CJ270" s="218">
        <f t="shared" si="47"/>
        <v>1850</v>
      </c>
      <c r="CK270" s="67"/>
    </row>
    <row r="271" spans="1:89" x14ac:dyDescent="0.15">
      <c r="A271" s="218">
        <f t="shared" si="51"/>
        <v>1851</v>
      </c>
      <c r="BU271" s="136">
        <f>1.4*'east Allen-Studer'!DK271</f>
        <v>0.40398524538382879</v>
      </c>
      <c r="BV271" s="136">
        <f t="shared" si="49"/>
        <v>0.6463553620853244</v>
      </c>
      <c r="BW271" s="136">
        <f t="shared" si="55"/>
        <v>7.9804674436574601</v>
      </c>
      <c r="BX271" s="136">
        <f>'east Allen-Studer'!DN271</f>
        <v>2.8698694938031637</v>
      </c>
      <c r="BY271" s="136">
        <f>'east Allen-Studer'!DO271</f>
        <v>3.0789446916038954</v>
      </c>
      <c r="BZ271" s="136">
        <f>'east Allen-Studer'!DP271</f>
        <v>1.6635802469135801</v>
      </c>
      <c r="CA271" s="136">
        <f>'east Allen-Studer'!DQ271</f>
        <v>9.6439421662271219</v>
      </c>
      <c r="CB271" s="136">
        <f>'east Allen-Studer'!DR271</f>
        <v>2.2999999999999998</v>
      </c>
      <c r="CC271" s="136">
        <f>'east Allen-Studer'!DS271</f>
        <v>1.4349347469015818</v>
      </c>
      <c r="CD271" s="136">
        <f>'east Allen-Studer'!DT271</f>
        <v>2.8698694938031637</v>
      </c>
      <c r="CE271" s="37"/>
      <c r="CF271" s="204"/>
      <c r="CG271" s="198">
        <f t="shared" si="53"/>
        <v>207.71821424838711</v>
      </c>
      <c r="CH271" s="198">
        <f t="shared" si="54"/>
        <v>120.36274944880765</v>
      </c>
      <c r="CI271" s="6"/>
      <c r="CJ271" s="218">
        <f t="shared" si="47"/>
        <v>1851</v>
      </c>
      <c r="CK271" s="67"/>
    </row>
    <row r="272" spans="1:89" x14ac:dyDescent="0.15">
      <c r="A272" s="218">
        <f t="shared" si="51"/>
        <v>1852</v>
      </c>
      <c r="BU272" s="136">
        <f>1.4*'east Allen-Studer'!DK272</f>
        <v>0.54941993372200726</v>
      </c>
      <c r="BV272" s="136">
        <f t="shared" si="49"/>
        <v>0.63046997687704354</v>
      </c>
      <c r="BW272" s="136">
        <f t="shared" si="55"/>
        <v>8.0184063301372142</v>
      </c>
      <c r="BX272" s="136">
        <f>'east Allen-Studer'!DN272</f>
        <v>2.8843898632873319</v>
      </c>
      <c r="BY272" s="136">
        <f>'east Allen-Studer'!DO272</f>
        <v>3.0904871271862908</v>
      </c>
      <c r="BZ272" s="136">
        <f>'east Allen-Studer'!DP272</f>
        <v>1.6635802469135801</v>
      </c>
      <c r="CA272" s="136">
        <f>'east Allen-Studer'!DQ272</f>
        <v>9.0767618040971758</v>
      </c>
      <c r="CB272" s="136">
        <f>'east Allen-Studer'!DR272</f>
        <v>2.2999999999999998</v>
      </c>
      <c r="CC272" s="136">
        <f>'east Allen-Studer'!DS272</f>
        <v>1.442194931643666</v>
      </c>
      <c r="CD272" s="136">
        <f>'east Allen-Studer'!DT272</f>
        <v>2.8843898632873319</v>
      </c>
      <c r="CE272" s="37"/>
      <c r="CF272" s="204"/>
      <c r="CG272" s="198">
        <f t="shared" si="53"/>
        <v>213.14721909558685</v>
      </c>
      <c r="CH272" s="198">
        <f t="shared" si="54"/>
        <v>143.74236278603101</v>
      </c>
      <c r="CI272" s="6"/>
      <c r="CJ272" s="218">
        <f t="shared" si="47"/>
        <v>1852</v>
      </c>
      <c r="CK272" s="67"/>
    </row>
    <row r="273" spans="1:89" x14ac:dyDescent="0.15">
      <c r="A273" s="218">
        <f t="shared" si="51"/>
        <v>1853</v>
      </c>
      <c r="BU273" s="136">
        <f>1.4*'east Allen-Studer'!DK273</f>
        <v>0.63829668770644954</v>
      </c>
      <c r="BV273" s="136">
        <f t="shared" si="49"/>
        <v>0.61458459166876256</v>
      </c>
      <c r="BW273" s="136">
        <f t="shared" si="55"/>
        <v>8.0563452166169665</v>
      </c>
      <c r="BX273" s="136">
        <f>'east Allen-Studer'!DN273</f>
        <v>2.8989102327715002</v>
      </c>
      <c r="BY273" s="136">
        <f>'east Allen-Studer'!DO273</f>
        <v>3.1020295627686854</v>
      </c>
      <c r="BZ273" s="136">
        <f>'east Allen-Studer'!DP273</f>
        <v>1.6635802469135801</v>
      </c>
      <c r="CA273" s="136">
        <f>'east Allen-Studer'!DQ273</f>
        <v>9.0767618040971758</v>
      </c>
      <c r="CB273" s="136">
        <f>'east Allen-Studer'!DR273</f>
        <v>2.2999999999999998</v>
      </c>
      <c r="CC273" s="136">
        <f>'east Allen-Studer'!DS273</f>
        <v>1.4494551163857501</v>
      </c>
      <c r="CD273" s="136">
        <f>'east Allen-Studer'!DT273</f>
        <v>2.8989102327715002</v>
      </c>
      <c r="CE273" s="37"/>
      <c r="CF273" s="204"/>
      <c r="CG273" s="198">
        <f t="shared" si="53"/>
        <v>216.88428896795219</v>
      </c>
      <c r="CH273" s="198">
        <f t="shared" si="54"/>
        <v>157.95959075794909</v>
      </c>
      <c r="CI273" s="6"/>
      <c r="CJ273" s="218">
        <f t="shared" si="47"/>
        <v>1853</v>
      </c>
      <c r="CK273" s="67"/>
    </row>
    <row r="274" spans="1:89" x14ac:dyDescent="0.15">
      <c r="A274" s="218">
        <f t="shared" si="51"/>
        <v>1854</v>
      </c>
      <c r="BU274" s="136">
        <f>1.4*'east Allen-Studer'!DK274</f>
        <v>0.56961919599119848</v>
      </c>
      <c r="BV274" s="136">
        <f t="shared" si="49"/>
        <v>0.59869920646048158</v>
      </c>
      <c r="BW274" s="136">
        <f t="shared" si="55"/>
        <v>8.0942841030967205</v>
      </c>
      <c r="BX274" s="136">
        <f>'east Allen-Studer'!DN274</f>
        <v>2.9134306022556689</v>
      </c>
      <c r="BY274" s="136">
        <f>'east Allen-Studer'!DO274</f>
        <v>3.1164576072466796</v>
      </c>
      <c r="BZ274" s="136">
        <f>'east Allen-Studer'!DP274</f>
        <v>1.6635802469135801</v>
      </c>
      <c r="CA274" s="136">
        <f>'east Allen-Studer'!DQ274</f>
        <v>9.0767618040971758</v>
      </c>
      <c r="CB274" s="136">
        <f>'east Allen-Studer'!DR274</f>
        <v>2.2999999999999998</v>
      </c>
      <c r="CC274" s="136">
        <f>'east Allen-Studer'!DS274</f>
        <v>1.4567153011278344</v>
      </c>
      <c r="CD274" s="136">
        <f>'east Allen-Studer'!DT274</f>
        <v>2.9134306022556689</v>
      </c>
      <c r="CE274" s="37"/>
      <c r="CF274" s="204"/>
      <c r="CG274" s="198">
        <f t="shared" si="53"/>
        <v>211.17387531612712</v>
      </c>
      <c r="CH274" s="198">
        <f t="shared" si="54"/>
        <v>146.65880214430803</v>
      </c>
      <c r="CI274" s="6"/>
      <c r="CJ274" s="218">
        <f t="shared" si="47"/>
        <v>1854</v>
      </c>
      <c r="CK274" s="67"/>
    </row>
    <row r="275" spans="1:89" x14ac:dyDescent="0.15">
      <c r="A275" s="218">
        <f t="shared" si="51"/>
        <v>1855</v>
      </c>
      <c r="BU275" s="136">
        <f>1.4*'east Allen-Studer'!DK275</f>
        <v>0.46054317973756476</v>
      </c>
      <c r="BV275" s="136">
        <f t="shared" si="49"/>
        <v>0.58281382125220071</v>
      </c>
      <c r="BW275" s="136">
        <f t="shared" si="55"/>
        <v>8.1322229895764746</v>
      </c>
      <c r="BX275" s="136">
        <f>'east Allen-Studer'!DN275</f>
        <v>2.9279509717398366</v>
      </c>
      <c r="BY275" s="136">
        <f>'east Allen-Studer'!DO275</f>
        <v>3.1280000428290746</v>
      </c>
      <c r="BZ275" s="136">
        <f>'east Allen-Studer'!DP275</f>
        <v>1.6635802469135801</v>
      </c>
      <c r="CA275" s="136">
        <f>'east Allen-Studer'!DQ275</f>
        <v>8.2741352726555526</v>
      </c>
      <c r="CB275" s="136">
        <f>'east Allen-Studer'!DR275</f>
        <v>2.2999999999999998</v>
      </c>
      <c r="CC275" s="136">
        <f>'east Allen-Studer'!DS275</f>
        <v>1.4639754858699183</v>
      </c>
      <c r="CD275" s="136">
        <f>'east Allen-Studer'!DT275</f>
        <v>2.9279509717398366</v>
      </c>
      <c r="CE275" s="37"/>
      <c r="CF275" s="204"/>
      <c r="CG275" s="198">
        <f t="shared" si="53"/>
        <v>200.62589937988309</v>
      </c>
      <c r="CH275" s="198">
        <f t="shared" si="54"/>
        <v>128.80768133765781</v>
      </c>
      <c r="CI275" s="6"/>
      <c r="CJ275" s="218">
        <f t="shared" si="47"/>
        <v>1855</v>
      </c>
      <c r="CK275" s="67"/>
    </row>
    <row r="276" spans="1:89" x14ac:dyDescent="0.15">
      <c r="A276" s="218">
        <f t="shared" si="51"/>
        <v>1856</v>
      </c>
      <c r="BU276" s="136">
        <f>1.4*'east Allen-Studer'!DK276</f>
        <v>1.349310719581988</v>
      </c>
      <c r="BV276" s="136">
        <f t="shared" si="49"/>
        <v>0.56692843604391985</v>
      </c>
      <c r="BW276" s="136">
        <f t="shared" si="55"/>
        <v>8.1701618760562269</v>
      </c>
      <c r="BX276" s="136">
        <f>'east Allen-Studer'!DN276</f>
        <v>2.9424713412240053</v>
      </c>
      <c r="BY276" s="136">
        <f>'east Allen-Studer'!DO276</f>
        <v>3.1395424784114701</v>
      </c>
      <c r="BZ276" s="136">
        <f>'east Allen-Studer'!DP276</f>
        <v>1.6635802469135801</v>
      </c>
      <c r="CA276" s="136">
        <f>'east Allen-Studer'!DQ276</f>
        <v>9.7582307802569979</v>
      </c>
      <c r="CB276" s="136">
        <f>'east Allen-Studer'!DR276</f>
        <v>2.2999999999999998</v>
      </c>
      <c r="CC276" s="136">
        <f>'east Allen-Studer'!DS276</f>
        <v>1.4712356706120027</v>
      </c>
      <c r="CD276" s="136">
        <f>'east Allen-Studer'!DT276</f>
        <v>2.9424713412240053</v>
      </c>
      <c r="CE276" s="37"/>
      <c r="CF276" s="204"/>
      <c r="CG276" s="198">
        <f t="shared" si="53"/>
        <v>256.80870292665168</v>
      </c>
      <c r="CH276" s="198">
        <f t="shared" si="54"/>
        <v>272.60721661889278</v>
      </c>
      <c r="CI276" s="6"/>
      <c r="CJ276" s="218">
        <f t="shared" si="47"/>
        <v>1856</v>
      </c>
      <c r="CK276" s="67"/>
    </row>
    <row r="277" spans="1:89" x14ac:dyDescent="0.15">
      <c r="A277" s="218">
        <f t="shared" si="51"/>
        <v>1857</v>
      </c>
      <c r="BU277" s="136">
        <f>1.4*'east Allen-Studer'!DK277</f>
        <v>1.0867203100824994</v>
      </c>
      <c r="BV277" s="136">
        <f t="shared" si="49"/>
        <v>0.55104305083563876</v>
      </c>
      <c r="BW277" s="136">
        <f t="shared" si="55"/>
        <v>8.208100762535981</v>
      </c>
      <c r="BX277" s="136">
        <f>'east Allen-Studer'!DN277</f>
        <v>2.9569917107081731</v>
      </c>
      <c r="BY277" s="136">
        <f>'east Allen-Studer'!DO277</f>
        <v>3.1510849139938646</v>
      </c>
      <c r="BZ277" s="136">
        <f>'east Allen-Studer'!DP277</f>
        <v>1.6635802469135801</v>
      </c>
      <c r="CA277" s="136">
        <f>'east Allen-Studer'!DQ277</f>
        <v>11.120259019922676</v>
      </c>
      <c r="CB277" s="136">
        <f>'east Allen-Studer'!DR277</f>
        <v>2.2999999999999998</v>
      </c>
      <c r="CC277" s="136">
        <f>'east Allen-Studer'!DS277</f>
        <v>1.4784958553540866</v>
      </c>
      <c r="CD277" s="136">
        <f>'east Allen-Studer'!DT277</f>
        <v>2.9569917107081731</v>
      </c>
      <c r="CE277" s="37"/>
      <c r="CF277" s="204"/>
      <c r="CG277" s="198">
        <f t="shared" si="53"/>
        <v>243.5438277089782</v>
      </c>
      <c r="CH277" s="198">
        <f t="shared" si="54"/>
        <v>229.88676410641412</v>
      </c>
      <c r="CI277" s="6"/>
      <c r="CJ277" s="218">
        <f t="shared" si="47"/>
        <v>1857</v>
      </c>
      <c r="CK277" s="67"/>
    </row>
    <row r="278" spans="1:89" x14ac:dyDescent="0.15">
      <c r="A278" s="218">
        <f t="shared" si="51"/>
        <v>1858</v>
      </c>
      <c r="BU278" s="136">
        <f>1.4*'east Allen-Studer'!DK278</f>
        <v>0.98572399873654226</v>
      </c>
      <c r="BV278" s="136">
        <f t="shared" si="49"/>
        <v>0.53515766562735789</v>
      </c>
      <c r="BW278" s="136">
        <f t="shared" si="55"/>
        <v>8.2460396490157351</v>
      </c>
      <c r="BX278" s="136">
        <f>'east Allen-Studer'!DN278</f>
        <v>2.9715120801923414</v>
      </c>
      <c r="BY278" s="136">
        <f>'east Allen-Studer'!DO278</f>
        <v>3.1626273495762605</v>
      </c>
      <c r="BZ278" s="136">
        <f>'east Allen-Studer'!DP278</f>
        <v>1.6635802469135801</v>
      </c>
      <c r="CA278" s="136">
        <f>'east Allen-Studer'!DQ278</f>
        <v>12.427363329437735</v>
      </c>
      <c r="CB278" s="136">
        <f>'east Allen-Studer'!DR278</f>
        <v>2.2999999999999998</v>
      </c>
      <c r="CC278" s="136">
        <f>'east Allen-Studer'!DS278</f>
        <v>1.4857560400961707</v>
      </c>
      <c r="CD278" s="136">
        <f>'east Allen-Studer'!DT278</f>
        <v>2.9715120801923414</v>
      </c>
      <c r="CE278" s="37"/>
      <c r="CF278" s="204"/>
      <c r="CG278" s="198">
        <f t="shared" si="53"/>
        <v>239.80982659006477</v>
      </c>
      <c r="CH278" s="198">
        <f t="shared" si="54"/>
        <v>213.34455549480745</v>
      </c>
      <c r="CI278" s="6"/>
      <c r="CJ278" s="218">
        <f t="shared" si="47"/>
        <v>1858</v>
      </c>
      <c r="CK278" s="67"/>
    </row>
    <row r="279" spans="1:89" x14ac:dyDescent="0.15">
      <c r="A279" s="218">
        <f t="shared" si="51"/>
        <v>1859</v>
      </c>
      <c r="BU279" s="136">
        <f>1.4*'east Allen-Studer'!DK279</f>
        <v>1.139238391982397</v>
      </c>
      <c r="BV279" s="136">
        <f t="shared" si="49"/>
        <v>0.51927228041907691</v>
      </c>
      <c r="BW279" s="136">
        <f t="shared" si="55"/>
        <v>8.2839785354954873</v>
      </c>
      <c r="BX279" s="136">
        <f>'east Allen-Studer'!DN279</f>
        <v>2.9860324496765092</v>
      </c>
      <c r="BY279" s="136">
        <f>'east Allen-Studer'!DO279</f>
        <v>3.174169785158655</v>
      </c>
      <c r="BZ279" s="136">
        <f>'east Allen-Studer'!DP279</f>
        <v>1.6635802469135801</v>
      </c>
      <c r="CA279" s="136">
        <f>'east Allen-Studer'!DQ279</f>
        <v>14.484873814443985</v>
      </c>
      <c r="CB279" s="136">
        <f>'east Allen-Studer'!DR279</f>
        <v>2.2999999999999998</v>
      </c>
      <c r="CC279" s="136">
        <f>'east Allen-Studer'!DS279</f>
        <v>1.4930162248382546</v>
      </c>
      <c r="CD279" s="136">
        <f>'east Allen-Studer'!DT279</f>
        <v>2.9860324496765092</v>
      </c>
      <c r="CE279" s="37"/>
      <c r="CF279" s="204"/>
      <c r="CG279" s="198">
        <f t="shared" si="53"/>
        <v>253.59768627313366</v>
      </c>
      <c r="CH279" s="198">
        <f t="shared" si="54"/>
        <v>238.03308102707433</v>
      </c>
      <c r="CI279" s="6"/>
      <c r="CJ279" s="218">
        <f t="shared" si="47"/>
        <v>1859</v>
      </c>
      <c r="CK279" s="67"/>
    </row>
    <row r="280" spans="1:89" x14ac:dyDescent="0.15">
      <c r="A280" s="218">
        <f t="shared" si="51"/>
        <v>1860</v>
      </c>
      <c r="BU280" s="136">
        <f>1.4*'east Allen-Studer'!DK280</f>
        <v>0.88876753984442347</v>
      </c>
      <c r="BV280" s="136">
        <f t="shared" si="49"/>
        <v>0.50338689521079605</v>
      </c>
      <c r="BW280" s="136">
        <f t="shared" si="55"/>
        <v>8.3219174219752414</v>
      </c>
      <c r="BX280" s="136">
        <f>'east Allen-Studer'!DN280</f>
        <v>3.0005528191606778</v>
      </c>
      <c r="BY280" s="136">
        <f>'east Allen-Studer'!DO280</f>
        <v>3.6791513418884412</v>
      </c>
      <c r="BZ280" s="136">
        <f>'east Allen-Studer'!DP280</f>
        <v>2.1013645224171538</v>
      </c>
      <c r="CA280" s="136">
        <f>'east Allen-Studer'!DQ280</f>
        <v>13.764190810500162</v>
      </c>
      <c r="CB280" s="136">
        <f>'east Allen-Studer'!DR280</f>
        <v>2.2999999999999998</v>
      </c>
      <c r="CC280" s="136">
        <f>'east Allen-Studer'!DS280</f>
        <v>1.5002764095803389</v>
      </c>
      <c r="CD280" s="136">
        <f>'east Allen-Studer'!DT280</f>
        <v>3.0005528191606778</v>
      </c>
      <c r="CE280" s="37"/>
      <c r="CG280" s="198">
        <f t="shared" si="53"/>
        <v>241.05214031466028</v>
      </c>
      <c r="CH280" s="198">
        <f t="shared" si="54"/>
        <v>199.57622787596662</v>
      </c>
      <c r="CI280" s="6"/>
      <c r="CJ280" s="218">
        <f t="shared" si="47"/>
        <v>1860</v>
      </c>
      <c r="CK280" s="67"/>
    </row>
    <row r="281" spans="1:89" x14ac:dyDescent="0.15">
      <c r="A281" s="218">
        <f t="shared" si="51"/>
        <v>1861</v>
      </c>
      <c r="AF281" s="1">
        <v>2.6659999999999999</v>
      </c>
      <c r="AT281" s="204">
        <v>14.25</v>
      </c>
      <c r="AU281" s="60">
        <f t="shared" ref="AU281:AU309" si="56">(1/AT281)*40</f>
        <v>2.807017543859649</v>
      </c>
      <c r="AV281" s="1">
        <f t="shared" ref="AV281:AV312" si="57">10.78*AU281/37.3578</f>
        <v>0.80999547946632344</v>
      </c>
      <c r="AX281" s="204">
        <v>7.61</v>
      </c>
      <c r="AY281" s="37">
        <f t="shared" ref="AY281:AY290" si="58">(1/AX281)*40</f>
        <v>5.2562417871222076</v>
      </c>
      <c r="AZ281" s="204">
        <v>22.5</v>
      </c>
      <c r="BA281" s="60">
        <f t="shared" ref="BA281:BA309" si="59">(1/AZ281)*40</f>
        <v>1.7777777777777779</v>
      </c>
      <c r="BB281" s="6">
        <v>22.07</v>
      </c>
      <c r="BC281" s="6">
        <f t="shared" ref="BC281:BC290" si="60">(1/BB281)*40</f>
        <v>1.8124150430448571</v>
      </c>
      <c r="BF281" s="6">
        <v>20.79</v>
      </c>
      <c r="BG281" s="6">
        <f t="shared" ref="BG281:BG290" si="61">(1/BF281)*40</f>
        <v>1.9240019240019239</v>
      </c>
      <c r="BP281">
        <f t="shared" ref="BP281:BP290" si="62">10.78*AY281/37.3578</f>
        <v>1.5167458058337857</v>
      </c>
      <c r="BQ281" s="136">
        <f t="shared" ref="BQ281:BQ309" si="63">10.78*BA281/37.3578</f>
        <v>0.51299713699533822</v>
      </c>
      <c r="BR281" s="136">
        <f t="shared" ref="BR281:BR292" si="64">0.063+1.226*(BP281)+0.017*2</f>
        <v>1.9565303579522213</v>
      </c>
      <c r="BS281" s="136">
        <f t="shared" ref="BS281:BS292" si="65">0.254966+0.593992*BQ281+0.021382*2</f>
        <v>0.60244619539813504</v>
      </c>
      <c r="BT281" s="136">
        <f t="shared" ref="BT281:BT292" si="66">1.149842*BQ281+0.003162*2</f>
        <v>0.59618965399699375</v>
      </c>
      <c r="BU281" s="136">
        <f t="shared" ref="BU281:BU312" si="67">AV281</f>
        <v>0.80999547946632344</v>
      </c>
      <c r="BV281" s="136">
        <f t="shared" ref="BV281:BV291" si="68">BA281*AVERAGE(BV$292:BV$296)/AVERAGE(BA$292:BA$296)</f>
        <v>0.48750151000251507</v>
      </c>
      <c r="BW281" s="136">
        <f t="shared" si="55"/>
        <v>8.3598563084549955</v>
      </c>
      <c r="BX281" s="136">
        <f>'east Allen-Studer'!DN281</f>
        <v>3.0150731886448456</v>
      </c>
      <c r="BY281" s="136">
        <f>'east Allen-Studer'!DO281</f>
        <v>3.6194114388065852</v>
      </c>
      <c r="BZ281" s="136">
        <f>'east Allen-Studer'!DP281</f>
        <v>2.1013645224171538</v>
      </c>
      <c r="CA281" s="136">
        <f>'east Allen-Studer'!DQ281</f>
        <v>12</v>
      </c>
      <c r="CB281" s="136">
        <f>'east Allen-Studer'!DR281</f>
        <v>2.2999999999999998</v>
      </c>
      <c r="CC281" s="136">
        <f>'east Allen-Studer'!DS281</f>
        <v>1.5075365943224228</v>
      </c>
      <c r="CD281" s="136">
        <f>'east Allen-Studer'!DT281</f>
        <v>3.0150731886448456</v>
      </c>
      <c r="CE281" s="37"/>
      <c r="CF281" s="198">
        <f t="shared" ref="CF281:CF309" si="69">$BR$10*$BR281+$BT$10*$BT281+$BU$10*$BU281+$BV$10*$BV281+$BW$10*$BW281+$BX$10*$BX281+$BY$10*$BY281+$BZ$10*$BZ281+$CA$10*$CA281+$CB$10*$CB281+$CC$10*$CC281+$CD$10*$CD281</f>
        <v>666.54916078957081</v>
      </c>
      <c r="CG281" s="198">
        <f t="shared" si="53"/>
        <v>229.29514421644416</v>
      </c>
      <c r="CH281" s="198">
        <f t="shared" si="54"/>
        <v>186.49178324382433</v>
      </c>
      <c r="CI281" s="6"/>
      <c r="CJ281" s="218">
        <f t="shared" si="47"/>
        <v>1861</v>
      </c>
      <c r="CK281" s="67"/>
    </row>
    <row r="282" spans="1:89" x14ac:dyDescent="0.15">
      <c r="A282" s="218">
        <f t="shared" si="51"/>
        <v>1862</v>
      </c>
      <c r="AF282" s="1">
        <v>2.8660000000000001</v>
      </c>
      <c r="AT282" s="204">
        <v>12</v>
      </c>
      <c r="AU282" s="60">
        <f t="shared" si="56"/>
        <v>3.333333333333333</v>
      </c>
      <c r="AV282" s="1">
        <f t="shared" si="57"/>
        <v>0.96186963186625907</v>
      </c>
      <c r="AX282" s="204">
        <v>6.11</v>
      </c>
      <c r="AY282" s="37">
        <f t="shared" si="58"/>
        <v>6.5466448445171839</v>
      </c>
      <c r="AZ282" s="204">
        <v>19.5</v>
      </c>
      <c r="BA282" s="60">
        <f t="shared" si="59"/>
        <v>2.0512820512820511</v>
      </c>
      <c r="BB282" s="6">
        <v>20.79</v>
      </c>
      <c r="BC282" s="6">
        <f t="shared" si="60"/>
        <v>1.9240019240019239</v>
      </c>
      <c r="BF282" s="6">
        <v>18.21</v>
      </c>
      <c r="BG282" s="6">
        <f t="shared" si="61"/>
        <v>2.1965952773201538</v>
      </c>
      <c r="BP282">
        <f t="shared" si="62"/>
        <v>1.889105659966466</v>
      </c>
      <c r="BQ282" s="136">
        <f t="shared" si="63"/>
        <v>0.59191977345615931</v>
      </c>
      <c r="BR282" s="136">
        <f t="shared" si="64"/>
        <v>2.4130435391188874</v>
      </c>
      <c r="BS282" s="136">
        <f t="shared" si="65"/>
        <v>0.64932561007477108</v>
      </c>
      <c r="BT282" s="136">
        <f t="shared" si="66"/>
        <v>0.6869382161503772</v>
      </c>
      <c r="BU282" s="136">
        <f t="shared" si="67"/>
        <v>0.96186963186625907</v>
      </c>
      <c r="BV282" s="136">
        <f t="shared" si="68"/>
        <v>0.56250174231059424</v>
      </c>
      <c r="BW282" s="136">
        <f t="shared" si="55"/>
        <v>8.3977951949347478</v>
      </c>
      <c r="BX282" s="136">
        <f>'east Allen-Studer'!DN282</f>
        <v>3.0295935581290139</v>
      </c>
      <c r="BY282" s="136">
        <f>'east Allen-Studer'!DO282</f>
        <v>3.5596715357247297</v>
      </c>
      <c r="BZ282" s="136">
        <f>'east Allen-Studer'!DP282</f>
        <v>2.1013645224171538</v>
      </c>
      <c r="CA282" s="136">
        <f>'east Allen-Studer'!DQ282</f>
        <v>12</v>
      </c>
      <c r="CB282" s="136">
        <f>'east Allen-Studer'!DR282</f>
        <v>2.2999999999999998</v>
      </c>
      <c r="CC282" s="136">
        <f>'east Allen-Studer'!DS282</f>
        <v>1.5147967790645069</v>
      </c>
      <c r="CD282" s="136">
        <f>'east Allen-Studer'!DT282</f>
        <v>3.0295935581290139</v>
      </c>
      <c r="CE282" s="37"/>
      <c r="CF282" s="198">
        <f t="shared" si="69"/>
        <v>769.40647186597687</v>
      </c>
      <c r="CG282" s="198">
        <f t="shared" si="53"/>
        <v>247.12133933079204</v>
      </c>
      <c r="CH282" s="198">
        <f t="shared" si="54"/>
        <v>212.58973743205104</v>
      </c>
      <c r="CI282" s="6"/>
      <c r="CJ282" s="218">
        <f t="shared" si="47"/>
        <v>1862</v>
      </c>
      <c r="CK282" s="67"/>
    </row>
    <row r="283" spans="1:89" x14ac:dyDescent="0.15">
      <c r="A283" s="218">
        <f t="shared" si="51"/>
        <v>1863</v>
      </c>
      <c r="AF283" s="1">
        <v>2.9430000000000001</v>
      </c>
      <c r="AG283" s="1">
        <v>0.84</v>
      </c>
      <c r="AH283" s="1"/>
      <c r="AI283" s="1"/>
      <c r="AJ283" s="1"/>
      <c r="AK283" s="1"/>
      <c r="AL283" s="1"/>
      <c r="AT283" s="204">
        <v>13.71</v>
      </c>
      <c r="AU283" s="60">
        <f t="shared" si="56"/>
        <v>2.9175784099197664</v>
      </c>
      <c r="AV283" s="1">
        <f t="shared" si="57"/>
        <v>0.84189902132714134</v>
      </c>
      <c r="AX283" s="204">
        <v>8.4600000000000009</v>
      </c>
      <c r="AY283" s="37">
        <f t="shared" si="58"/>
        <v>4.7281323877068555</v>
      </c>
      <c r="AZ283" s="204">
        <v>21.32</v>
      </c>
      <c r="BA283" s="60">
        <f t="shared" si="59"/>
        <v>1.8761726078799248</v>
      </c>
      <c r="BB283" s="6">
        <v>24.21</v>
      </c>
      <c r="BC283" s="6">
        <f t="shared" si="60"/>
        <v>1.6522098306484923</v>
      </c>
      <c r="BF283" s="6">
        <v>24.75</v>
      </c>
      <c r="BG283" s="6">
        <f t="shared" si="61"/>
        <v>1.6161616161616164</v>
      </c>
      <c r="BP283">
        <f t="shared" si="62"/>
        <v>1.3643540877535589</v>
      </c>
      <c r="BQ283" s="136">
        <f t="shared" si="63"/>
        <v>0.5413900366977068</v>
      </c>
      <c r="BR283" s="136">
        <f t="shared" si="64"/>
        <v>1.7696981115858632</v>
      </c>
      <c r="BS283" s="136">
        <f t="shared" si="65"/>
        <v>0.61931135067814425</v>
      </c>
      <c r="BT283" s="136">
        <f t="shared" si="66"/>
        <v>0.62883700257656461</v>
      </c>
      <c r="BU283" s="136">
        <f t="shared" si="67"/>
        <v>0.84189902132714134</v>
      </c>
      <c r="BV283" s="136">
        <f t="shared" si="68"/>
        <v>0.5144833008938362</v>
      </c>
      <c r="BW283" s="136">
        <f t="shared" si="55"/>
        <v>8.4357340814145019</v>
      </c>
      <c r="BX283" s="136">
        <f>'east Allen-Studer'!DN283</f>
        <v>3.0441139276131821</v>
      </c>
      <c r="BY283" s="136">
        <f>'east Allen-Studer'!DO283</f>
        <v>3.4999316326428738</v>
      </c>
      <c r="BZ283" s="136">
        <f>'east Allen-Studer'!DP283</f>
        <v>2.1013645224171538</v>
      </c>
      <c r="CA283" s="136">
        <f>'east Allen-Studer'!DQ283</f>
        <v>12</v>
      </c>
      <c r="CB283" s="136">
        <f>'east Allen-Studer'!DR283</f>
        <v>2.2999999999999998</v>
      </c>
      <c r="CC283" s="136">
        <f>'east Allen-Studer'!DS283</f>
        <v>1.5220569638065911</v>
      </c>
      <c r="CD283" s="136">
        <f>'east Allen-Studer'!DT283</f>
        <v>3.0441139276131821</v>
      </c>
      <c r="CE283" s="37"/>
      <c r="CF283" s="198">
        <f t="shared" si="69"/>
        <v>640.13715899108411</v>
      </c>
      <c r="CG283" s="198">
        <f t="shared" si="53"/>
        <v>234.48970119044043</v>
      </c>
      <c r="CH283" s="198">
        <f t="shared" si="54"/>
        <v>192.18846654965435</v>
      </c>
      <c r="CI283" s="6"/>
      <c r="CJ283" s="218">
        <f t="shared" si="47"/>
        <v>1863</v>
      </c>
      <c r="CK283" s="67"/>
    </row>
    <row r="284" spans="1:89" x14ac:dyDescent="0.15">
      <c r="A284" s="218">
        <f t="shared" ref="A284:A315" si="70">A283+1</f>
        <v>1864</v>
      </c>
      <c r="AF284" s="1">
        <v>3.0550000000000002</v>
      </c>
      <c r="AG284" s="1">
        <v>0.87</v>
      </c>
      <c r="AH284" s="1"/>
      <c r="AI284" s="1"/>
      <c r="AJ284" s="1"/>
      <c r="AK284" s="1"/>
      <c r="AL284" s="1"/>
      <c r="AT284" s="204">
        <v>14.25</v>
      </c>
      <c r="AU284" s="60">
        <f t="shared" si="56"/>
        <v>2.807017543859649</v>
      </c>
      <c r="AV284" s="1">
        <f t="shared" si="57"/>
        <v>0.80999547946632344</v>
      </c>
      <c r="AX284" s="204">
        <v>6.86</v>
      </c>
      <c r="AY284" s="37">
        <f t="shared" si="58"/>
        <v>5.8309037900874632</v>
      </c>
      <c r="AZ284" s="204">
        <v>23.19</v>
      </c>
      <c r="BA284" s="60">
        <f t="shared" si="59"/>
        <v>1.7248814144027595</v>
      </c>
      <c r="BB284" s="6">
        <v>25.29</v>
      </c>
      <c r="BC284" s="6">
        <f t="shared" si="60"/>
        <v>1.5816528272044286</v>
      </c>
      <c r="BF284" s="6">
        <v>28.61</v>
      </c>
      <c r="BG284" s="6">
        <f t="shared" si="61"/>
        <v>1.3981125480601189</v>
      </c>
      <c r="BP284">
        <f t="shared" si="62"/>
        <v>1.6825707846057008</v>
      </c>
      <c r="BQ284" s="136">
        <f t="shared" si="63"/>
        <v>0.49773331532536041</v>
      </c>
      <c r="BR284" s="136">
        <f t="shared" si="64"/>
        <v>2.1598317819265889</v>
      </c>
      <c r="BS284" s="136">
        <f t="shared" si="65"/>
        <v>0.59337960743674145</v>
      </c>
      <c r="BT284" s="136">
        <f t="shared" si="66"/>
        <v>0.57863867076034303</v>
      </c>
      <c r="BU284" s="136">
        <f t="shared" si="67"/>
        <v>0.80999547946632344</v>
      </c>
      <c r="BV284" s="136">
        <f t="shared" si="68"/>
        <v>0.47299629042934827</v>
      </c>
      <c r="BW284" s="136">
        <f t="shared" si="55"/>
        <v>8.4736729678942559</v>
      </c>
      <c r="BX284" s="136">
        <f>'east Allen-Studer'!DN284</f>
        <v>3.0586342970973499</v>
      </c>
      <c r="BY284" s="136">
        <f>'east Allen-Studer'!DO284</f>
        <v>3.4401917295610183</v>
      </c>
      <c r="BZ284" s="136">
        <f>'east Allen-Studer'!DP284</f>
        <v>3.068978624627023</v>
      </c>
      <c r="CA284" s="136">
        <f>'east Allen-Studer'!DQ284</f>
        <v>12</v>
      </c>
      <c r="CB284" s="136">
        <f>'east Allen-Studer'!DR284</f>
        <v>2.2999999999999998</v>
      </c>
      <c r="CC284" s="136">
        <f>'east Allen-Studer'!DS284</f>
        <v>1.529317148548675</v>
      </c>
      <c r="CD284" s="136">
        <f>'east Allen-Studer'!DT284</f>
        <v>3.0586342970973499</v>
      </c>
      <c r="CE284" s="37"/>
      <c r="CF284" s="198">
        <f t="shared" si="69"/>
        <v>733.86600454817187</v>
      </c>
      <c r="CG284" s="198">
        <f t="shared" si="53"/>
        <v>239.50457095681631</v>
      </c>
      <c r="CH284" s="198">
        <f t="shared" si="54"/>
        <v>189.08753171881727</v>
      </c>
      <c r="CI284" s="6"/>
      <c r="CJ284" s="218">
        <f t="shared" ref="CJ284:CJ347" si="71">CJ283+1</f>
        <v>1864</v>
      </c>
      <c r="CK284" s="67"/>
    </row>
    <row r="285" spans="1:89" x14ac:dyDescent="0.15">
      <c r="A285" s="218">
        <f t="shared" si="70"/>
        <v>1865</v>
      </c>
      <c r="AF285" s="1">
        <v>3.536</v>
      </c>
      <c r="AG285" s="1">
        <v>1.01</v>
      </c>
      <c r="AH285" s="1"/>
      <c r="AI285" s="1"/>
      <c r="AJ285" s="1"/>
      <c r="AK285" s="1"/>
      <c r="AL285" s="1"/>
      <c r="AT285" s="204">
        <v>11.79</v>
      </c>
      <c r="AU285" s="60">
        <f t="shared" si="56"/>
        <v>3.3927056827820188</v>
      </c>
      <c r="AV285" s="1">
        <f t="shared" si="57"/>
        <v>0.9790021698384318</v>
      </c>
      <c r="AX285" s="204">
        <v>5.78</v>
      </c>
      <c r="AY285" s="37">
        <f t="shared" si="58"/>
        <v>6.9204152249134943</v>
      </c>
      <c r="AZ285" s="204">
        <v>22.61</v>
      </c>
      <c r="BA285" s="60">
        <f t="shared" si="59"/>
        <v>1.7691287041132242</v>
      </c>
      <c r="BB285" s="6">
        <v>21.11</v>
      </c>
      <c r="BC285" s="6">
        <f t="shared" si="60"/>
        <v>1.8948365703458079</v>
      </c>
      <c r="BF285" s="6">
        <v>21</v>
      </c>
      <c r="BG285" s="6">
        <f t="shared" si="61"/>
        <v>1.9047619047619047</v>
      </c>
      <c r="BP285">
        <f t="shared" si="62"/>
        <v>1.9969611734247592</v>
      </c>
      <c r="BQ285" s="136">
        <f t="shared" si="63"/>
        <v>0.51050135260482576</v>
      </c>
      <c r="BR285" s="136">
        <f t="shared" si="64"/>
        <v>2.5452743986187549</v>
      </c>
      <c r="BS285" s="136">
        <f t="shared" si="65"/>
        <v>0.60096371943644566</v>
      </c>
      <c r="BT285" s="136">
        <f t="shared" si="66"/>
        <v>0.59331989628183812</v>
      </c>
      <c r="BU285" s="136">
        <f t="shared" si="67"/>
        <v>0.9790021698384318</v>
      </c>
      <c r="BV285" s="136">
        <f t="shared" si="68"/>
        <v>0.48512976448724404</v>
      </c>
      <c r="BW285" s="136">
        <f t="shared" si="55"/>
        <v>8.5116118543740082</v>
      </c>
      <c r="BX285" s="136">
        <f>'east Allen-Studer'!DN285</f>
        <v>3.073154666581519</v>
      </c>
      <c r="BY285" s="136">
        <f>'east Allen-Studer'!DO285</f>
        <v>3.3804518264791623</v>
      </c>
      <c r="BZ285" s="136">
        <f>'east Allen-Studer'!DP285</f>
        <v>2.936952758470178</v>
      </c>
      <c r="CA285" s="136">
        <f>'east Allen-Studer'!DQ285</f>
        <v>12</v>
      </c>
      <c r="CB285" s="136">
        <f>'east Allen-Studer'!DR285</f>
        <v>2.2999999999999998</v>
      </c>
      <c r="CC285" s="136">
        <f>'east Allen-Studer'!DS285</f>
        <v>1.5365773332907595</v>
      </c>
      <c r="CD285" s="136">
        <f>'east Allen-Studer'!DT285</f>
        <v>3.073154666581519</v>
      </c>
      <c r="CE285" s="37"/>
      <c r="CF285" s="198">
        <f t="shared" si="69"/>
        <v>802.92859561066507</v>
      </c>
      <c r="CG285" s="198">
        <f t="shared" si="53"/>
        <v>249.54473075684135</v>
      </c>
      <c r="CH285" s="198">
        <f t="shared" si="54"/>
        <v>216.30754429506172</v>
      </c>
      <c r="CI285" s="6"/>
      <c r="CJ285" s="218">
        <f t="shared" si="71"/>
        <v>1865</v>
      </c>
      <c r="CK285" s="67"/>
    </row>
    <row r="286" spans="1:89" x14ac:dyDescent="0.15">
      <c r="A286" s="218">
        <f t="shared" si="70"/>
        <v>1866</v>
      </c>
      <c r="AF286" s="1">
        <v>3.77</v>
      </c>
      <c r="AG286" s="1">
        <v>1.1200000000000001</v>
      </c>
      <c r="AH286" s="1"/>
      <c r="AI286" s="1"/>
      <c r="AJ286" s="1"/>
      <c r="AK286" s="1"/>
      <c r="AL286" s="1"/>
      <c r="AT286" s="204">
        <v>10.93</v>
      </c>
      <c r="AU286" s="60">
        <f t="shared" si="56"/>
        <v>3.6596523330283626</v>
      </c>
      <c r="AV286" s="1">
        <f t="shared" si="57"/>
        <v>1.0560325326985462</v>
      </c>
      <c r="AX286" s="204">
        <v>6.32</v>
      </c>
      <c r="AY286" s="37">
        <f t="shared" si="58"/>
        <v>6.329113924050632</v>
      </c>
      <c r="AZ286" s="204">
        <v>20.79</v>
      </c>
      <c r="BA286" s="60">
        <f t="shared" si="59"/>
        <v>1.9240019240019239</v>
      </c>
      <c r="BB286" s="6">
        <v>17.89</v>
      </c>
      <c r="BC286" s="6">
        <f t="shared" si="60"/>
        <v>2.2358859698155391</v>
      </c>
      <c r="BF286" s="6">
        <v>18.690000000000001</v>
      </c>
      <c r="BG286" s="6">
        <f t="shared" si="61"/>
        <v>2.1401819154628141</v>
      </c>
      <c r="BP286">
        <f t="shared" si="62"/>
        <v>1.8263347440498587</v>
      </c>
      <c r="BQ286" s="136">
        <f t="shared" si="63"/>
        <v>0.55519170670491147</v>
      </c>
      <c r="BR286" s="136">
        <f t="shared" si="64"/>
        <v>2.3360863962051268</v>
      </c>
      <c r="BS286" s="136">
        <f t="shared" si="65"/>
        <v>0.62750943224906375</v>
      </c>
      <c r="BT286" s="136">
        <f t="shared" si="66"/>
        <v>0.6447067424209888</v>
      </c>
      <c r="BU286" s="136">
        <f t="shared" si="67"/>
        <v>1.0560325326985462</v>
      </c>
      <c r="BV286" s="136">
        <f t="shared" si="68"/>
        <v>0.52759903679925868</v>
      </c>
      <c r="BW286" s="136">
        <f t="shared" si="55"/>
        <v>8.5495507408537623</v>
      </c>
      <c r="BX286" s="136">
        <f>'east Allen-Studer'!DN286</f>
        <v>3.0876750360656868</v>
      </c>
      <c r="BY286" s="136">
        <f>'east Allen-Studer'!DO286</f>
        <v>3.3207119233973064</v>
      </c>
      <c r="BZ286" s="136">
        <f>'east Allen-Studer'!DP286</f>
        <v>3.5543475426672488</v>
      </c>
      <c r="CA286" s="136">
        <f>'east Allen-Studer'!DQ286</f>
        <v>12</v>
      </c>
      <c r="CB286" s="136">
        <f>'east Allen-Studer'!DR286</f>
        <v>2.2999999999999998</v>
      </c>
      <c r="CC286" s="136">
        <f>'east Allen-Studer'!DS286</f>
        <v>1.5438375180328434</v>
      </c>
      <c r="CD286" s="136">
        <f>'east Allen-Studer'!DT286</f>
        <v>3.0876750360656868</v>
      </c>
      <c r="CE286" s="37"/>
      <c r="CF286" s="198">
        <f t="shared" si="69"/>
        <v>797.36782441546609</v>
      </c>
      <c r="CG286" s="198">
        <f t="shared" si="53"/>
        <v>266.5479755096174</v>
      </c>
      <c r="CH286" s="198">
        <f t="shared" si="54"/>
        <v>231.48236973050732</v>
      </c>
      <c r="CI286" s="6"/>
      <c r="CJ286" s="218">
        <f t="shared" si="71"/>
        <v>1866</v>
      </c>
      <c r="CK286" s="67"/>
    </row>
    <row r="287" spans="1:89" x14ac:dyDescent="0.15">
      <c r="A287" s="218">
        <f t="shared" si="70"/>
        <v>1867</v>
      </c>
      <c r="AF287" s="1">
        <v>4.3049999999999997</v>
      </c>
      <c r="AG287" s="1">
        <v>1.44</v>
      </c>
      <c r="AH287" s="1"/>
      <c r="AI287" s="1"/>
      <c r="AJ287" s="1"/>
      <c r="AK287" s="1"/>
      <c r="AL287" s="1"/>
      <c r="AT287" s="204">
        <v>8.36</v>
      </c>
      <c r="AU287" s="60">
        <f t="shared" si="56"/>
        <v>4.784688995215312</v>
      </c>
      <c r="AV287" s="1">
        <f t="shared" si="57"/>
        <v>1.3806741127266879</v>
      </c>
      <c r="AX287" s="204">
        <v>5.36</v>
      </c>
      <c r="AY287" s="37">
        <f t="shared" si="58"/>
        <v>7.4626865671641784</v>
      </c>
      <c r="AZ287" s="204">
        <v>16.18</v>
      </c>
      <c r="BA287" s="60">
        <f t="shared" si="59"/>
        <v>2.4721878862793574</v>
      </c>
      <c r="BB287" s="6">
        <v>14.14</v>
      </c>
      <c r="BC287" s="6">
        <f t="shared" si="60"/>
        <v>2.8288543140028288</v>
      </c>
      <c r="BF287" s="6">
        <v>12.11</v>
      </c>
      <c r="BG287" s="6">
        <f t="shared" si="61"/>
        <v>3.3030553261767137</v>
      </c>
      <c r="BP287">
        <f t="shared" si="62"/>
        <v>2.1534394743274454</v>
      </c>
      <c r="BQ287" s="136">
        <f t="shared" si="63"/>
        <v>0.71337673562392523</v>
      </c>
      <c r="BR287" s="136">
        <f t="shared" si="64"/>
        <v>2.7371167955254481</v>
      </c>
      <c r="BS287" s="136">
        <f t="shared" si="65"/>
        <v>0.72147007394672658</v>
      </c>
      <c r="BT287" s="136">
        <f t="shared" si="66"/>
        <v>0.8265945324432854</v>
      </c>
      <c r="BU287" s="136">
        <f t="shared" si="67"/>
        <v>1.3806741127266879</v>
      </c>
      <c r="BV287" s="136">
        <f t="shared" si="68"/>
        <v>0.67792237175875092</v>
      </c>
      <c r="BW287" s="136">
        <f t="shared" si="55"/>
        <v>8.5874896273335146</v>
      </c>
      <c r="BX287" s="136">
        <f>'east Allen-Studer'!DN287</f>
        <v>3.1021954055498555</v>
      </c>
      <c r="BY287" s="136">
        <f>'east Allen-Studer'!DO287</f>
        <v>3.2609720203154509</v>
      </c>
      <c r="BZ287" s="136">
        <f>'east Allen-Studer'!DP287</f>
        <v>3.068978624627023</v>
      </c>
      <c r="CA287" s="136">
        <f>'east Allen-Studer'!DQ287</f>
        <v>12</v>
      </c>
      <c r="CB287" s="136">
        <f>'east Allen-Studer'!DR287</f>
        <v>2.2999999999999998</v>
      </c>
      <c r="CC287" s="136">
        <f>'east Allen-Studer'!DS287</f>
        <v>1.5510977027749278</v>
      </c>
      <c r="CD287" s="136">
        <f>'east Allen-Studer'!DT287</f>
        <v>3.1021954055498555</v>
      </c>
      <c r="CE287" s="37"/>
      <c r="CF287" s="198">
        <f t="shared" si="69"/>
        <v>893.0335164176231</v>
      </c>
      <c r="CG287" s="198">
        <f t="shared" si="53"/>
        <v>297.57794607008742</v>
      </c>
      <c r="CH287" s="198">
        <f t="shared" si="54"/>
        <v>285.61900249341096</v>
      </c>
      <c r="CI287" s="6"/>
      <c r="CJ287" s="218">
        <f t="shared" si="71"/>
        <v>1867</v>
      </c>
      <c r="CK287" s="67"/>
    </row>
    <row r="288" spans="1:89" x14ac:dyDescent="0.15">
      <c r="A288" s="218">
        <f t="shared" si="70"/>
        <v>1868</v>
      </c>
      <c r="AF288" s="1">
        <v>2.9</v>
      </c>
      <c r="AG288" s="1">
        <v>1.1000000000000001</v>
      </c>
      <c r="AH288" s="1"/>
      <c r="AI288" s="1"/>
      <c r="AJ288" s="1"/>
      <c r="AK288" s="1"/>
      <c r="AL288" s="1"/>
      <c r="AT288" s="204">
        <v>11.25</v>
      </c>
      <c r="AU288" s="60">
        <f t="shared" si="56"/>
        <v>3.5555555555555558</v>
      </c>
      <c r="AV288" s="1">
        <f t="shared" si="57"/>
        <v>1.0259942739906764</v>
      </c>
      <c r="AX288" s="204">
        <v>6.43</v>
      </c>
      <c r="AY288" s="37">
        <f t="shared" si="58"/>
        <v>6.2208398133748055</v>
      </c>
      <c r="AZ288" s="204">
        <v>23.14</v>
      </c>
      <c r="BA288" s="60">
        <f t="shared" si="59"/>
        <v>1.7286084701815039</v>
      </c>
      <c r="BB288" s="6">
        <v>19.5</v>
      </c>
      <c r="BC288" s="6">
        <f t="shared" si="60"/>
        <v>2.0512820512820511</v>
      </c>
      <c r="BF288" s="6">
        <v>15.54</v>
      </c>
      <c r="BG288" s="6">
        <f t="shared" si="61"/>
        <v>2.574002574002574</v>
      </c>
      <c r="BP288">
        <f t="shared" si="62"/>
        <v>1.7950910703569376</v>
      </c>
      <c r="BQ288" s="136">
        <f t="shared" si="63"/>
        <v>0.4988087978563141</v>
      </c>
      <c r="BR288" s="136">
        <f t="shared" si="64"/>
        <v>2.2977816522576053</v>
      </c>
      <c r="BS288" s="136">
        <f t="shared" si="65"/>
        <v>0.59401843545626776</v>
      </c>
      <c r="BT288" s="136">
        <f t="shared" si="66"/>
        <v>0.57987530574469992</v>
      </c>
      <c r="BU288" s="136">
        <f t="shared" si="67"/>
        <v>1.0259942739906764</v>
      </c>
      <c r="BV288" s="136">
        <f t="shared" si="68"/>
        <v>0.47401832217184914</v>
      </c>
      <c r="BW288" s="136">
        <f t="shared" si="55"/>
        <v>8.6254285138132687</v>
      </c>
      <c r="BX288" s="136">
        <f>'east Allen-Studer'!DN288</f>
        <v>3.1167157750340233</v>
      </c>
      <c r="BY288" s="136">
        <f>'east Allen-Studer'!DO288</f>
        <v>3.2012321172335949</v>
      </c>
      <c r="BZ288" s="136">
        <f>'east Allen-Studer'!DP288</f>
        <v>2.0783031582052032</v>
      </c>
      <c r="CA288" s="136">
        <f>'east Allen-Studer'!DQ288</f>
        <v>12</v>
      </c>
      <c r="CB288" s="136">
        <f>'east Allen-Studer'!DR288</f>
        <v>2.2999999999999998</v>
      </c>
      <c r="CC288" s="136">
        <f>'east Allen-Studer'!DS288</f>
        <v>1.5583578875170117</v>
      </c>
      <c r="CD288" s="136">
        <f>'east Allen-Studer'!DT288</f>
        <v>3.1167157750340233</v>
      </c>
      <c r="CE288" s="37"/>
      <c r="CF288" s="198">
        <f t="shared" si="69"/>
        <v>726.40501564780379</v>
      </c>
      <c r="CG288" s="198">
        <f t="shared" si="53"/>
        <v>241.04880370129385</v>
      </c>
      <c r="CH288" s="198">
        <f t="shared" si="54"/>
        <v>221.10509808044921</v>
      </c>
      <c r="CI288" s="6"/>
      <c r="CJ288" s="218">
        <f t="shared" si="71"/>
        <v>1868</v>
      </c>
      <c r="CK288" s="67"/>
    </row>
    <row r="289" spans="1:95" x14ac:dyDescent="0.15">
      <c r="A289" s="218">
        <f t="shared" si="70"/>
        <v>1869</v>
      </c>
      <c r="AF289" s="1">
        <v>3.1869999999999998</v>
      </c>
      <c r="AG289" s="1">
        <v>1.04</v>
      </c>
      <c r="AH289" s="1"/>
      <c r="AI289" s="1"/>
      <c r="AJ289" s="1"/>
      <c r="AK289" s="1"/>
      <c r="AL289" s="1"/>
      <c r="AT289" s="204">
        <v>12.11</v>
      </c>
      <c r="AU289" s="60">
        <f t="shared" si="56"/>
        <v>3.3030553261767137</v>
      </c>
      <c r="AV289" s="1">
        <f t="shared" si="57"/>
        <v>0.95313258318704464</v>
      </c>
      <c r="AX289" s="204">
        <v>9</v>
      </c>
      <c r="AY289" s="37">
        <f t="shared" si="58"/>
        <v>4.4444444444444446</v>
      </c>
      <c r="AZ289" s="204">
        <v>23.89</v>
      </c>
      <c r="BA289" s="60">
        <f t="shared" si="59"/>
        <v>1.6743407283382168</v>
      </c>
      <c r="BB289" s="6">
        <v>21</v>
      </c>
      <c r="BC289" s="6">
        <f t="shared" si="60"/>
        <v>1.9047619047619047</v>
      </c>
      <c r="BF289" s="6">
        <v>18.96</v>
      </c>
      <c r="BG289" s="6">
        <f t="shared" si="61"/>
        <v>2.109704641350211</v>
      </c>
      <c r="BP289">
        <f t="shared" si="62"/>
        <v>1.2824928424883455</v>
      </c>
      <c r="BQ289" s="136">
        <f t="shared" si="63"/>
        <v>0.48314924999560938</v>
      </c>
      <c r="BR289" s="136">
        <f t="shared" si="64"/>
        <v>1.6693362248907115</v>
      </c>
      <c r="BS289" s="136">
        <f t="shared" si="65"/>
        <v>0.58471678930339199</v>
      </c>
      <c r="BT289" s="136">
        <f t="shared" si="66"/>
        <v>0.56186929991345147</v>
      </c>
      <c r="BU289" s="136">
        <f t="shared" si="67"/>
        <v>0.95313258318704464</v>
      </c>
      <c r="BV289" s="136">
        <f t="shared" si="68"/>
        <v>0.45913704374452025</v>
      </c>
      <c r="BW289" s="136">
        <f t="shared" si="55"/>
        <v>8.6633674002930228</v>
      </c>
      <c r="BX289" s="136">
        <f>'east Allen-Studer'!DN289</f>
        <v>3.1312361445181915</v>
      </c>
      <c r="BY289" s="136">
        <f>'east Allen-Studer'!DO289</f>
        <v>3.1414922141517394</v>
      </c>
      <c r="BZ289" s="136">
        <f>'east Allen-Studer'!DP289</f>
        <v>3.0027599987014595</v>
      </c>
      <c r="CA289" s="136">
        <f>'east Allen-Studer'!DQ289</f>
        <v>12</v>
      </c>
      <c r="CB289" s="136">
        <f>'east Allen-Studer'!DR289</f>
        <v>2.2999999999999998</v>
      </c>
      <c r="CC289" s="136">
        <f>'east Allen-Studer'!DS289</f>
        <v>1.5656180722590958</v>
      </c>
      <c r="CD289" s="136">
        <f>'east Allen-Studer'!DT289</f>
        <v>3.1312361445181915</v>
      </c>
      <c r="CE289" s="37"/>
      <c r="CF289" s="198">
        <f t="shared" si="69"/>
        <v>640.18177005946723</v>
      </c>
      <c r="CG289" s="198">
        <f t="shared" si="53"/>
        <v>246.14795657481079</v>
      </c>
      <c r="CH289" s="198">
        <f t="shared" si="54"/>
        <v>211.77158597647858</v>
      </c>
      <c r="CI289" s="6"/>
      <c r="CJ289" s="218">
        <f t="shared" si="71"/>
        <v>1869</v>
      </c>
      <c r="CK289" s="67"/>
    </row>
    <row r="290" spans="1:95" x14ac:dyDescent="0.15">
      <c r="A290" s="218">
        <f t="shared" si="70"/>
        <v>1870</v>
      </c>
      <c r="AF290" s="1">
        <v>3.0030000000000001</v>
      </c>
      <c r="AG290" s="1">
        <v>0.92</v>
      </c>
      <c r="AH290" s="1">
        <v>3.33</v>
      </c>
      <c r="AI290" s="1">
        <v>3.2</v>
      </c>
      <c r="AJ290" s="1">
        <v>2.84</v>
      </c>
      <c r="AK290" s="1">
        <v>3.67</v>
      </c>
      <c r="AL290" s="1">
        <v>3.77</v>
      </c>
      <c r="AT290" s="204">
        <v>13.93</v>
      </c>
      <c r="AU290" s="60">
        <f t="shared" si="56"/>
        <v>2.8715003589375447</v>
      </c>
      <c r="AV290" s="1">
        <f t="shared" si="57"/>
        <v>0.82860269794652608</v>
      </c>
      <c r="AX290" s="204">
        <v>7.39</v>
      </c>
      <c r="AY290" s="37">
        <f t="shared" si="58"/>
        <v>5.4127198917456019</v>
      </c>
      <c r="AZ290" s="204">
        <v>27.43</v>
      </c>
      <c r="BA290" s="60">
        <f t="shared" si="59"/>
        <v>1.4582573824279985</v>
      </c>
      <c r="BB290" s="6">
        <v>25.93</v>
      </c>
      <c r="BC290" s="6">
        <f t="shared" si="60"/>
        <v>1.5426147319706904</v>
      </c>
      <c r="BF290" s="6">
        <v>24.11</v>
      </c>
      <c r="BG290" s="6">
        <f t="shared" si="61"/>
        <v>1.6590626296142679</v>
      </c>
      <c r="BP290">
        <f t="shared" si="62"/>
        <v>1.5618992669005558</v>
      </c>
      <c r="BQ290" s="136">
        <f t="shared" si="63"/>
        <v>0.42079604748068206</v>
      </c>
      <c r="BR290" s="136">
        <f t="shared" si="64"/>
        <v>2.0118885012200813</v>
      </c>
      <c r="BS290" s="136">
        <f t="shared" si="65"/>
        <v>0.54767948583514536</v>
      </c>
      <c r="BT290" s="136">
        <f t="shared" si="66"/>
        <v>0.49017296882728245</v>
      </c>
      <c r="BU290" s="136">
        <f t="shared" si="67"/>
        <v>0.82860269794652608</v>
      </c>
      <c r="BV290" s="136">
        <f t="shared" si="68"/>
        <v>0.39988275519710492</v>
      </c>
      <c r="BW290" s="136">
        <f t="shared" si="55"/>
        <v>8.7013062867727768</v>
      </c>
      <c r="BX290" s="136">
        <f>'east Allen-Studer'!DN290</f>
        <v>3.1457565140023593</v>
      </c>
      <c r="BY290" s="136">
        <f>'east Allen-Studer'!DO290</f>
        <v>3.0817523110698835</v>
      </c>
      <c r="BZ290" s="136">
        <f>'east Allen-Studer'!DP290</f>
        <v>3.7534499983768246</v>
      </c>
      <c r="CA290" s="136">
        <f>'east Allen-Studer'!DQ290</f>
        <v>12</v>
      </c>
      <c r="CB290" s="136">
        <f>'east Allen-Studer'!DR290</f>
        <v>2.2999999999999998</v>
      </c>
      <c r="CC290" s="136">
        <f>'east Allen-Studer'!DS290</f>
        <v>1.5728782570011797</v>
      </c>
      <c r="CD290" s="136">
        <f>'east Allen-Studer'!DT290</f>
        <v>3.1457565140023593</v>
      </c>
      <c r="CE290" s="37"/>
      <c r="CF290" s="198">
        <f t="shared" si="69"/>
        <v>713.19116801053622</v>
      </c>
      <c r="CG290" s="198">
        <f t="shared" si="53"/>
        <v>240.95891952845398</v>
      </c>
      <c r="CH290" s="198">
        <f t="shared" si="54"/>
        <v>192.65906564886785</v>
      </c>
      <c r="CI290" s="6"/>
      <c r="CJ290" s="218">
        <f t="shared" si="71"/>
        <v>1870</v>
      </c>
      <c r="CK290" s="67"/>
    </row>
    <row r="291" spans="1:95" x14ac:dyDescent="0.15">
      <c r="A291" s="218">
        <f t="shared" si="70"/>
        <v>1871</v>
      </c>
      <c r="AF291" s="1">
        <v>3.347</v>
      </c>
      <c r="AG291" s="1">
        <v>0.59</v>
      </c>
      <c r="AH291" s="1">
        <v>2.59</v>
      </c>
      <c r="AI291" s="1">
        <v>2.0299999999999998</v>
      </c>
      <c r="AJ291" s="1">
        <v>2.0099999999999998</v>
      </c>
      <c r="AK291" s="1">
        <v>2.84</v>
      </c>
      <c r="AL291" s="1">
        <v>2.5204788909892883</v>
      </c>
      <c r="AT291" s="204">
        <v>19.920000000000002</v>
      </c>
      <c r="AU291" s="60">
        <f t="shared" si="56"/>
        <v>2.0080321285140559</v>
      </c>
      <c r="AV291" s="1">
        <f t="shared" si="57"/>
        <v>0.57943953726883068</v>
      </c>
      <c r="AZ291" s="204">
        <v>34.340000000000003</v>
      </c>
      <c r="BA291" s="60">
        <f t="shared" si="59"/>
        <v>1.1648223645894</v>
      </c>
      <c r="BP291">
        <v>1.3</v>
      </c>
      <c r="BQ291" s="136">
        <f t="shared" si="63"/>
        <v>0.33612217770515745</v>
      </c>
      <c r="BR291" s="136">
        <f t="shared" si="64"/>
        <v>1.6908000000000001</v>
      </c>
      <c r="BS291" s="136">
        <f t="shared" si="65"/>
        <v>0.49738388457944194</v>
      </c>
      <c r="BT291" s="136">
        <f t="shared" si="66"/>
        <v>0.39281139705685364</v>
      </c>
      <c r="BU291" s="136">
        <f t="shared" si="67"/>
        <v>0.57943953726883068</v>
      </c>
      <c r="BV291" s="136">
        <f t="shared" si="68"/>
        <v>0.31941712216239337</v>
      </c>
      <c r="BW291" s="136">
        <f t="shared" si="55"/>
        <v>8.7392451732525291</v>
      </c>
      <c r="BX291" s="136">
        <f>'east Allen-Studer'!DN291</f>
        <v>3.1602768834865276</v>
      </c>
      <c r="BY291" s="136">
        <f>'east Allen-Studer'!DO291</f>
        <v>3.0220124079880275</v>
      </c>
      <c r="BZ291" s="136">
        <f>'east Allen-Studer'!DP291</f>
        <v>2.0512051011537751</v>
      </c>
      <c r="CA291" s="136">
        <f>'east Allen-Studer'!DQ291</f>
        <v>12</v>
      </c>
      <c r="CB291" s="136">
        <f>'east Allen-Studer'!DR291</f>
        <v>2.2999999999999998</v>
      </c>
      <c r="CC291" s="136">
        <f>'east Allen-Studer'!DS291</f>
        <v>1.5801384417432638</v>
      </c>
      <c r="CD291" s="136">
        <f>'east Allen-Studer'!DT291</f>
        <v>3.1602768834865276</v>
      </c>
      <c r="CE291" s="37"/>
      <c r="CF291" s="198">
        <f t="shared" si="69"/>
        <v>575.72387264737836</v>
      </c>
      <c r="CG291" s="198">
        <f t="shared" si="53"/>
        <v>196.41736257704645</v>
      </c>
      <c r="CH291" s="198">
        <f t="shared" si="54"/>
        <v>145.57292311999342</v>
      </c>
      <c r="CI291" s="6"/>
      <c r="CJ291" s="218">
        <f t="shared" si="71"/>
        <v>1871</v>
      </c>
      <c r="CK291" s="67"/>
    </row>
    <row r="292" spans="1:95" x14ac:dyDescent="0.15">
      <c r="A292" s="218">
        <f t="shared" si="70"/>
        <v>1872</v>
      </c>
      <c r="AF292" s="1">
        <v>2.8919999999999999</v>
      </c>
      <c r="AG292" s="1">
        <v>0.62</v>
      </c>
      <c r="AH292" s="1">
        <v>2.68</v>
      </c>
      <c r="AI292" s="1">
        <v>2.16</v>
      </c>
      <c r="AJ292" s="1">
        <v>2.29</v>
      </c>
      <c r="AK292" s="1">
        <v>3.03</v>
      </c>
      <c r="AL292" s="1">
        <v>2.6298487836949374</v>
      </c>
      <c r="AT292" s="204">
        <v>15.15</v>
      </c>
      <c r="AU292" s="60">
        <f t="shared" si="56"/>
        <v>2.6402640264026402</v>
      </c>
      <c r="AV292" s="1">
        <f t="shared" si="57"/>
        <v>0.76187693613169039</v>
      </c>
      <c r="AX292" s="204">
        <v>10.5</v>
      </c>
      <c r="AY292" s="37">
        <f t="shared" ref="AY292:AY309" si="72">(1/AX292)*40</f>
        <v>3.8095238095238093</v>
      </c>
      <c r="AZ292" s="204">
        <v>29.95</v>
      </c>
      <c r="BA292" s="60">
        <f t="shared" si="59"/>
        <v>1.335559265442404</v>
      </c>
      <c r="BB292" s="6">
        <v>30.88</v>
      </c>
      <c r="BC292" s="6">
        <f t="shared" ref="BC292:BC309" si="73">(1/BB292)*40</f>
        <v>1.295336787564767</v>
      </c>
      <c r="BF292" s="6">
        <v>28.02</v>
      </c>
      <c r="BG292" s="6">
        <f t="shared" ref="BG292:BG305" si="74">(1/BF292)*40</f>
        <v>1.4275517487508924</v>
      </c>
      <c r="BP292">
        <f t="shared" ref="BP292:BP309" si="75">10.78*AY292/37.3578</f>
        <v>1.0992795792757246</v>
      </c>
      <c r="BQ292" s="136">
        <f t="shared" si="63"/>
        <v>0.38539016969599699</v>
      </c>
      <c r="BR292" s="136">
        <f t="shared" si="64"/>
        <v>1.4447167641920384</v>
      </c>
      <c r="BS292" s="136">
        <f t="shared" si="65"/>
        <v>0.52664867767806467</v>
      </c>
      <c r="BT292" s="136">
        <f t="shared" si="66"/>
        <v>0.44946180350358456</v>
      </c>
      <c r="BU292" s="136">
        <f t="shared" si="67"/>
        <v>0.76187693613169039</v>
      </c>
      <c r="BV292" s="136">
        <f t="shared" ref="BV292:BV305" si="76">10.78*BG292/37.3578</f>
        <v>0.41193560251231659</v>
      </c>
      <c r="BW292" s="136">
        <f t="shared" si="55"/>
        <v>8.7771840597322832</v>
      </c>
      <c r="BX292" s="136">
        <f>'east Allen-Studer'!DN292</f>
        <v>3.1747972529706958</v>
      </c>
      <c r="BY292" s="136">
        <f>'east Allen-Studer'!DO292</f>
        <v>2.962272504906172</v>
      </c>
      <c r="BZ292" s="136">
        <f>'east Allen-Studer'!DP292</f>
        <v>2.5863658316191986</v>
      </c>
      <c r="CA292" s="136">
        <f>'east Allen-Studer'!DQ292</f>
        <v>12</v>
      </c>
      <c r="CB292" s="136">
        <f>'east Allen-Studer'!DR292</f>
        <v>2.2999999999999998</v>
      </c>
      <c r="CC292" s="136">
        <f>'east Allen-Studer'!DS292</f>
        <v>1.5873986264853479</v>
      </c>
      <c r="CD292" s="136">
        <f>'east Allen-Studer'!DT292</f>
        <v>3.1747972529706958</v>
      </c>
      <c r="CE292" s="37"/>
      <c r="CF292" s="198">
        <f t="shared" si="69"/>
        <v>563.56180892797852</v>
      </c>
      <c r="CG292" s="198">
        <f t="shared" si="53"/>
        <v>224.51387976956693</v>
      </c>
      <c r="CH292" s="198">
        <f t="shared" si="54"/>
        <v>178.57797038744695</v>
      </c>
      <c r="CI292" s="6"/>
      <c r="CJ292" s="218">
        <f t="shared" si="71"/>
        <v>1872</v>
      </c>
      <c r="CK292" s="67"/>
    </row>
    <row r="293" spans="1:95" x14ac:dyDescent="0.15">
      <c r="A293" s="218">
        <f t="shared" si="70"/>
        <v>1873</v>
      </c>
      <c r="R293" s="198">
        <v>6</v>
      </c>
      <c r="S293" s="1">
        <f>R293*10.78/30</f>
        <v>2.1559999999999997</v>
      </c>
      <c r="T293" s="198">
        <v>5.5</v>
      </c>
      <c r="U293" s="37">
        <f t="shared" ref="U293:U327" si="77">10.78*T293/30</f>
        <v>1.9763333333333333</v>
      </c>
      <c r="V293" s="198">
        <v>14.06</v>
      </c>
      <c r="W293" s="136">
        <f>V293*10.78/30</f>
        <v>5.0522266666666669</v>
      </c>
      <c r="AF293" s="1">
        <v>2.399</v>
      </c>
      <c r="AG293" s="1">
        <v>0.69</v>
      </c>
      <c r="AH293" s="1">
        <v>3.07</v>
      </c>
      <c r="AI293" s="1">
        <v>2.37</v>
      </c>
      <c r="AJ293" s="1">
        <v>1.93</v>
      </c>
      <c r="AK293" s="1">
        <v>2.9</v>
      </c>
      <c r="AL293" s="1">
        <v>2.9069767441860468</v>
      </c>
      <c r="AT293" s="204">
        <v>15.23</v>
      </c>
      <c r="AU293" s="60">
        <f t="shared" si="56"/>
        <v>2.6263952724885091</v>
      </c>
      <c r="AV293" s="1">
        <f t="shared" si="57"/>
        <v>0.75787495616514167</v>
      </c>
      <c r="AX293" s="204">
        <v>9.6</v>
      </c>
      <c r="AY293" s="37">
        <f t="shared" si="72"/>
        <v>4.166666666666667</v>
      </c>
      <c r="AZ293" s="204">
        <v>22.43</v>
      </c>
      <c r="BA293" s="60">
        <f t="shared" si="59"/>
        <v>1.7833259028087385</v>
      </c>
      <c r="BB293" s="6">
        <v>22.06</v>
      </c>
      <c r="BC293" s="6">
        <f t="shared" si="73"/>
        <v>1.813236627379873</v>
      </c>
      <c r="BF293" s="6">
        <v>22.73</v>
      </c>
      <c r="BG293" s="6">
        <f t="shared" si="74"/>
        <v>1.759788825340959</v>
      </c>
      <c r="BP293">
        <f t="shared" si="75"/>
        <v>1.2023370398328239</v>
      </c>
      <c r="BQ293" s="136">
        <f t="shared" si="63"/>
        <v>0.51459810888966162</v>
      </c>
      <c r="BR293" s="136">
        <f>0.063+1.226*(BP293)+0.017*S293</f>
        <v>1.5737172108350419</v>
      </c>
      <c r="BS293" s="136">
        <f>0.254966+0.593992*BQ293+0.021382*S293</f>
        <v>0.60673275189558784</v>
      </c>
      <c r="BT293" s="136">
        <f>1.149842*BQ293+0.003162*S293</f>
        <v>0.59852379072190631</v>
      </c>
      <c r="BU293" s="136">
        <f t="shared" si="67"/>
        <v>0.75787495616514167</v>
      </c>
      <c r="BV293" s="136">
        <f t="shared" si="76"/>
        <v>0.50780622887791949</v>
      </c>
      <c r="BW293" s="136">
        <f t="shared" si="55"/>
        <v>8.8151229462120355</v>
      </c>
      <c r="BX293" s="136">
        <f>'east Allen-Studer'!DN293</f>
        <v>3.1893176224548641</v>
      </c>
      <c r="BY293" s="136">
        <f>'east Allen-Studer'!DO293</f>
        <v>2.902532601824316</v>
      </c>
      <c r="BZ293" s="136">
        <f>'east Allen-Studer'!DP293</f>
        <v>2.1271756604557663</v>
      </c>
      <c r="CA293" s="136">
        <f>'east Allen-Studer'!DQ293</f>
        <v>11.990583646170741</v>
      </c>
      <c r="CB293" s="136">
        <f>'east Allen-Studer'!DR293</f>
        <v>2.1774172185430465</v>
      </c>
      <c r="CC293" s="136">
        <f>'east Allen-Studer'!DS293</f>
        <v>1.594658811227432</v>
      </c>
      <c r="CD293" s="136">
        <f>'east Allen-Studer'!DT293</f>
        <v>3.1893176224548641</v>
      </c>
      <c r="CE293" s="37"/>
      <c r="CF293" s="198">
        <f t="shared" si="69"/>
        <v>601.84907401294845</v>
      </c>
      <c r="CG293" s="198">
        <f t="shared" si="53"/>
        <v>229.2361572358073</v>
      </c>
      <c r="CH293" s="198">
        <f t="shared" si="54"/>
        <v>178.09608015559252</v>
      </c>
      <c r="CI293" s="6"/>
      <c r="CJ293" s="218">
        <f t="shared" si="71"/>
        <v>1873</v>
      </c>
      <c r="CK293" s="67"/>
      <c r="CN293" s="1">
        <f t="shared" ref="CN293:CN327" si="78">U293</f>
        <v>1.9763333333333333</v>
      </c>
      <c r="CO293" s="1">
        <f t="shared" ref="CO293:CO309" si="79">$CN293*360/(3.15*CF293)</f>
        <v>0.37528788598220436</v>
      </c>
      <c r="CP293" s="1">
        <f t="shared" ref="CP293:CP309" si="80">$CN293*360/(3.15*CG293)</f>
        <v>0.98530122555808453</v>
      </c>
      <c r="CQ293" s="1">
        <f t="shared" ref="CQ293:CQ311" si="81">$CN293*360/(3.15*CH293)</f>
        <v>1.2682292977438903</v>
      </c>
    </row>
    <row r="294" spans="1:95" x14ac:dyDescent="0.15">
      <c r="A294" s="218">
        <f t="shared" si="70"/>
        <v>1874</v>
      </c>
      <c r="R294" s="198">
        <v>5</v>
      </c>
      <c r="S294" s="1">
        <f t="shared" ref="S294:S327" si="82">R294*10.78/30</f>
        <v>1.7966666666666666</v>
      </c>
      <c r="T294" s="198">
        <v>5.5</v>
      </c>
      <c r="U294" s="37">
        <f t="shared" si="77"/>
        <v>1.9763333333333333</v>
      </c>
      <c r="V294" s="198">
        <v>14.06</v>
      </c>
      <c r="W294" s="136">
        <f t="shared" ref="W294:W327" si="83">V294*10.78/30</f>
        <v>5.0522266666666669</v>
      </c>
      <c r="AF294" s="1">
        <v>2.7970000000000002</v>
      </c>
      <c r="AG294" s="1">
        <v>0.81</v>
      </c>
      <c r="AH294" s="1">
        <v>2.91</v>
      </c>
      <c r="AI294" s="1">
        <v>2.82</v>
      </c>
      <c r="AJ294" s="1">
        <v>3.05</v>
      </c>
      <c r="AK294" s="1">
        <v>3.95</v>
      </c>
      <c r="AL294" s="1">
        <v>3.5523978685612789</v>
      </c>
      <c r="AT294" s="204">
        <v>12.23</v>
      </c>
      <c r="AU294" s="60">
        <f t="shared" si="56"/>
        <v>3.2706459525756335</v>
      </c>
      <c r="AV294" s="1">
        <f t="shared" si="57"/>
        <v>0.94378050551063841</v>
      </c>
      <c r="AX294" s="204">
        <v>10.67</v>
      </c>
      <c r="AY294" s="37">
        <f t="shared" si="72"/>
        <v>3.7488284910965324</v>
      </c>
      <c r="AZ294" s="204">
        <v>19.11</v>
      </c>
      <c r="BA294" s="60">
        <f t="shared" si="59"/>
        <v>2.0931449502878072</v>
      </c>
      <c r="BB294" s="6">
        <v>18.72</v>
      </c>
      <c r="BC294" s="6">
        <f t="shared" si="73"/>
        <v>2.1367521367521372</v>
      </c>
      <c r="BF294" s="6">
        <v>19.399999999999999</v>
      </c>
      <c r="BG294" s="6">
        <f t="shared" si="74"/>
        <v>2.061855670103093</v>
      </c>
      <c r="BP294">
        <f t="shared" si="75"/>
        <v>1.0817652841982295</v>
      </c>
      <c r="BQ294" s="136">
        <f t="shared" si="63"/>
        <v>0.6039997688328157</v>
      </c>
      <c r="BR294" s="136">
        <f t="shared" ref="BR294:BR309" si="84">0.063+1.226*(BP294)+0.017*S294</f>
        <v>1.4197875717603627</v>
      </c>
      <c r="BS294" s="136">
        <f t="shared" ref="BS294:BS309" si="85">0.254966+0.593992*BQ294+0.021382*S294</f>
        <v>0.65215335735520852</v>
      </c>
      <c r="BT294" s="136">
        <f t="shared" ref="BT294:BT309" si="86">1.149842*BQ294+0.003162*S294</f>
        <v>0.70018536219426253</v>
      </c>
      <c r="BU294" s="136">
        <f t="shared" si="67"/>
        <v>0.94378050551063841</v>
      </c>
      <c r="BV294" s="136">
        <f t="shared" si="76"/>
        <v>0.59497090630902638</v>
      </c>
      <c r="BW294" s="136">
        <f t="shared" si="55"/>
        <v>8.8530618326917896</v>
      </c>
      <c r="BX294" s="136">
        <f>'east Allen-Studer'!DN294</f>
        <v>3.2038379919390323</v>
      </c>
      <c r="BY294" s="136">
        <f>'east Allen-Studer'!DO294</f>
        <v>2.8427926987424605</v>
      </c>
      <c r="BZ294" s="136">
        <f>'east Allen-Studer'!DP294</f>
        <v>1.6342934952282111</v>
      </c>
      <c r="CA294" s="136">
        <f>'east Allen-Studer'!DQ294</f>
        <v>12</v>
      </c>
      <c r="CB294" s="136">
        <f>'east Allen-Studer'!DR294</f>
        <v>2.15</v>
      </c>
      <c r="CC294" s="136">
        <f>'east Allen-Studer'!DS294</f>
        <v>1.6019189959695161</v>
      </c>
      <c r="CD294" s="136">
        <f>'east Allen-Studer'!DT294</f>
        <v>3.2038379919390323</v>
      </c>
      <c r="CE294" s="37"/>
      <c r="CF294" s="198">
        <f t="shared" si="69"/>
        <v>579.04814543090788</v>
      </c>
      <c r="CG294" s="198">
        <f t="shared" si="53"/>
        <v>244.47972434207887</v>
      </c>
      <c r="CH294" s="198">
        <f t="shared" si="54"/>
        <v>208.38951140014888</v>
      </c>
      <c r="CI294" s="6"/>
      <c r="CJ294" s="218">
        <f t="shared" si="71"/>
        <v>1874</v>
      </c>
      <c r="CK294" s="67"/>
      <c r="CN294" s="1">
        <f t="shared" si="78"/>
        <v>1.9763333333333333</v>
      </c>
      <c r="CO294" s="1">
        <f t="shared" si="79"/>
        <v>0.39006543488466644</v>
      </c>
      <c r="CP294" s="1">
        <f t="shared" si="80"/>
        <v>0.9238666612313069</v>
      </c>
      <c r="CQ294" s="1">
        <f t="shared" si="81"/>
        <v>1.0838677299499888</v>
      </c>
    </row>
    <row r="295" spans="1:95" x14ac:dyDescent="0.15">
      <c r="A295" s="218">
        <f t="shared" si="70"/>
        <v>1875</v>
      </c>
      <c r="R295" s="198">
        <v>6</v>
      </c>
      <c r="S295" s="1">
        <f t="shared" si="82"/>
        <v>2.1559999999999997</v>
      </c>
      <c r="T295" s="198">
        <v>5.5</v>
      </c>
      <c r="U295" s="37">
        <f t="shared" si="77"/>
        <v>1.9763333333333333</v>
      </c>
      <c r="V295" s="198">
        <v>13.75</v>
      </c>
      <c r="W295" s="136">
        <f t="shared" si="83"/>
        <v>4.940833333333333</v>
      </c>
      <c r="AF295" s="1">
        <v>2.5009999999999999</v>
      </c>
      <c r="AG295" s="1">
        <v>0.71</v>
      </c>
      <c r="AH295" s="1">
        <v>2.75</v>
      </c>
      <c r="AI295" s="1">
        <v>2.4700000000000002</v>
      </c>
      <c r="AJ295" s="1">
        <v>2.93</v>
      </c>
      <c r="AK295" s="1">
        <v>3.12</v>
      </c>
      <c r="AL295" s="1">
        <v>3.0959752321981426</v>
      </c>
      <c r="AT295" s="204">
        <v>14.24</v>
      </c>
      <c r="AU295" s="60">
        <f t="shared" si="56"/>
        <v>2.808988764044944</v>
      </c>
      <c r="AV295" s="1">
        <f t="shared" si="57"/>
        <v>0.81056429651651052</v>
      </c>
      <c r="AX295" s="204">
        <v>10.77</v>
      </c>
      <c r="AY295" s="37">
        <f t="shared" si="72"/>
        <v>3.7140204271123496</v>
      </c>
      <c r="AZ295" s="204">
        <v>23.4</v>
      </c>
      <c r="BA295" s="60">
        <f t="shared" si="59"/>
        <v>1.7094017094017095</v>
      </c>
      <c r="BB295" s="6">
        <v>25</v>
      </c>
      <c r="BC295" s="6">
        <f t="shared" si="73"/>
        <v>1.6</v>
      </c>
      <c r="BF295" s="6">
        <v>25.48</v>
      </c>
      <c r="BG295" s="6">
        <f t="shared" si="74"/>
        <v>1.5698587127158556</v>
      </c>
      <c r="BP295">
        <f t="shared" si="75"/>
        <v>1.0717210382910967</v>
      </c>
      <c r="BQ295" s="136">
        <f t="shared" si="63"/>
        <v>0.49326647788013295</v>
      </c>
      <c r="BR295" s="136">
        <f t="shared" si="84"/>
        <v>1.4135819929448843</v>
      </c>
      <c r="BS295" s="136">
        <f t="shared" si="85"/>
        <v>0.59406193372897598</v>
      </c>
      <c r="BT295" s="136">
        <f t="shared" si="86"/>
        <v>0.57399578545864793</v>
      </c>
      <c r="BU295" s="136">
        <f t="shared" si="67"/>
        <v>0.81056429651651052</v>
      </c>
      <c r="BV295" s="136">
        <f t="shared" si="76"/>
        <v>0.45299982662461186</v>
      </c>
      <c r="BW295" s="136">
        <f t="shared" si="55"/>
        <v>8.8910007191715437</v>
      </c>
      <c r="BX295" s="136">
        <f>'east Allen-Studer'!DN295</f>
        <v>3.218358361423201</v>
      </c>
      <c r="BY295" s="136">
        <f>'east Allen-Studer'!DO295</f>
        <v>2.7830527956606046</v>
      </c>
      <c r="BZ295" s="136">
        <f>'east Allen-Studer'!DP295</f>
        <v>1.4655025510065856</v>
      </c>
      <c r="CA295" s="136">
        <f>'east Allen-Studer'!DQ295</f>
        <v>12</v>
      </c>
      <c r="CB295" s="136">
        <f>'east Allen-Studer'!DR295</f>
        <v>2.15</v>
      </c>
      <c r="CC295" s="136">
        <f>'east Allen-Studer'!DS295</f>
        <v>1.6091791807116005</v>
      </c>
      <c r="CD295" s="136">
        <f>'east Allen-Studer'!DT295</f>
        <v>3.218358361423201</v>
      </c>
      <c r="CE295" s="37"/>
      <c r="CF295" s="198">
        <f t="shared" si="69"/>
        <v>543.84028945713624</v>
      </c>
      <c r="CG295" s="198">
        <f t="shared" si="53"/>
        <v>218.22330556298667</v>
      </c>
      <c r="CH295" s="198">
        <f t="shared" si="54"/>
        <v>183.45702797002255</v>
      </c>
      <c r="CI295" s="6"/>
      <c r="CJ295" s="218">
        <f t="shared" si="71"/>
        <v>1875</v>
      </c>
      <c r="CK295" s="67"/>
      <c r="CN295" s="1">
        <f t="shared" si="78"/>
        <v>1.9763333333333333</v>
      </c>
      <c r="CO295" s="1">
        <f t="shared" si="79"/>
        <v>0.41531800980050187</v>
      </c>
      <c r="CP295" s="1">
        <f t="shared" si="80"/>
        <v>1.0350254116257711</v>
      </c>
      <c r="CQ295" s="1">
        <f t="shared" si="81"/>
        <v>1.2311693324911706</v>
      </c>
    </row>
    <row r="296" spans="1:95" x14ac:dyDescent="0.15">
      <c r="A296" s="218">
        <f t="shared" si="70"/>
        <v>1876</v>
      </c>
      <c r="R296" s="198">
        <v>5</v>
      </c>
      <c r="S296" s="1">
        <f t="shared" si="82"/>
        <v>1.7966666666666666</v>
      </c>
      <c r="T296" s="198">
        <v>4</v>
      </c>
      <c r="U296" s="37">
        <f t="shared" si="77"/>
        <v>1.4373333333333334</v>
      </c>
      <c r="V296" s="198">
        <v>11.25</v>
      </c>
      <c r="W296" s="136">
        <f t="shared" si="83"/>
        <v>4.0424999999999995</v>
      </c>
      <c r="AG296" s="1">
        <v>0.92</v>
      </c>
      <c r="AH296" s="1">
        <v>3.57</v>
      </c>
      <c r="AI296" s="1">
        <v>3.19</v>
      </c>
      <c r="AJ296" s="1">
        <v>3.55</v>
      </c>
      <c r="AK296" s="1">
        <v>3.63</v>
      </c>
      <c r="AL296" s="1">
        <v>3.6866359447004609</v>
      </c>
      <c r="AT296" s="204">
        <v>10.74</v>
      </c>
      <c r="AU296" s="60">
        <f t="shared" si="56"/>
        <v>3.7243947858472999</v>
      </c>
      <c r="AV296" s="1">
        <f t="shared" si="57"/>
        <v>1.0747146724762671</v>
      </c>
      <c r="AX296" s="204">
        <v>10.29</v>
      </c>
      <c r="AY296" s="37">
        <f t="shared" si="72"/>
        <v>3.8872691933916426</v>
      </c>
      <c r="AZ296" s="204">
        <v>17.5</v>
      </c>
      <c r="BA296" s="60">
        <f t="shared" si="59"/>
        <v>2.2857142857142856</v>
      </c>
      <c r="BB296" s="6">
        <v>16.3</v>
      </c>
      <c r="BC296" s="6">
        <f t="shared" si="73"/>
        <v>2.4539877300613497</v>
      </c>
      <c r="BF296" s="6">
        <v>20.72</v>
      </c>
      <c r="BG296" s="6">
        <f t="shared" si="74"/>
        <v>1.9305019305019306</v>
      </c>
      <c r="BP296">
        <f t="shared" si="75"/>
        <v>1.1217138564038007</v>
      </c>
      <c r="BQ296" s="136">
        <f t="shared" si="63"/>
        <v>0.65956774756543479</v>
      </c>
      <c r="BR296" s="136">
        <f t="shared" si="84"/>
        <v>1.4687645212843929</v>
      </c>
      <c r="BS296" s="136">
        <f t="shared" si="85"/>
        <v>0.68516029217855445</v>
      </c>
      <c r="BT296" s="136">
        <f t="shared" si="86"/>
        <v>0.7640797579961347</v>
      </c>
      <c r="BU296" s="136">
        <f t="shared" si="67"/>
        <v>1.0747146724762671</v>
      </c>
      <c r="BV296" s="136">
        <f t="shared" si="76"/>
        <v>0.55706735436269839</v>
      </c>
      <c r="BW296" s="136">
        <f t="shared" si="55"/>
        <v>8.928939605651296</v>
      </c>
      <c r="BX296" s="136">
        <f>'east Allen-Studer'!DN296</f>
        <v>3.2328787309073692</v>
      </c>
      <c r="BY296" s="136">
        <f>'east Allen-Studer'!DO296</f>
        <v>2.7233128925787486</v>
      </c>
      <c r="BZ296" s="136">
        <f>'east Allen-Studer'!DP296</f>
        <v>1.613163530287677</v>
      </c>
      <c r="CA296" s="136">
        <f>'east Allen-Studer'!DQ296</f>
        <v>12</v>
      </c>
      <c r="CB296" s="136">
        <f>'east Allen-Studer'!DR296</f>
        <v>2.15</v>
      </c>
      <c r="CC296" s="136">
        <f>'east Allen-Studer'!DS296</f>
        <v>1.6164393654536846</v>
      </c>
      <c r="CD296" s="136">
        <f>'east Allen-Studer'!DT296</f>
        <v>3.2328787309073692</v>
      </c>
      <c r="CE296" s="37"/>
      <c r="CF296" s="198">
        <f t="shared" si="69"/>
        <v>597.95093073322766</v>
      </c>
      <c r="CG296" s="198">
        <f t="shared" si="53"/>
        <v>247.9007448167477</v>
      </c>
      <c r="CH296" s="198">
        <f t="shared" si="54"/>
        <v>228.76805922138362</v>
      </c>
      <c r="CI296" s="6"/>
      <c r="CJ296" s="218">
        <f t="shared" si="71"/>
        <v>1876</v>
      </c>
      <c r="CK296" s="67"/>
      <c r="CN296" s="1">
        <f t="shared" si="78"/>
        <v>1.4373333333333334</v>
      </c>
      <c r="CO296" s="1">
        <f t="shared" si="79"/>
        <v>0.27471596451106339</v>
      </c>
      <c r="CP296" s="1">
        <f t="shared" si="80"/>
        <v>0.66263079115835377</v>
      </c>
      <c r="CQ296" s="1">
        <f t="shared" si="81"/>
        <v>0.718048958520483</v>
      </c>
    </row>
    <row r="297" spans="1:95" x14ac:dyDescent="0.15">
      <c r="A297" s="218">
        <f t="shared" si="70"/>
        <v>1877</v>
      </c>
      <c r="R297" s="198">
        <v>5.5</v>
      </c>
      <c r="S297" s="1">
        <f t="shared" si="82"/>
        <v>1.9763333333333333</v>
      </c>
      <c r="T297" s="198">
        <v>5.5</v>
      </c>
      <c r="U297" s="37">
        <f t="shared" si="77"/>
        <v>1.9763333333333333</v>
      </c>
      <c r="V297" s="198">
        <v>11.25</v>
      </c>
      <c r="W297" s="136">
        <f t="shared" si="83"/>
        <v>4.0424999999999995</v>
      </c>
      <c r="AG297" s="1">
        <v>1.66</v>
      </c>
      <c r="AH297" s="1">
        <v>5.61</v>
      </c>
      <c r="AI297" s="1">
        <v>5.76</v>
      </c>
      <c r="AJ297" s="1">
        <v>4.46</v>
      </c>
      <c r="AK297" s="1">
        <v>5.0999999999999996</v>
      </c>
      <c r="AL297" s="1">
        <v>5.1880674448767836</v>
      </c>
      <c r="AT297" s="204">
        <v>8.07</v>
      </c>
      <c r="AU297" s="60">
        <f t="shared" si="56"/>
        <v>4.9566294919454768</v>
      </c>
      <c r="AV297" s="1">
        <f t="shared" si="57"/>
        <v>1.4302894154145116</v>
      </c>
      <c r="AX297" s="204">
        <v>7.45</v>
      </c>
      <c r="AY297" s="37">
        <f t="shared" si="72"/>
        <v>5.3691275167785237</v>
      </c>
      <c r="AZ297" s="204">
        <v>8.75</v>
      </c>
      <c r="BA297" s="60">
        <f t="shared" si="59"/>
        <v>4.5714285714285712</v>
      </c>
      <c r="BB297" s="6">
        <v>10</v>
      </c>
      <c r="BC297" s="6">
        <f t="shared" si="73"/>
        <v>4</v>
      </c>
      <c r="BF297" s="6">
        <v>9.59</v>
      </c>
      <c r="BG297" s="6">
        <f t="shared" si="74"/>
        <v>4.1710114702815435</v>
      </c>
      <c r="BP297">
        <f t="shared" si="75"/>
        <v>1.5493202124020282</v>
      </c>
      <c r="BQ297" s="136">
        <f t="shared" si="63"/>
        <v>1.3191354951308696</v>
      </c>
      <c r="BR297" s="136">
        <f t="shared" si="84"/>
        <v>1.9960642470715531</v>
      </c>
      <c r="BS297" s="136">
        <f t="shared" si="85"/>
        <v>1.0807798903571089</v>
      </c>
      <c r="BT297" s="136">
        <f t="shared" si="86"/>
        <v>1.5230465619922693</v>
      </c>
      <c r="BU297" s="136">
        <f t="shared" si="67"/>
        <v>1.4302894154145116</v>
      </c>
      <c r="BV297" s="136">
        <f t="shared" si="76"/>
        <v>1.2035907802288957</v>
      </c>
      <c r="BW297" s="136">
        <f t="shared" si="55"/>
        <v>8.96687849213105</v>
      </c>
      <c r="BX297" s="136">
        <f>'east Allen-Studer'!DN297</f>
        <v>3.247399100391537</v>
      </c>
      <c r="BY297" s="136">
        <f>'east Allen-Studer'!DO297</f>
        <v>2.6635729894968931</v>
      </c>
      <c r="BZ297" s="136">
        <f>'east Allen-Studer'!DP297</f>
        <v>3.4892244922230082</v>
      </c>
      <c r="CA297" s="136">
        <f>'east Allen-Studer'!DQ297</f>
        <v>12</v>
      </c>
      <c r="CB297" s="136">
        <f>'east Allen-Studer'!DR297</f>
        <v>2.1060264900662249</v>
      </c>
      <c r="CC297" s="136">
        <f>'east Allen-Studer'!DS297</f>
        <v>1.6236995501957685</v>
      </c>
      <c r="CD297" s="136">
        <f>'east Allen-Studer'!DT297</f>
        <v>3.247399100391537</v>
      </c>
      <c r="CE297" s="37"/>
      <c r="CF297" s="198">
        <f t="shared" si="69"/>
        <v>922.06025421931292</v>
      </c>
      <c r="CG297" s="198">
        <f t="shared" si="53"/>
        <v>365.96700661613278</v>
      </c>
      <c r="CH297" s="198">
        <f t="shared" si="54"/>
        <v>304.79223530398338</v>
      </c>
      <c r="CI297" s="6"/>
      <c r="CJ297" s="218">
        <f t="shared" si="71"/>
        <v>1877</v>
      </c>
      <c r="CK297" s="67"/>
      <c r="CN297" s="1">
        <f t="shared" si="78"/>
        <v>1.9763333333333333</v>
      </c>
      <c r="CO297" s="1">
        <f t="shared" si="79"/>
        <v>0.24495868424336625</v>
      </c>
      <c r="CP297" s="1">
        <f t="shared" si="80"/>
        <v>0.61717767608373775</v>
      </c>
      <c r="CQ297" s="1">
        <f t="shared" si="81"/>
        <v>0.74105124903001351</v>
      </c>
    </row>
    <row r="298" spans="1:95" x14ac:dyDescent="0.15">
      <c r="A298" s="218">
        <f t="shared" si="70"/>
        <v>1878</v>
      </c>
      <c r="R298" s="198">
        <v>6</v>
      </c>
      <c r="S298" s="1">
        <f t="shared" si="82"/>
        <v>2.1559999999999997</v>
      </c>
      <c r="T298" s="198">
        <v>5</v>
      </c>
      <c r="U298" s="37">
        <f t="shared" si="77"/>
        <v>1.7966666666666666</v>
      </c>
      <c r="V298" s="198">
        <v>13.12</v>
      </c>
      <c r="W298" s="136">
        <f t="shared" si="83"/>
        <v>4.7144533333333332</v>
      </c>
      <c r="AG298" s="1">
        <v>1.38</v>
      </c>
      <c r="AH298" s="1">
        <v>5.46</v>
      </c>
      <c r="AI298" s="1">
        <v>4.79</v>
      </c>
      <c r="AJ298" s="1">
        <v>3.88</v>
      </c>
      <c r="AK298" s="1">
        <v>4.67</v>
      </c>
      <c r="AL298" s="1">
        <v>4.7169811320754711</v>
      </c>
      <c r="AT298" s="204">
        <v>8.01</v>
      </c>
      <c r="AU298" s="60">
        <f t="shared" si="56"/>
        <v>4.9937578027465666</v>
      </c>
      <c r="AV298" s="1">
        <f t="shared" si="57"/>
        <v>1.4410031938071297</v>
      </c>
      <c r="AX298" s="204">
        <v>7.17</v>
      </c>
      <c r="AY298" s="37">
        <f t="shared" si="72"/>
        <v>5.5788005578800561</v>
      </c>
      <c r="AZ298" s="204">
        <v>11.34</v>
      </c>
      <c r="BA298" s="60">
        <f t="shared" si="59"/>
        <v>3.5273368606701938</v>
      </c>
      <c r="BB298" s="6">
        <v>12.1</v>
      </c>
      <c r="BC298" s="6">
        <f t="shared" si="73"/>
        <v>3.3057851239669422</v>
      </c>
      <c r="BF298" s="6">
        <v>12.83</v>
      </c>
      <c r="BG298" s="6">
        <f t="shared" si="74"/>
        <v>3.1176929072486361</v>
      </c>
      <c r="BP298">
        <f t="shared" si="75"/>
        <v>1.6098236516590112</v>
      </c>
      <c r="BQ298" s="136">
        <f t="shared" si="63"/>
        <v>1.0178514622923376</v>
      </c>
      <c r="BR298" s="136">
        <f t="shared" si="84"/>
        <v>2.0732957969339481</v>
      </c>
      <c r="BS298" s="136">
        <f t="shared" si="85"/>
        <v>0.90566121778995023</v>
      </c>
      <c r="BT298" s="136">
        <f t="shared" si="86"/>
        <v>1.177185633105146</v>
      </c>
      <c r="BU298" s="136">
        <f t="shared" si="67"/>
        <v>1.4410031938071297</v>
      </c>
      <c r="BV298" s="136">
        <f t="shared" si="76"/>
        <v>0.89964423869018784</v>
      </c>
      <c r="BW298" s="136">
        <f t="shared" ref="BW298:BW316" si="87">BW$233+(A298-A$233)*(BW$317-BW$233)/(A$317-A$233)</f>
        <v>9.0048173786108041</v>
      </c>
      <c r="BX298" s="136">
        <f>'east Allen-Studer'!DN298</f>
        <v>3.2619194698757052</v>
      </c>
      <c r="BY298" s="136">
        <f>'east Allen-Studer'!DO298</f>
        <v>2.6038330864150376</v>
      </c>
      <c r="BZ298" s="136">
        <f>'east Allen-Studer'!DP298</f>
        <v>4.5628320282916253</v>
      </c>
      <c r="CA298" s="136">
        <f>'east Allen-Studer'!DQ298</f>
        <v>12</v>
      </c>
      <c r="CB298" s="136">
        <f>'east Allen-Studer'!DR298</f>
        <v>2.1167350993377485</v>
      </c>
      <c r="CC298" s="136">
        <f>'east Allen-Studer'!DS298</f>
        <v>1.6309597349378526</v>
      </c>
      <c r="CD298" s="136">
        <f>'east Allen-Studer'!DT298</f>
        <v>3.2619194698757052</v>
      </c>
      <c r="CE298" s="37"/>
      <c r="CF298" s="198">
        <f t="shared" si="69"/>
        <v>898.34915821077698</v>
      </c>
      <c r="CG298" s="198">
        <f t="shared" si="53"/>
        <v>344.68153377684217</v>
      </c>
      <c r="CH298" s="198">
        <f t="shared" si="54"/>
        <v>303.69622186210944</v>
      </c>
      <c r="CI298" s="6"/>
      <c r="CJ298" s="218">
        <f t="shared" si="71"/>
        <v>1878</v>
      </c>
      <c r="CK298" s="67"/>
      <c r="CN298" s="1">
        <f t="shared" si="78"/>
        <v>1.7966666666666666</v>
      </c>
      <c r="CO298" s="1">
        <f t="shared" si="79"/>
        <v>0.22856740216943194</v>
      </c>
      <c r="CP298" s="1">
        <f t="shared" si="80"/>
        <v>0.59571898466215101</v>
      </c>
      <c r="CQ298" s="1">
        <f t="shared" si="81"/>
        <v>0.67611421727387544</v>
      </c>
    </row>
    <row r="299" spans="1:95" x14ac:dyDescent="0.15">
      <c r="A299" s="218">
        <f t="shared" si="70"/>
        <v>1879</v>
      </c>
      <c r="R299" s="198">
        <v>5</v>
      </c>
      <c r="S299" s="1">
        <f t="shared" si="82"/>
        <v>1.7966666666666666</v>
      </c>
      <c r="T299" s="198">
        <v>5.5</v>
      </c>
      <c r="U299" s="37">
        <f t="shared" si="77"/>
        <v>1.9763333333333333</v>
      </c>
      <c r="V299" s="198">
        <v>11.25</v>
      </c>
      <c r="W299" s="136">
        <f t="shared" si="83"/>
        <v>4.0424999999999995</v>
      </c>
      <c r="AG299" s="1">
        <v>1.1200000000000001</v>
      </c>
      <c r="AH299" s="1">
        <v>3.63</v>
      </c>
      <c r="AI299" s="1">
        <v>3.88</v>
      </c>
      <c r="AJ299" s="1">
        <v>2.94</v>
      </c>
      <c r="AK299" s="1">
        <v>3.85</v>
      </c>
      <c r="AL299" s="1">
        <v>3.7914691943127958</v>
      </c>
      <c r="AT299" s="204">
        <v>10.36</v>
      </c>
      <c r="AU299" s="60">
        <f t="shared" si="56"/>
        <v>3.8610038610038613</v>
      </c>
      <c r="AV299" s="1">
        <f t="shared" si="57"/>
        <v>1.1141347087253968</v>
      </c>
      <c r="AX299" s="204">
        <v>7.13</v>
      </c>
      <c r="AY299" s="37">
        <f t="shared" si="72"/>
        <v>5.6100981767180924</v>
      </c>
      <c r="AZ299" s="204">
        <v>12.19</v>
      </c>
      <c r="BA299" s="60">
        <f t="shared" si="59"/>
        <v>3.2813781788351108</v>
      </c>
      <c r="BB299" s="6">
        <v>18.3</v>
      </c>
      <c r="BC299" s="6">
        <f t="shared" si="73"/>
        <v>2.1857923497267757</v>
      </c>
      <c r="BF299" s="6">
        <v>17.63</v>
      </c>
      <c r="BG299" s="6">
        <f t="shared" si="74"/>
        <v>2.2688598979013048</v>
      </c>
      <c r="BP299">
        <f t="shared" si="75"/>
        <v>1.6188549203920208</v>
      </c>
      <c r="BQ299" s="136">
        <f t="shared" si="63"/>
        <v>0.9468774062670311</v>
      </c>
      <c r="BR299" s="136">
        <f t="shared" si="84"/>
        <v>2.0782594657339506</v>
      </c>
      <c r="BS299" s="136">
        <f t="shared" si="85"/>
        <v>0.85581993097003295</v>
      </c>
      <c r="BT299" s="136">
        <f t="shared" si="86"/>
        <v>1.0944404705768955</v>
      </c>
      <c r="BU299" s="136">
        <f t="shared" si="67"/>
        <v>1.1141347087253968</v>
      </c>
      <c r="BV299" s="136">
        <f t="shared" si="76"/>
        <v>0.65470423042513393</v>
      </c>
      <c r="BW299" s="136">
        <f t="shared" si="87"/>
        <v>9.0427562650905564</v>
      </c>
      <c r="BX299" s="136">
        <f>'east Allen-Studer'!DN299</f>
        <v>3.2764398393598735</v>
      </c>
      <c r="BY299" s="136">
        <f>'east Allen-Studer'!DO299</f>
        <v>2.5440931833331817</v>
      </c>
      <c r="BZ299" s="136">
        <f>'east Allen-Studer'!DP299</f>
        <v>3.9074792639689626</v>
      </c>
      <c r="CA299" s="136">
        <f>'east Allen-Studer'!DQ299</f>
        <v>12</v>
      </c>
      <c r="CB299" s="136">
        <f>'east Allen-Studer'!DR299</f>
        <v>1.8204635761589405</v>
      </c>
      <c r="CC299" s="136">
        <f>'east Allen-Studer'!DS299</f>
        <v>1.6382199196799367</v>
      </c>
      <c r="CD299" s="136">
        <f>'east Allen-Studer'!DT299</f>
        <v>3.2764398393598735</v>
      </c>
      <c r="CE299" s="37"/>
      <c r="CF299" s="198">
        <f t="shared" si="69"/>
        <v>850.83149734949484</v>
      </c>
      <c r="CG299" s="198">
        <f t="shared" si="53"/>
        <v>287.64445218861368</v>
      </c>
      <c r="CH299" s="198">
        <f t="shared" si="54"/>
        <v>242.98419110433872</v>
      </c>
      <c r="CI299" s="6"/>
      <c r="CJ299" s="218">
        <f t="shared" si="71"/>
        <v>1879</v>
      </c>
      <c r="CK299" s="67"/>
      <c r="CN299" s="1">
        <f t="shared" si="78"/>
        <v>1.9763333333333333</v>
      </c>
      <c r="CO299" s="1">
        <f t="shared" si="79"/>
        <v>0.26546580300598316</v>
      </c>
      <c r="CP299" s="1">
        <f t="shared" si="80"/>
        <v>0.78522865623899407</v>
      </c>
      <c r="CQ299" s="1">
        <f t="shared" si="81"/>
        <v>0.92955292951416058</v>
      </c>
    </row>
    <row r="300" spans="1:95" x14ac:dyDescent="0.15">
      <c r="A300" s="218">
        <f t="shared" si="70"/>
        <v>1880</v>
      </c>
      <c r="R300" s="198">
        <v>5</v>
      </c>
      <c r="S300" s="1">
        <f t="shared" si="82"/>
        <v>1.7966666666666666</v>
      </c>
      <c r="T300" s="198">
        <v>5.5</v>
      </c>
      <c r="U300" s="37">
        <f t="shared" si="77"/>
        <v>1.9763333333333333</v>
      </c>
      <c r="V300" s="198">
        <v>11.25</v>
      </c>
      <c r="W300" s="136">
        <f t="shared" si="83"/>
        <v>4.0424999999999995</v>
      </c>
      <c r="AG300" s="1">
        <v>0.92</v>
      </c>
      <c r="AH300" s="1">
        <v>2.87</v>
      </c>
      <c r="AI300" s="1">
        <v>3.19</v>
      </c>
      <c r="AJ300" s="1">
        <v>2.41</v>
      </c>
      <c r="AK300" s="1">
        <v>2.87</v>
      </c>
      <c r="AL300" s="1">
        <v>3.0816640986132509</v>
      </c>
      <c r="AT300" s="204">
        <v>12.58</v>
      </c>
      <c r="AU300" s="60">
        <f t="shared" si="56"/>
        <v>3.1796502384737679</v>
      </c>
      <c r="AV300" s="1">
        <f t="shared" si="57"/>
        <v>0.91752270130326785</v>
      </c>
      <c r="AX300" s="204">
        <v>7.92</v>
      </c>
      <c r="AY300" s="37">
        <f t="shared" si="72"/>
        <v>5.0505050505050511</v>
      </c>
      <c r="AZ300" s="204">
        <v>18.809999999999999</v>
      </c>
      <c r="BA300" s="60">
        <f t="shared" si="59"/>
        <v>2.126528442317916</v>
      </c>
      <c r="BB300" s="6">
        <v>21.84</v>
      </c>
      <c r="BC300" s="6">
        <f t="shared" si="73"/>
        <v>1.8315018315018314</v>
      </c>
      <c r="BF300" s="6">
        <v>23.18</v>
      </c>
      <c r="BG300" s="6">
        <f t="shared" si="74"/>
        <v>1.7256255392579811</v>
      </c>
      <c r="BP300">
        <f t="shared" si="75"/>
        <v>1.4573782301003928</v>
      </c>
      <c r="BQ300" s="136">
        <f t="shared" si="63"/>
        <v>0.613632938989639</v>
      </c>
      <c r="BR300" s="136">
        <f t="shared" si="84"/>
        <v>1.8802890434364148</v>
      </c>
      <c r="BS300" s="136">
        <f t="shared" si="85"/>
        <v>0.65787538336300022</v>
      </c>
      <c r="BT300" s="136">
        <f t="shared" si="86"/>
        <v>0.71126198583372457</v>
      </c>
      <c r="BU300" s="136">
        <f t="shared" si="67"/>
        <v>0.91752270130326785</v>
      </c>
      <c r="BV300" s="136">
        <f t="shared" si="76"/>
        <v>0.49794804065552678</v>
      </c>
      <c r="BW300" s="136">
        <f t="shared" si="87"/>
        <v>9.0806951515703105</v>
      </c>
      <c r="BX300" s="136">
        <f>'east Allen-Studer'!DN300</f>
        <v>3.2909602088440417</v>
      </c>
      <c r="BY300" s="136">
        <f>'east Allen-Studer'!DO300</f>
        <v>2.4843532802513257</v>
      </c>
      <c r="BZ300" s="136">
        <f>'east Allen-Studer'!DP300</f>
        <v>2.2958920040832864</v>
      </c>
      <c r="CA300" s="136">
        <f>'east Allen-Studer'!DQ300</f>
        <v>12</v>
      </c>
      <c r="CB300" s="136">
        <f>'east Allen-Studer'!DR300</f>
        <v>1.9989403973509936</v>
      </c>
      <c r="CC300" s="136">
        <f>'east Allen-Studer'!DS300</f>
        <v>1.6454801044220209</v>
      </c>
      <c r="CD300" s="136">
        <f>'east Allen-Studer'!DT300</f>
        <v>3.2909602088440417</v>
      </c>
      <c r="CE300" s="37"/>
      <c r="CF300" s="198">
        <f t="shared" si="69"/>
        <v>684.74176560641706</v>
      </c>
      <c r="CG300" s="198">
        <f t="shared" si="53"/>
        <v>239.46282616203587</v>
      </c>
      <c r="CH300" s="198">
        <f t="shared" si="54"/>
        <v>203.69292764375635</v>
      </c>
      <c r="CI300" s="6"/>
      <c r="CJ300" s="218">
        <f t="shared" si="71"/>
        <v>1880</v>
      </c>
      <c r="CK300" s="67"/>
      <c r="CN300" s="1">
        <f t="shared" si="78"/>
        <v>1.9763333333333333</v>
      </c>
      <c r="CO300" s="1">
        <f t="shared" si="79"/>
        <v>0.3298567109699172</v>
      </c>
      <c r="CP300" s="1">
        <f t="shared" si="80"/>
        <v>0.94322225410398719</v>
      </c>
      <c r="CQ300" s="1">
        <f t="shared" si="81"/>
        <v>1.108858659352624</v>
      </c>
    </row>
    <row r="301" spans="1:95" x14ac:dyDescent="0.15">
      <c r="A301" s="218">
        <f t="shared" si="70"/>
        <v>1881</v>
      </c>
      <c r="R301" s="198">
        <v>5</v>
      </c>
      <c r="S301" s="1">
        <f t="shared" si="82"/>
        <v>1.7966666666666666</v>
      </c>
      <c r="T301" s="198">
        <v>5.5</v>
      </c>
      <c r="U301" s="37">
        <f t="shared" si="77"/>
        <v>1.9763333333333333</v>
      </c>
      <c r="V301" s="198">
        <v>13.59</v>
      </c>
      <c r="W301" s="136">
        <f t="shared" si="83"/>
        <v>4.8833399999999996</v>
      </c>
      <c r="AG301" s="1">
        <v>0.74</v>
      </c>
      <c r="AH301" s="1">
        <v>2.96</v>
      </c>
      <c r="AI301" s="1">
        <v>2.5499999999999998</v>
      </c>
      <c r="AJ301" s="1">
        <v>2.21</v>
      </c>
      <c r="AK301" s="1">
        <v>3.01</v>
      </c>
      <c r="AL301" s="1">
        <v>2.6402640264026402</v>
      </c>
      <c r="AT301" s="204">
        <v>14.55</v>
      </c>
      <c r="AU301" s="60">
        <f t="shared" si="56"/>
        <v>2.7491408934707899</v>
      </c>
      <c r="AV301" s="1">
        <f t="shared" si="57"/>
        <v>0.79329454174536818</v>
      </c>
      <c r="AX301" s="204">
        <v>9.31</v>
      </c>
      <c r="AY301" s="37">
        <f t="shared" si="72"/>
        <v>4.2964554242749733</v>
      </c>
      <c r="AZ301" s="204">
        <v>22.21</v>
      </c>
      <c r="BA301" s="60">
        <f t="shared" si="59"/>
        <v>1.8009905447996397</v>
      </c>
      <c r="BB301" s="6">
        <v>24.36</v>
      </c>
      <c r="BC301" s="6">
        <f t="shared" si="73"/>
        <v>1.6420361247947455</v>
      </c>
      <c r="BF301" s="6">
        <v>30.43</v>
      </c>
      <c r="BG301" s="6">
        <f t="shared" si="74"/>
        <v>1.3144922773578704</v>
      </c>
      <c r="BP301">
        <f t="shared" si="75"/>
        <v>1.2397889991831483</v>
      </c>
      <c r="BQ301" s="136">
        <f t="shared" si="63"/>
        <v>0.51969543369631288</v>
      </c>
      <c r="BR301" s="136">
        <f t="shared" si="84"/>
        <v>1.6135246463318731</v>
      </c>
      <c r="BS301" s="136">
        <f t="shared" si="85"/>
        <v>0.60207725671880685</v>
      </c>
      <c r="BT301" s="136">
        <f t="shared" si="86"/>
        <v>0.60324869687223581</v>
      </c>
      <c r="BU301" s="136">
        <f t="shared" si="67"/>
        <v>0.79329454174536818</v>
      </c>
      <c r="BV301" s="136">
        <f t="shared" si="76"/>
        <v>0.37931106087397665</v>
      </c>
      <c r="BW301" s="136">
        <f t="shared" si="87"/>
        <v>9.1186340380500646</v>
      </c>
      <c r="BX301" s="136">
        <f>'east Allen-Studer'!DN301</f>
        <v>3.3054805783282095</v>
      </c>
      <c r="BY301" s="136">
        <f>'east Allen-Studer'!DO301</f>
        <v>2.4246133771694698</v>
      </c>
      <c r="BZ301" s="136">
        <f>'east Allen-Studer'!DP301</f>
        <v>1.462540743102368</v>
      </c>
      <c r="CA301" s="136">
        <f>'east Allen-Studer'!DQ301</f>
        <v>12</v>
      </c>
      <c r="CB301" s="136">
        <f>'east Allen-Studer'!DR301</f>
        <v>1.9989403973509936</v>
      </c>
      <c r="CC301" s="136">
        <f>'east Allen-Studer'!DS301</f>
        <v>1.6527402891641048</v>
      </c>
      <c r="CD301" s="136">
        <f>'east Allen-Studer'!DT301</f>
        <v>3.3054805783282095</v>
      </c>
      <c r="CE301" s="37"/>
      <c r="CF301" s="198">
        <f t="shared" si="69"/>
        <v>583.53474263590942</v>
      </c>
      <c r="CG301" s="198">
        <f t="shared" si="53"/>
        <v>208.4543880368353</v>
      </c>
      <c r="CH301" s="198">
        <f t="shared" si="54"/>
        <v>178.68950927007839</v>
      </c>
      <c r="CI301" s="6"/>
      <c r="CJ301" s="218">
        <f t="shared" si="71"/>
        <v>1881</v>
      </c>
      <c r="CK301" s="67"/>
      <c r="CN301" s="1">
        <f t="shared" si="78"/>
        <v>1.9763333333333333</v>
      </c>
      <c r="CO301" s="1">
        <f t="shared" si="79"/>
        <v>0.38706635640303921</v>
      </c>
      <c r="CP301" s="1">
        <f t="shared" si="80"/>
        <v>1.0835304010331244</v>
      </c>
      <c r="CQ301" s="1">
        <f t="shared" si="81"/>
        <v>1.2640174993445354</v>
      </c>
    </row>
    <row r="302" spans="1:95" x14ac:dyDescent="0.15">
      <c r="A302" s="218">
        <f t="shared" si="70"/>
        <v>1882</v>
      </c>
      <c r="R302" s="198">
        <v>5</v>
      </c>
      <c r="S302" s="1">
        <f t="shared" si="82"/>
        <v>1.7966666666666666</v>
      </c>
      <c r="T302" s="198">
        <v>5.5</v>
      </c>
      <c r="U302" s="37">
        <f t="shared" si="77"/>
        <v>1.9763333333333333</v>
      </c>
      <c r="V302" s="198">
        <v>13.59</v>
      </c>
      <c r="W302" s="136">
        <f t="shared" si="83"/>
        <v>4.8833399999999996</v>
      </c>
      <c r="AG302" s="1">
        <v>0.74</v>
      </c>
      <c r="AH302" s="1">
        <v>2.99</v>
      </c>
      <c r="AI302" s="1">
        <v>2.56</v>
      </c>
      <c r="AJ302" s="1">
        <v>1.95</v>
      </c>
      <c r="AK302" s="1">
        <v>2.38</v>
      </c>
      <c r="AL302" s="1">
        <v>2.6315789473684208</v>
      </c>
      <c r="AT302" s="204">
        <v>15.02</v>
      </c>
      <c r="AU302" s="60">
        <f t="shared" si="56"/>
        <v>2.6631158455392812</v>
      </c>
      <c r="AV302" s="1">
        <f t="shared" si="57"/>
        <v>0.7684710773898209</v>
      </c>
      <c r="AX302" s="204">
        <v>10.68</v>
      </c>
      <c r="AY302" s="37">
        <f t="shared" si="72"/>
        <v>3.7453183520599254</v>
      </c>
      <c r="AZ302" s="204">
        <v>23.6</v>
      </c>
      <c r="BA302" s="60">
        <f t="shared" si="59"/>
        <v>1.6949152542372881</v>
      </c>
      <c r="BB302" s="6">
        <v>26.2</v>
      </c>
      <c r="BC302" s="6">
        <f t="shared" si="73"/>
        <v>1.5267175572519085</v>
      </c>
      <c r="BF302" s="6">
        <v>33.33</v>
      </c>
      <c r="BG302" s="6">
        <f t="shared" si="74"/>
        <v>1.2001200120012003</v>
      </c>
      <c r="BP302">
        <f t="shared" si="75"/>
        <v>1.0807523953553473</v>
      </c>
      <c r="BQ302" s="136">
        <f t="shared" si="63"/>
        <v>0.48908625349131818</v>
      </c>
      <c r="BR302" s="136">
        <f t="shared" si="84"/>
        <v>1.418545770038989</v>
      </c>
      <c r="BS302" s="136">
        <f t="shared" si="85"/>
        <v>0.58389564855048182</v>
      </c>
      <c r="BT302" s="136">
        <f t="shared" si="86"/>
        <v>0.56805297588696435</v>
      </c>
      <c r="BU302" s="136">
        <f t="shared" si="67"/>
        <v>0.7684710773898209</v>
      </c>
      <c r="BV302" s="136">
        <f t="shared" si="76"/>
        <v>0.34630769824167751</v>
      </c>
      <c r="BW302" s="136">
        <f t="shared" si="87"/>
        <v>9.1565729245298169</v>
      </c>
      <c r="BX302" s="136">
        <f>'east Allen-Studer'!DN302</f>
        <v>3.3200009478123778</v>
      </c>
      <c r="BY302" s="136">
        <f>'east Allen-Studer'!DO302</f>
        <v>2.3648734740876143</v>
      </c>
      <c r="BZ302" s="136">
        <f>'east Allen-Studer'!DP302</f>
        <v>1.7719519091259837</v>
      </c>
      <c r="CA302" s="136">
        <f>'east Allen-Studer'!DQ302</f>
        <v>12</v>
      </c>
      <c r="CB302" s="136">
        <f>'east Allen-Studer'!DR302</f>
        <v>1.7847682119205299</v>
      </c>
      <c r="CC302" s="136">
        <f>'east Allen-Studer'!DS302</f>
        <v>1.6600004739061889</v>
      </c>
      <c r="CD302" s="136">
        <f>'east Allen-Studer'!DT302</f>
        <v>3.3200009478123778</v>
      </c>
      <c r="CE302" s="37"/>
      <c r="CF302" s="198">
        <f t="shared" si="69"/>
        <v>550.17846794217644</v>
      </c>
      <c r="CG302" s="198">
        <f t="shared" si="53"/>
        <v>205.90038579284175</v>
      </c>
      <c r="CH302" s="198">
        <f t="shared" si="54"/>
        <v>174.28809458688875</v>
      </c>
      <c r="CI302" s="6"/>
      <c r="CJ302" s="218">
        <f t="shared" si="71"/>
        <v>1882</v>
      </c>
      <c r="CK302" s="67"/>
      <c r="CN302" s="1">
        <f t="shared" si="78"/>
        <v>1.9763333333333333</v>
      </c>
      <c r="CO302" s="1">
        <f t="shared" si="79"/>
        <v>0.41053345382903128</v>
      </c>
      <c r="CP302" s="1">
        <f t="shared" si="80"/>
        <v>1.0969705850571507</v>
      </c>
      <c r="CQ302" s="1">
        <f t="shared" si="81"/>
        <v>1.2959385849161613</v>
      </c>
    </row>
    <row r="303" spans="1:95" x14ac:dyDescent="0.15">
      <c r="A303" s="218">
        <f t="shared" si="70"/>
        <v>1883</v>
      </c>
      <c r="R303" s="198">
        <v>5</v>
      </c>
      <c r="S303" s="1">
        <f t="shared" si="82"/>
        <v>1.7966666666666666</v>
      </c>
      <c r="T303" s="198">
        <v>5.5</v>
      </c>
      <c r="U303" s="37">
        <f t="shared" si="77"/>
        <v>1.9763333333333333</v>
      </c>
      <c r="V303" s="198">
        <v>13.59</v>
      </c>
      <c r="W303" s="136">
        <f t="shared" si="83"/>
        <v>4.8833399999999996</v>
      </c>
      <c r="AG303" s="1">
        <v>0.72</v>
      </c>
      <c r="AH303" s="1">
        <v>3.01</v>
      </c>
      <c r="AI303" s="1">
        <v>2.5</v>
      </c>
      <c r="AJ303" s="1">
        <v>2</v>
      </c>
      <c r="AK303" s="1">
        <v>2.2200000000000002</v>
      </c>
      <c r="AL303" s="1">
        <v>2.5477707006369426</v>
      </c>
      <c r="AT303" s="204">
        <v>15.22</v>
      </c>
      <c r="AU303" s="60">
        <f t="shared" si="56"/>
        <v>2.6281208935611038</v>
      </c>
      <c r="AV303" s="1">
        <f t="shared" si="57"/>
        <v>0.75837290291689285</v>
      </c>
      <c r="AX303" s="204">
        <v>11.23</v>
      </c>
      <c r="AY303" s="37">
        <f t="shared" si="72"/>
        <v>3.5618878005342829</v>
      </c>
      <c r="AZ303" s="204">
        <v>22.7</v>
      </c>
      <c r="BA303" s="60">
        <f t="shared" si="59"/>
        <v>1.7621145374449341</v>
      </c>
      <c r="BB303" s="6">
        <v>25.7</v>
      </c>
      <c r="BC303" s="6">
        <f t="shared" si="73"/>
        <v>1.556420233463035</v>
      </c>
      <c r="BF303" s="6">
        <v>31.21</v>
      </c>
      <c r="BG303" s="6">
        <f t="shared" si="74"/>
        <v>1.2816404998397948</v>
      </c>
      <c r="BP303">
        <f t="shared" si="75"/>
        <v>1.027821512234649</v>
      </c>
      <c r="BQ303" s="136">
        <f t="shared" si="63"/>
        <v>0.50847733843150267</v>
      </c>
      <c r="BR303" s="136">
        <f t="shared" si="84"/>
        <v>1.353652507333013</v>
      </c>
      <c r="BS303" s="136">
        <f t="shared" si="85"/>
        <v>0.59541379787627169</v>
      </c>
      <c r="BT303" s="136">
        <f t="shared" si="86"/>
        <v>0.59034965977675591</v>
      </c>
      <c r="BU303" s="136">
        <f t="shared" si="67"/>
        <v>0.75837290291689285</v>
      </c>
      <c r="BV303" s="136">
        <f t="shared" si="76"/>
        <v>0.36983132272973751</v>
      </c>
      <c r="BW303" s="136">
        <f t="shared" si="87"/>
        <v>9.1945118110095709</v>
      </c>
      <c r="BX303" s="136">
        <f>'east Allen-Studer'!DN303</f>
        <v>3.3345213172965464</v>
      </c>
      <c r="BY303" s="136">
        <f>'east Allen-Studer'!DO303</f>
        <v>2.3051335710057583</v>
      </c>
      <c r="BZ303" s="136">
        <f>'east Allen-Studer'!DP303</f>
        <v>1.8339208304284131</v>
      </c>
      <c r="CA303" s="136">
        <f>'east Allen-Studer'!DQ303</f>
        <v>12</v>
      </c>
      <c r="CB303" s="136">
        <f>'east Allen-Studer'!DR303</f>
        <v>1.8204635761589405</v>
      </c>
      <c r="CC303" s="136">
        <f>'east Allen-Studer'!DS303</f>
        <v>1.6672606586482732</v>
      </c>
      <c r="CD303" s="136">
        <f>'east Allen-Studer'!DT303</f>
        <v>3.3345213172965464</v>
      </c>
      <c r="CE303" s="37"/>
      <c r="CF303" s="198">
        <f t="shared" si="69"/>
        <v>545.95245904903231</v>
      </c>
      <c r="CG303" s="198">
        <f t="shared" si="53"/>
        <v>209.01053527233682</v>
      </c>
      <c r="CH303" s="198">
        <f t="shared" si="54"/>
        <v>173.40999252193367</v>
      </c>
      <c r="CI303" s="6"/>
      <c r="CJ303" s="218">
        <f t="shared" si="71"/>
        <v>1883</v>
      </c>
      <c r="CK303" s="67"/>
      <c r="CN303" s="1">
        <f t="shared" si="78"/>
        <v>1.9763333333333333</v>
      </c>
      <c r="CO303" s="1">
        <f t="shared" si="79"/>
        <v>0.41371123606640164</v>
      </c>
      <c r="CP303" s="1">
        <f t="shared" si="80"/>
        <v>1.080647281116077</v>
      </c>
      <c r="CQ303" s="1">
        <f t="shared" si="81"/>
        <v>1.3025008731148988</v>
      </c>
    </row>
    <row r="304" spans="1:95" x14ac:dyDescent="0.15">
      <c r="A304" s="218">
        <f t="shared" si="70"/>
        <v>1884</v>
      </c>
      <c r="R304" s="198">
        <v>5</v>
      </c>
      <c r="S304" s="1">
        <f t="shared" si="82"/>
        <v>1.7966666666666666</v>
      </c>
      <c r="T304" s="198">
        <v>5.5</v>
      </c>
      <c r="U304" s="37">
        <f t="shared" si="77"/>
        <v>1.9763333333333333</v>
      </c>
      <c r="V304" s="198">
        <v>13.5</v>
      </c>
      <c r="W304" s="136">
        <f t="shared" si="83"/>
        <v>4.851</v>
      </c>
      <c r="AG304" s="1">
        <v>0.79</v>
      </c>
      <c r="AH304" s="1">
        <v>3.01</v>
      </c>
      <c r="AI304" s="1">
        <v>2.74</v>
      </c>
      <c r="AJ304" s="1">
        <v>2.48</v>
      </c>
      <c r="AK304" s="1">
        <v>2.99</v>
      </c>
      <c r="AL304" s="1">
        <v>2.7777777777777777</v>
      </c>
      <c r="AT304" s="204">
        <v>14.62</v>
      </c>
      <c r="AU304" s="60">
        <f t="shared" si="56"/>
        <v>2.7359781121751023</v>
      </c>
      <c r="AV304" s="1">
        <f t="shared" si="57"/>
        <v>0.7894962778656025</v>
      </c>
      <c r="AX304" s="204">
        <v>10.41</v>
      </c>
      <c r="AY304" s="37">
        <f t="shared" si="72"/>
        <v>3.8424591738712777</v>
      </c>
      <c r="AZ304" s="204">
        <v>23.4</v>
      </c>
      <c r="BA304" s="60">
        <f t="shared" si="59"/>
        <v>1.7094017094017095</v>
      </c>
      <c r="BB304" s="6">
        <v>25</v>
      </c>
      <c r="BC304" s="6">
        <f t="shared" si="73"/>
        <v>1.6</v>
      </c>
      <c r="BF304" s="6">
        <v>29.5</v>
      </c>
      <c r="BG304" s="6">
        <f t="shared" si="74"/>
        <v>1.3559322033898304</v>
      </c>
      <c r="BP304">
        <f t="shared" si="75"/>
        <v>1.1087834373098089</v>
      </c>
      <c r="BQ304" s="136">
        <f t="shared" si="63"/>
        <v>0.49326647788013295</v>
      </c>
      <c r="BR304" s="136">
        <f t="shared" si="84"/>
        <v>1.4529118274751589</v>
      </c>
      <c r="BS304" s="136">
        <f t="shared" si="85"/>
        <v>0.58637866839564268</v>
      </c>
      <c r="BT304" s="136">
        <f t="shared" si="86"/>
        <v>0.57285957345864791</v>
      </c>
      <c r="BU304" s="136">
        <f t="shared" si="67"/>
        <v>0.7894962778656025</v>
      </c>
      <c r="BV304" s="136">
        <f t="shared" si="76"/>
        <v>0.39126900279305454</v>
      </c>
      <c r="BW304" s="136">
        <f t="shared" si="87"/>
        <v>9.232450697489325</v>
      </c>
      <c r="BX304" s="136">
        <f>'east Allen-Studer'!DN304</f>
        <v>3.3490416867807142</v>
      </c>
      <c r="BY304" s="136">
        <f>'east Allen-Studer'!DO304</f>
        <v>2.2453936679239028</v>
      </c>
      <c r="BZ304" s="136">
        <f>'east Allen-Studer'!DP304</f>
        <v>1.637251492504642</v>
      </c>
      <c r="CA304" s="136">
        <f>'east Allen-Studer'!DQ304</f>
        <v>12</v>
      </c>
      <c r="CB304" s="136">
        <f>'east Allen-Studer'!DR304</f>
        <v>1.6062913907284768</v>
      </c>
      <c r="CC304" s="136">
        <f>'east Allen-Studer'!DS304</f>
        <v>1.6745208433903571</v>
      </c>
      <c r="CD304" s="136">
        <f>'east Allen-Studer'!DT304</f>
        <v>3.3490416867807142</v>
      </c>
      <c r="CE304" s="37"/>
      <c r="CF304" s="198">
        <f t="shared" si="69"/>
        <v>554.15278872775514</v>
      </c>
      <c r="CG304" s="198">
        <f t="shared" si="53"/>
        <v>210.00109724922595</v>
      </c>
      <c r="CH304" s="198">
        <f t="shared" si="54"/>
        <v>177.64254514810386</v>
      </c>
      <c r="CI304" s="6"/>
      <c r="CJ304" s="218">
        <f t="shared" si="71"/>
        <v>1884</v>
      </c>
      <c r="CK304" s="67"/>
      <c r="CN304" s="1">
        <f t="shared" si="78"/>
        <v>1.9763333333333333</v>
      </c>
      <c r="CO304" s="1">
        <f t="shared" si="79"/>
        <v>0.40758915458175332</v>
      </c>
      <c r="CP304" s="1">
        <f t="shared" si="80"/>
        <v>1.0755499358111054</v>
      </c>
      <c r="CQ304" s="1">
        <f t="shared" si="81"/>
        <v>1.2714671841610774</v>
      </c>
    </row>
    <row r="305" spans="1:95" x14ac:dyDescent="0.15">
      <c r="A305" s="218">
        <f t="shared" si="70"/>
        <v>1885</v>
      </c>
      <c r="R305" s="198">
        <v>5</v>
      </c>
      <c r="S305" s="1">
        <f t="shared" si="82"/>
        <v>1.7966666666666666</v>
      </c>
      <c r="T305" s="198">
        <v>5.5</v>
      </c>
      <c r="U305" s="37">
        <f t="shared" si="77"/>
        <v>1.9763333333333333</v>
      </c>
      <c r="V305" s="198">
        <v>13.59</v>
      </c>
      <c r="W305" s="136">
        <f t="shared" si="83"/>
        <v>4.8833399999999996</v>
      </c>
      <c r="AG305" s="1">
        <v>0.92</v>
      </c>
      <c r="AH305" s="1">
        <v>3.2</v>
      </c>
      <c r="AI305" s="1">
        <v>3.25</v>
      </c>
      <c r="AJ305" s="1">
        <v>2.7</v>
      </c>
      <c r="AK305" s="1">
        <v>3.31</v>
      </c>
      <c r="AL305" s="1">
        <v>3.053435114503817</v>
      </c>
      <c r="AT305" s="204">
        <v>12.53</v>
      </c>
      <c r="AU305" s="60">
        <f t="shared" si="56"/>
        <v>3.1923383878691141</v>
      </c>
      <c r="AV305" s="1">
        <f t="shared" si="57"/>
        <v>0.92118400497965758</v>
      </c>
      <c r="AX305" s="204">
        <v>11.03</v>
      </c>
      <c r="AY305" s="37">
        <f t="shared" si="72"/>
        <v>3.626473254759746</v>
      </c>
      <c r="AZ305" s="204">
        <v>17.3</v>
      </c>
      <c r="BA305" s="60">
        <f t="shared" si="59"/>
        <v>2.3121387283236992</v>
      </c>
      <c r="BB305" s="6">
        <v>21.8</v>
      </c>
      <c r="BC305" s="6">
        <f t="shared" si="73"/>
        <v>1.8348623853211008</v>
      </c>
      <c r="BF305" s="6">
        <v>21.92</v>
      </c>
      <c r="BG305" s="6">
        <f t="shared" si="74"/>
        <v>1.8248175182481752</v>
      </c>
      <c r="BP305">
        <f t="shared" si="75"/>
        <v>1.0464583483585774</v>
      </c>
      <c r="BQ305" s="136">
        <f t="shared" si="63"/>
        <v>0.66719280823093108</v>
      </c>
      <c r="BR305" s="136">
        <f t="shared" si="84"/>
        <v>1.3765012684209492</v>
      </c>
      <c r="BS305" s="136">
        <f t="shared" si="85"/>
        <v>0.6896895172133739</v>
      </c>
      <c r="BT305" s="136">
        <f t="shared" si="86"/>
        <v>0.77284737300187034</v>
      </c>
      <c r="BU305" s="136">
        <f t="shared" si="67"/>
        <v>0.92118400497965758</v>
      </c>
      <c r="BV305" s="136">
        <f t="shared" si="76"/>
        <v>0.52657096635014178</v>
      </c>
      <c r="BW305" s="136">
        <f t="shared" si="87"/>
        <v>9.2703895839690773</v>
      </c>
      <c r="BX305" s="136">
        <f>'east Allen-Studer'!DN305</f>
        <v>3.363562056264882</v>
      </c>
      <c r="BY305" s="136">
        <f>'east Allen-Studer'!DO305</f>
        <v>2.1856537648420469</v>
      </c>
      <c r="BZ305" s="136">
        <f>'east Allen-Studer'!DP305</f>
        <v>1.7939146249059286</v>
      </c>
      <c r="CA305" s="136">
        <f>'east Allen-Studer'!DQ305</f>
        <v>16.861758252427606</v>
      </c>
      <c r="CB305" s="136">
        <f>'east Allen-Studer'!DR305</f>
        <v>1.8918543046357619</v>
      </c>
      <c r="CC305" s="136">
        <f>'east Allen-Studer'!DS305</f>
        <v>1.681781028132441</v>
      </c>
      <c r="CD305" s="136">
        <f>'east Allen-Studer'!DT305</f>
        <v>3.363562056264882</v>
      </c>
      <c r="CE305" s="37"/>
      <c r="CF305" s="198">
        <f t="shared" si="69"/>
        <v>603.67241273870479</v>
      </c>
      <c r="CG305" s="198">
        <f t="shared" si="53"/>
        <v>251.44385285569155</v>
      </c>
      <c r="CH305" s="198">
        <f t="shared" si="54"/>
        <v>203.00301120392373</v>
      </c>
      <c r="CI305" s="6"/>
      <c r="CJ305" s="218">
        <f t="shared" si="71"/>
        <v>1885</v>
      </c>
      <c r="CK305" s="67"/>
      <c r="CN305" s="1">
        <f t="shared" si="78"/>
        <v>1.9763333333333333</v>
      </c>
      <c r="CO305" s="1">
        <f t="shared" si="79"/>
        <v>0.37415436236678157</v>
      </c>
      <c r="CP305" s="1">
        <f t="shared" si="80"/>
        <v>0.89827873738594</v>
      </c>
      <c r="CQ305" s="1">
        <f t="shared" si="81"/>
        <v>1.1126271739869691</v>
      </c>
    </row>
    <row r="306" spans="1:95" x14ac:dyDescent="0.15">
      <c r="A306" s="218">
        <f t="shared" si="70"/>
        <v>1886</v>
      </c>
      <c r="R306" s="198">
        <v>5</v>
      </c>
      <c r="S306" s="1">
        <f t="shared" si="82"/>
        <v>1.7966666666666666</v>
      </c>
      <c r="T306" s="198">
        <v>5.5</v>
      </c>
      <c r="U306" s="37">
        <f t="shared" si="77"/>
        <v>1.9763333333333333</v>
      </c>
      <c r="V306" s="198">
        <v>13.59</v>
      </c>
      <c r="W306" s="136">
        <f t="shared" si="83"/>
        <v>4.8833399999999996</v>
      </c>
      <c r="AG306" s="1">
        <v>0.83</v>
      </c>
      <c r="AH306" s="1">
        <v>3.23</v>
      </c>
      <c r="AI306" s="1">
        <v>2.9</v>
      </c>
      <c r="AJ306" s="1">
        <v>2.25</v>
      </c>
      <c r="AK306" s="1">
        <v>2.82</v>
      </c>
      <c r="AL306" s="1">
        <v>2.8985507246376812</v>
      </c>
      <c r="AT306" s="204">
        <v>13.9</v>
      </c>
      <c r="AU306" s="60">
        <f t="shared" si="56"/>
        <v>2.8776978417266186</v>
      </c>
      <c r="AV306" s="1">
        <f t="shared" si="57"/>
        <v>0.83039104909317318</v>
      </c>
      <c r="AX306" s="204">
        <v>10.94</v>
      </c>
      <c r="AY306" s="37">
        <f t="shared" si="72"/>
        <v>3.6563071297989032</v>
      </c>
      <c r="AZ306" s="204">
        <v>21</v>
      </c>
      <c r="BA306" s="60">
        <f t="shared" si="59"/>
        <v>1.9047619047619047</v>
      </c>
      <c r="BB306" s="6">
        <v>21.3</v>
      </c>
      <c r="BC306" s="6">
        <f t="shared" si="73"/>
        <v>1.8779342723004695</v>
      </c>
      <c r="BP306">
        <f t="shared" si="75"/>
        <v>1.0550672378788948</v>
      </c>
      <c r="BQ306" s="136">
        <f t="shared" si="63"/>
        <v>0.54963978963786231</v>
      </c>
      <c r="BR306" s="136">
        <f t="shared" si="84"/>
        <v>1.3870557669728583</v>
      </c>
      <c r="BS306" s="136">
        <f t="shared" si="85"/>
        <v>0.61986396459323978</v>
      </c>
      <c r="BT306" s="136">
        <f t="shared" si="86"/>
        <v>0.63767997499677886</v>
      </c>
      <c r="BU306" s="136">
        <f t="shared" si="67"/>
        <v>0.83039104909317318</v>
      </c>
      <c r="BV306" s="136">
        <f t="shared" ref="BV306:BV340" si="88">BA306*AVERAGE(BV$301:BV$305)/AVERAGE(BA$301:BA$305)</f>
        <v>0.41325643375473398</v>
      </c>
      <c r="BW306" s="136">
        <f t="shared" si="87"/>
        <v>9.3083284704488314</v>
      </c>
      <c r="BX306" s="136">
        <f>'east Allen-Studer'!DN306</f>
        <v>3.3780824257490507</v>
      </c>
      <c r="BY306" s="136">
        <f>'east Allen-Studer'!DO306</f>
        <v>2.1259138617601909</v>
      </c>
      <c r="BZ306" s="136">
        <f>'east Allen-Studer'!DP306</f>
        <v>1.995767125446916</v>
      </c>
      <c r="CA306" s="136">
        <f>'east Allen-Studer'!DQ306</f>
        <v>15.737641035599097</v>
      </c>
      <c r="CB306" s="136">
        <f>'east Allen-Studer'!DR306</f>
        <v>1.6062913907284768</v>
      </c>
      <c r="CC306" s="136">
        <f>'east Allen-Studer'!DS306</f>
        <v>1.6890412128745254</v>
      </c>
      <c r="CD306" s="136">
        <f>'east Allen-Studer'!DT306</f>
        <v>3.3780824257490507</v>
      </c>
      <c r="CE306" s="37"/>
      <c r="CF306" s="198">
        <f t="shared" si="69"/>
        <v>578.93375091994164</v>
      </c>
      <c r="CG306" s="198">
        <f t="shared" si="53"/>
        <v>230.67588729542317</v>
      </c>
      <c r="CH306" s="198">
        <f t="shared" si="54"/>
        <v>185.77146731158177</v>
      </c>
      <c r="CI306" s="6"/>
      <c r="CJ306" s="218">
        <f t="shared" si="71"/>
        <v>1886</v>
      </c>
      <c r="CK306" s="67"/>
      <c r="CN306" s="1">
        <f t="shared" si="78"/>
        <v>1.9763333333333333</v>
      </c>
      <c r="CO306" s="1">
        <f t="shared" si="79"/>
        <v>0.39014250992925936</v>
      </c>
      <c r="CP306" s="1">
        <f t="shared" si="80"/>
        <v>0.97915161101083181</v>
      </c>
      <c r="CQ306" s="1">
        <f t="shared" si="81"/>
        <v>1.2158307728055782</v>
      </c>
    </row>
    <row r="307" spans="1:95" x14ac:dyDescent="0.15">
      <c r="A307" s="218">
        <f t="shared" si="70"/>
        <v>1887</v>
      </c>
      <c r="R307" s="198">
        <v>5</v>
      </c>
      <c r="S307" s="1">
        <f t="shared" si="82"/>
        <v>1.7966666666666666</v>
      </c>
      <c r="T307" s="198">
        <v>5.5</v>
      </c>
      <c r="U307" s="37">
        <f t="shared" si="77"/>
        <v>1.9763333333333333</v>
      </c>
      <c r="V307" s="198">
        <v>12.19</v>
      </c>
      <c r="W307" s="136">
        <f t="shared" si="83"/>
        <v>4.3802733333333332</v>
      </c>
      <c r="AG307" s="1">
        <v>0.86</v>
      </c>
      <c r="AH307" s="1">
        <v>2.92</v>
      </c>
      <c r="AI307" s="1">
        <v>2.72</v>
      </c>
      <c r="AJ307" s="1">
        <v>2.44</v>
      </c>
      <c r="AK307" s="1">
        <v>3.1</v>
      </c>
      <c r="AL307" s="1">
        <v>2.7586206896551726</v>
      </c>
      <c r="AT307" s="204">
        <v>13.49</v>
      </c>
      <c r="AU307" s="60">
        <f t="shared" si="56"/>
        <v>2.9651593773165308</v>
      </c>
      <c r="AV307" s="1">
        <f t="shared" si="57"/>
        <v>0.85562902760527126</v>
      </c>
      <c r="AX307" s="204">
        <v>10.71</v>
      </c>
      <c r="AY307" s="37">
        <f t="shared" si="72"/>
        <v>3.7348272642390286</v>
      </c>
      <c r="AZ307" s="204">
        <v>23</v>
      </c>
      <c r="BA307" s="60">
        <f t="shared" si="59"/>
        <v>1.7391304347826086</v>
      </c>
      <c r="BB307" s="6">
        <v>23.2</v>
      </c>
      <c r="BC307" s="6">
        <f t="shared" si="73"/>
        <v>1.7241379310344829</v>
      </c>
      <c r="BP307">
        <f t="shared" si="75"/>
        <v>1.0777250777212986</v>
      </c>
      <c r="BQ307" s="136">
        <f t="shared" si="63"/>
        <v>0.50184502532152653</v>
      </c>
      <c r="BR307" s="136">
        <f t="shared" si="84"/>
        <v>1.4148342786196453</v>
      </c>
      <c r="BS307" s="136">
        <f t="shared" si="85"/>
        <v>0.59147425694745093</v>
      </c>
      <c r="BT307" s="136">
        <f t="shared" si="86"/>
        <v>0.58272354760575473</v>
      </c>
      <c r="BU307" s="136">
        <f t="shared" si="67"/>
        <v>0.85562902760527126</v>
      </c>
      <c r="BV307" s="136">
        <f t="shared" si="88"/>
        <v>0.37732109168910499</v>
      </c>
      <c r="BW307" s="136">
        <f t="shared" si="87"/>
        <v>9.3462673569285855</v>
      </c>
      <c r="BX307" s="136">
        <f>'east Allen-Studer'!DN307</f>
        <v>3.3926027952332194</v>
      </c>
      <c r="BY307" s="136">
        <f>'east Allen-Studer'!DO307</f>
        <v>2.0661739586783354</v>
      </c>
      <c r="BZ307" s="136">
        <f>'east Allen-Studer'!DP307</f>
        <v>1.9033802201132348</v>
      </c>
      <c r="CA307" s="136">
        <f>'east Allen-Studer'!DQ307</f>
        <v>16.374640791801916</v>
      </c>
      <c r="CB307" s="136">
        <f>'east Allen-Studer'!DR307</f>
        <v>1.5598874172185431</v>
      </c>
      <c r="CC307" s="136">
        <f>'east Allen-Studer'!DS307</f>
        <v>1.6963013976166097</v>
      </c>
      <c r="CD307" s="136">
        <f>'east Allen-Studer'!DT307</f>
        <v>3.3926027952332194</v>
      </c>
      <c r="CE307" s="37"/>
      <c r="CF307" s="198">
        <f t="shared" si="69"/>
        <v>571.36713095740538</v>
      </c>
      <c r="CG307" s="198">
        <f t="shared" si="53"/>
        <v>228.71665746057897</v>
      </c>
      <c r="CH307" s="198">
        <f t="shared" si="54"/>
        <v>188.71927720597378</v>
      </c>
      <c r="CI307" s="6"/>
      <c r="CJ307" s="218">
        <f t="shared" si="71"/>
        <v>1887</v>
      </c>
      <c r="CK307" s="67"/>
      <c r="CN307" s="1">
        <f t="shared" si="78"/>
        <v>1.9763333333333333</v>
      </c>
      <c r="CO307" s="1">
        <f t="shared" si="79"/>
        <v>0.39530917063464177</v>
      </c>
      <c r="CP307" s="1">
        <f t="shared" si="80"/>
        <v>0.98753920756994495</v>
      </c>
      <c r="CQ307" s="1">
        <f t="shared" si="81"/>
        <v>1.1968394008850995</v>
      </c>
    </row>
    <row r="308" spans="1:95" x14ac:dyDescent="0.15">
      <c r="A308" s="218">
        <f t="shared" si="70"/>
        <v>1888</v>
      </c>
      <c r="R308" s="198">
        <v>5</v>
      </c>
      <c r="S308" s="1">
        <f t="shared" si="82"/>
        <v>1.7966666666666666</v>
      </c>
      <c r="T308" s="198">
        <v>5.5</v>
      </c>
      <c r="U308" s="37">
        <f t="shared" si="77"/>
        <v>1.9763333333333333</v>
      </c>
      <c r="V308" s="198">
        <v>14.06</v>
      </c>
      <c r="W308" s="136">
        <f t="shared" si="83"/>
        <v>5.0522266666666669</v>
      </c>
      <c r="AG308" s="1">
        <v>0.89</v>
      </c>
      <c r="AH308" s="1">
        <v>2.93</v>
      </c>
      <c r="AI308" s="1">
        <v>2.81</v>
      </c>
      <c r="AJ308" s="1">
        <v>2.3199999999999998</v>
      </c>
      <c r="AK308" s="1">
        <v>3.05</v>
      </c>
      <c r="AL308" s="1">
        <v>2.7952480782669458</v>
      </c>
      <c r="AT308" s="204">
        <v>13.01</v>
      </c>
      <c r="AU308" s="60">
        <f t="shared" si="56"/>
        <v>3.0745580322828592</v>
      </c>
      <c r="AV308" s="1">
        <f t="shared" si="57"/>
        <v>0.8871972007990091</v>
      </c>
      <c r="AX308" s="204">
        <v>10.6</v>
      </c>
      <c r="AY308" s="37">
        <f t="shared" si="72"/>
        <v>3.7735849056603774</v>
      </c>
      <c r="AZ308" s="204">
        <v>23</v>
      </c>
      <c r="BA308" s="60">
        <f t="shared" si="59"/>
        <v>1.7391304347826086</v>
      </c>
      <c r="BB308" s="6">
        <v>23.33</v>
      </c>
      <c r="BC308" s="6">
        <f t="shared" si="73"/>
        <v>1.7145306472353194</v>
      </c>
      <c r="BP308">
        <f t="shared" si="75"/>
        <v>1.0889090172070857</v>
      </c>
      <c r="BQ308" s="136">
        <f t="shared" si="63"/>
        <v>0.50184502532152653</v>
      </c>
      <c r="BR308" s="136">
        <f t="shared" si="84"/>
        <v>1.4285457884292203</v>
      </c>
      <c r="BS308" s="136">
        <f t="shared" si="85"/>
        <v>0.59147425694745093</v>
      </c>
      <c r="BT308" s="136">
        <f t="shared" si="86"/>
        <v>0.58272354760575473</v>
      </c>
      <c r="BU308" s="136">
        <f t="shared" si="67"/>
        <v>0.8871972007990091</v>
      </c>
      <c r="BV308" s="136">
        <f t="shared" si="88"/>
        <v>0.37732109168910499</v>
      </c>
      <c r="BW308" s="136">
        <f t="shared" si="87"/>
        <v>9.3842062434083378</v>
      </c>
      <c r="BX308" s="136">
        <f>'east Allen-Studer'!DN308</f>
        <v>3.4071231647173872</v>
      </c>
      <c r="BY308" s="136">
        <f>'east Allen-Studer'!DO308</f>
        <v>2.0064340555964799</v>
      </c>
      <c r="BZ308" s="136">
        <f>'east Allen-Studer'!DP308</f>
        <v>2.1036777897879415</v>
      </c>
      <c r="CA308" s="136">
        <f>'east Allen-Studer'!DQ308</f>
        <v>19.10999268608462</v>
      </c>
      <c r="CB308" s="136">
        <f>'east Allen-Studer'!DR308</f>
        <v>1.6062913907284768</v>
      </c>
      <c r="CC308" s="136">
        <f>'east Allen-Studer'!DS308</f>
        <v>1.7035615823586936</v>
      </c>
      <c r="CD308" s="136">
        <f>'east Allen-Studer'!DT308</f>
        <v>3.4071231647173872</v>
      </c>
      <c r="CE308" s="37"/>
      <c r="CF308" s="198">
        <f t="shared" si="69"/>
        <v>589.46657849572352</v>
      </c>
      <c r="CG308" s="198">
        <f t="shared" si="53"/>
        <v>241.54111349362017</v>
      </c>
      <c r="CH308" s="198">
        <f t="shared" si="54"/>
        <v>194.56776274618881</v>
      </c>
      <c r="CI308" s="6"/>
      <c r="CJ308" s="218">
        <f t="shared" si="71"/>
        <v>1888</v>
      </c>
      <c r="CK308" s="67"/>
      <c r="CN308" s="1">
        <f t="shared" si="78"/>
        <v>1.9763333333333333</v>
      </c>
      <c r="CO308" s="1">
        <f t="shared" si="79"/>
        <v>0.3831712855427058</v>
      </c>
      <c r="CP308" s="1">
        <f t="shared" si="80"/>
        <v>0.93510650588531175</v>
      </c>
      <c r="CQ308" s="1">
        <f t="shared" si="81"/>
        <v>1.1608637704351203</v>
      </c>
    </row>
    <row r="309" spans="1:95" x14ac:dyDescent="0.15">
      <c r="A309" s="218">
        <f t="shared" si="70"/>
        <v>1889</v>
      </c>
      <c r="R309" s="198">
        <v>6.25</v>
      </c>
      <c r="S309" s="1">
        <f t="shared" si="82"/>
        <v>2.2458333333333331</v>
      </c>
      <c r="T309" s="198">
        <v>5.75</v>
      </c>
      <c r="U309" s="37">
        <f t="shared" si="77"/>
        <v>2.0661666666666667</v>
      </c>
      <c r="V309" s="198">
        <v>14.17</v>
      </c>
      <c r="W309" s="136">
        <f t="shared" si="83"/>
        <v>5.0917533333333331</v>
      </c>
      <c r="AG309" s="1">
        <v>0.9</v>
      </c>
      <c r="AH309" s="1">
        <v>3</v>
      </c>
      <c r="AI309" s="1">
        <v>2.99</v>
      </c>
      <c r="AJ309" s="1">
        <v>2.77</v>
      </c>
      <c r="AK309" s="1">
        <v>3.2</v>
      </c>
      <c r="AL309" s="1">
        <v>2.9873039581777445</v>
      </c>
      <c r="AT309" s="204">
        <v>12.78</v>
      </c>
      <c r="AU309" s="60">
        <f t="shared" si="56"/>
        <v>3.1298904538341161</v>
      </c>
      <c r="AV309" s="1">
        <f t="shared" si="57"/>
        <v>0.90316397358334199</v>
      </c>
      <c r="AX309" s="204">
        <v>10.68</v>
      </c>
      <c r="AY309" s="37">
        <f t="shared" si="72"/>
        <v>3.7453183520599254</v>
      </c>
      <c r="AZ309" s="204">
        <v>19.62</v>
      </c>
      <c r="BA309" s="60">
        <f t="shared" si="59"/>
        <v>2.038735983690112</v>
      </c>
      <c r="BB309" s="6">
        <v>18.059999999999999</v>
      </c>
      <c r="BC309" s="6">
        <f t="shared" si="73"/>
        <v>2.2148394241417497</v>
      </c>
      <c r="BP309">
        <f t="shared" si="75"/>
        <v>1.0807523953553473</v>
      </c>
      <c r="BQ309" s="136">
        <f t="shared" si="63"/>
        <v>0.588299469031351</v>
      </c>
      <c r="BR309" s="136">
        <f t="shared" si="84"/>
        <v>1.4261816033723222</v>
      </c>
      <c r="BS309" s="136">
        <f t="shared" si="85"/>
        <v>0.65243158654220357</v>
      </c>
      <c r="BT309" s="136">
        <f t="shared" si="86"/>
        <v>0.68355276306994672</v>
      </c>
      <c r="BU309" s="136">
        <f t="shared" si="67"/>
        <v>0.90316397358334199</v>
      </c>
      <c r="BV309" s="136">
        <f t="shared" si="88"/>
        <v>0.44232340004329329</v>
      </c>
      <c r="BW309" s="136">
        <f t="shared" si="87"/>
        <v>9.4221451298880918</v>
      </c>
      <c r="BX309" s="136">
        <f>'east Allen-Studer'!DN309</f>
        <v>3.4216435342015554</v>
      </c>
      <c r="BY309" s="136">
        <f>'east Allen-Studer'!DO309</f>
        <v>1.9466941525146237</v>
      </c>
      <c r="BZ309" s="136">
        <f>'east Allen-Studer'!DP309</f>
        <v>2.6257806955263132</v>
      </c>
      <c r="CA309" s="136">
        <f>'east Allen-Studer'!DQ309</f>
        <v>17.536228582524711</v>
      </c>
      <c r="CB309" s="136">
        <f>'east Allen-Studer'!DR309</f>
        <v>1.5598874172185431</v>
      </c>
      <c r="CC309" s="136">
        <f>'east Allen-Studer'!DS309</f>
        <v>1.7108217671007777</v>
      </c>
      <c r="CD309" s="136">
        <f>'east Allen-Studer'!DT309</f>
        <v>3.4216435342015554</v>
      </c>
      <c r="CE309" s="37"/>
      <c r="CF309" s="198">
        <f t="shared" si="69"/>
        <v>623.21302941406191</v>
      </c>
      <c r="CG309" s="198">
        <f t="shared" si="53"/>
        <v>251.37502726696553</v>
      </c>
      <c r="CH309" s="198">
        <f t="shared" si="54"/>
        <v>199.87585975429536</v>
      </c>
      <c r="CI309" s="6"/>
      <c r="CJ309" s="218">
        <f t="shared" si="71"/>
        <v>1889</v>
      </c>
      <c r="CK309" s="67"/>
      <c r="CN309" s="1">
        <f t="shared" si="78"/>
        <v>2.0661666666666667</v>
      </c>
      <c r="CO309" s="1">
        <f t="shared" si="79"/>
        <v>0.37889665682269724</v>
      </c>
      <c r="CP309" s="1">
        <f t="shared" si="80"/>
        <v>0.93936671395187876</v>
      </c>
      <c r="CQ309" s="1">
        <f t="shared" si="81"/>
        <v>1.1813999630751248</v>
      </c>
    </row>
    <row r="310" spans="1:95" x14ac:dyDescent="0.15">
      <c r="A310" s="218">
        <f t="shared" si="70"/>
        <v>1890</v>
      </c>
      <c r="R310" s="198">
        <v>6.25</v>
      </c>
      <c r="S310" s="1">
        <f t="shared" si="82"/>
        <v>2.2458333333333331</v>
      </c>
      <c r="T310" s="198">
        <v>5.75</v>
      </c>
      <c r="U310" s="37">
        <f t="shared" si="77"/>
        <v>2.0661666666666667</v>
      </c>
      <c r="V310" s="198">
        <v>14.17</v>
      </c>
      <c r="W310" s="136">
        <f t="shared" si="83"/>
        <v>5.0917533333333331</v>
      </c>
      <c r="AG310" s="1">
        <v>1.03</v>
      </c>
      <c r="AH310" s="1">
        <v>3.13</v>
      </c>
      <c r="AI310" s="1">
        <v>3.12</v>
      </c>
      <c r="AJ310" s="1">
        <v>3.01</v>
      </c>
      <c r="AK310" s="1">
        <v>3.89</v>
      </c>
      <c r="AL310" s="1">
        <v>3.284072249589491</v>
      </c>
      <c r="AU310" s="60">
        <v>3.5680000000000001</v>
      </c>
      <c r="AV310" s="1">
        <f t="shared" si="57"/>
        <v>1.0295852539496437</v>
      </c>
      <c r="BA310" s="60">
        <v>2.1749999999999998</v>
      </c>
      <c r="BC310" s="6">
        <v>2.0939999999999999</v>
      </c>
      <c r="BU310" s="136">
        <f t="shared" si="67"/>
        <v>1.0295852539496437</v>
      </c>
      <c r="BV310" s="136">
        <f t="shared" si="88"/>
        <v>0.47188719029368692</v>
      </c>
      <c r="BW310" s="136">
        <f t="shared" si="87"/>
        <v>9.4600840163678441</v>
      </c>
      <c r="BX310" s="136">
        <f>'east Allen-Studer'!DN310</f>
        <v>3.4361639036857232</v>
      </c>
      <c r="BY310" s="136">
        <f>'east Allen-Studer'!DO310</f>
        <v>1.8869542494327682</v>
      </c>
      <c r="BZ310" s="136">
        <f>'east Allen-Studer'!DP310</f>
        <v>2.0977243816428417</v>
      </c>
      <c r="CA310" s="136">
        <f>'east Allen-Studer'!DQ310</f>
        <v>17.536228582524711</v>
      </c>
      <c r="CB310" s="136">
        <f>'east Allen-Studer'!DR310</f>
        <v>1.5598874172185431</v>
      </c>
      <c r="CC310" s="136">
        <f>'east Allen-Studer'!DS310</f>
        <v>1.7180819518428616</v>
      </c>
      <c r="CD310" s="136">
        <f>'east Allen-Studer'!DT310</f>
        <v>3.4361639036857232</v>
      </c>
      <c r="CE310" s="37"/>
      <c r="CF310" s="204"/>
      <c r="CG310" s="198">
        <f t="shared" si="53"/>
        <v>256.11218345605982</v>
      </c>
      <c r="CH310" s="198">
        <f t="shared" si="54"/>
        <v>219.35755089026921</v>
      </c>
      <c r="CI310" s="6"/>
      <c r="CJ310" s="218">
        <f t="shared" si="71"/>
        <v>1890</v>
      </c>
      <c r="CK310" s="67"/>
      <c r="CN310" s="1">
        <f t="shared" si="78"/>
        <v>2.0661666666666667</v>
      </c>
      <c r="CO310" s="60"/>
      <c r="CP310" s="1">
        <f t="shared" ref="CP310:CP327" si="89">$CN310*360/(3.15*CG310)</f>
        <v>0.92199180119771951</v>
      </c>
      <c r="CQ310" s="1">
        <f t="shared" si="81"/>
        <v>1.0764768861385401</v>
      </c>
    </row>
    <row r="311" spans="1:95" x14ac:dyDescent="0.15">
      <c r="A311" s="218">
        <f t="shared" si="70"/>
        <v>1891</v>
      </c>
      <c r="R311" s="198">
        <v>6</v>
      </c>
      <c r="S311" s="1">
        <f t="shared" si="82"/>
        <v>2.1559999999999997</v>
      </c>
      <c r="T311" s="198">
        <v>5.75</v>
      </c>
      <c r="U311" s="37">
        <f t="shared" si="77"/>
        <v>2.0661666666666667</v>
      </c>
      <c r="V311" s="198">
        <v>14.33</v>
      </c>
      <c r="W311" s="136">
        <f t="shared" si="83"/>
        <v>5.1492466666666665</v>
      </c>
      <c r="AG311" s="1">
        <v>1.1000000000000001</v>
      </c>
      <c r="AH311" s="1">
        <v>3.56</v>
      </c>
      <c r="AI311" s="1">
        <v>3.72</v>
      </c>
      <c r="AJ311" s="1">
        <v>3.19</v>
      </c>
      <c r="AK311" s="1">
        <v>3.77</v>
      </c>
      <c r="AL311" s="1">
        <v>3.5938903863432166</v>
      </c>
      <c r="AU311" s="60">
        <v>3.82</v>
      </c>
      <c r="AV311" s="1">
        <f t="shared" si="57"/>
        <v>1.1023025981187329</v>
      </c>
      <c r="BA311" s="60">
        <v>2.3540000000000001</v>
      </c>
      <c r="BC311" s="6">
        <v>2.3130000000000002</v>
      </c>
      <c r="BU311" s="136">
        <f t="shared" si="67"/>
        <v>1.1023025981187329</v>
      </c>
      <c r="BV311" s="136">
        <f t="shared" si="88"/>
        <v>0.51072296365578806</v>
      </c>
      <c r="BW311" s="136">
        <f t="shared" si="87"/>
        <v>9.4980229028475982</v>
      </c>
      <c r="BX311" s="136">
        <f>'east Allen-Studer'!DN311</f>
        <v>3.4506842731698919</v>
      </c>
      <c r="BY311" s="136">
        <f>'east Allen-Studer'!DO311</f>
        <v>1.8272143463509123</v>
      </c>
      <c r="BZ311" s="136">
        <f>'east Allen-Studer'!DP311</f>
        <v>2.265976531270081</v>
      </c>
      <c r="CA311" s="136">
        <f>'east Allen-Studer'!DQ311</f>
        <v>17.536228582524711</v>
      </c>
      <c r="CB311" s="136">
        <f>'east Allen-Studer'!DR311</f>
        <v>1.6062913907284768</v>
      </c>
      <c r="CC311" s="136">
        <f>'east Allen-Studer'!DS311</f>
        <v>1.725342136584946</v>
      </c>
      <c r="CD311" s="136">
        <f>'east Allen-Studer'!DT311</f>
        <v>3.4506842731698919</v>
      </c>
      <c r="CE311" s="37"/>
      <c r="CF311" s="204"/>
      <c r="CG311" s="198">
        <f t="shared" si="53"/>
        <v>267.281102960846</v>
      </c>
      <c r="CH311" s="198">
        <f t="shared" si="54"/>
        <v>232.55278133559074</v>
      </c>
      <c r="CI311" s="6"/>
      <c r="CJ311" s="218">
        <f t="shared" si="71"/>
        <v>1891</v>
      </c>
      <c r="CK311" s="67"/>
      <c r="CN311" s="1">
        <f t="shared" si="78"/>
        <v>2.0661666666666667</v>
      </c>
      <c r="CO311" s="60"/>
      <c r="CP311" s="1">
        <f t="shared" si="89"/>
        <v>0.88346437783117238</v>
      </c>
      <c r="CQ311" s="1">
        <f t="shared" si="81"/>
        <v>1.0153967283348704</v>
      </c>
    </row>
    <row r="312" spans="1:95" x14ac:dyDescent="0.15">
      <c r="A312" s="218">
        <f t="shared" si="70"/>
        <v>1892</v>
      </c>
      <c r="R312" s="198">
        <v>6</v>
      </c>
      <c r="S312" s="1">
        <f t="shared" si="82"/>
        <v>2.1559999999999997</v>
      </c>
      <c r="T312" s="198">
        <v>6.5</v>
      </c>
      <c r="U312" s="37">
        <f t="shared" si="77"/>
        <v>2.3356666666666666</v>
      </c>
      <c r="V312" s="198">
        <v>14.5</v>
      </c>
      <c r="W312" s="136">
        <f t="shared" si="83"/>
        <v>5.2103333333333337</v>
      </c>
      <c r="AG312" s="1">
        <v>1.25</v>
      </c>
      <c r="AH312" s="1">
        <v>4.34</v>
      </c>
      <c r="AI312" s="1">
        <v>4.12</v>
      </c>
      <c r="AJ312" s="1">
        <v>3.74</v>
      </c>
      <c r="AK312" s="1">
        <v>4.0599999999999996</v>
      </c>
      <c r="AL312" s="1">
        <v>3.9840637450199208</v>
      </c>
      <c r="AU312" s="60">
        <v>4.32</v>
      </c>
      <c r="AV312" s="1">
        <f t="shared" si="57"/>
        <v>1.2465830428986719</v>
      </c>
      <c r="BA312" s="60">
        <v>2.66</v>
      </c>
      <c r="BC312" s="6">
        <v>2.637</v>
      </c>
      <c r="BU312" s="136">
        <f t="shared" si="67"/>
        <v>1.2465830428986719</v>
      </c>
      <c r="BV312" s="136">
        <f t="shared" si="88"/>
        <v>0.5771126097384861</v>
      </c>
      <c r="BW312" s="136">
        <f t="shared" si="87"/>
        <v>9.5359617893273523</v>
      </c>
      <c r="BX312" s="136">
        <f>'east Allen-Studer'!DN312</f>
        <v>3.4652046426540601</v>
      </c>
      <c r="BY312" s="136">
        <f>'east Allen-Studer'!DO312</f>
        <v>1.7674744432690566</v>
      </c>
      <c r="BZ312" s="136">
        <f>'east Allen-Studer'!DP312</f>
        <v>2.7879200276943674</v>
      </c>
      <c r="CA312" s="136">
        <f>'east Allen-Studer'!DQ312</f>
        <v>16.861758252427606</v>
      </c>
      <c r="CB312" s="136">
        <f>'east Allen-Studer'!DR312</f>
        <v>1.963245033112583</v>
      </c>
      <c r="CC312" s="136">
        <f>'east Allen-Studer'!DS312</f>
        <v>1.7326023213270301</v>
      </c>
      <c r="CD312" s="136">
        <f>'east Allen-Studer'!DT312</f>
        <v>3.4652046426540601</v>
      </c>
      <c r="CE312" s="37"/>
      <c r="CF312" s="204"/>
      <c r="CG312" s="198">
        <f t="shared" si="53"/>
        <v>289.68613738079591</v>
      </c>
      <c r="CH312" s="198">
        <f t="shared" si="54"/>
        <v>259.8850345812956</v>
      </c>
      <c r="CI312" s="6"/>
      <c r="CJ312" s="218">
        <f t="shared" si="71"/>
        <v>1892</v>
      </c>
      <c r="CK312" s="67"/>
      <c r="CN312" s="1">
        <f t="shared" si="78"/>
        <v>2.3356666666666666</v>
      </c>
      <c r="CO312" s="60"/>
      <c r="CP312" s="1">
        <f t="shared" si="89"/>
        <v>0.92145704915953996</v>
      </c>
      <c r="CQ312" s="1">
        <f t="shared" ref="CQ312:CQ327" si="90">$CN312*360/(3.15*CH312)</f>
        <v>1.0271208335000641</v>
      </c>
    </row>
    <row r="313" spans="1:95" x14ac:dyDescent="0.15">
      <c r="A313" s="218">
        <f t="shared" si="70"/>
        <v>1893</v>
      </c>
      <c r="R313" s="198">
        <v>5.0599999999999996</v>
      </c>
      <c r="S313" s="1">
        <f t="shared" si="82"/>
        <v>1.8182266666666664</v>
      </c>
      <c r="T313" s="198">
        <v>6.5</v>
      </c>
      <c r="U313" s="37">
        <f t="shared" si="77"/>
        <v>2.3356666666666666</v>
      </c>
      <c r="V313" s="198">
        <v>14.5</v>
      </c>
      <c r="W313" s="136">
        <f t="shared" si="83"/>
        <v>5.2103333333333337</v>
      </c>
      <c r="AG313" s="1">
        <v>1.1339999999999999</v>
      </c>
      <c r="AH313" s="1">
        <v>3.79</v>
      </c>
      <c r="AI313" s="1">
        <v>3.98</v>
      </c>
      <c r="AJ313" s="1">
        <v>3.91</v>
      </c>
      <c r="AK313" s="1">
        <v>4</v>
      </c>
      <c r="AL313" s="1">
        <v>3.8722168441432721</v>
      </c>
      <c r="AU313" s="60">
        <v>3.9289999999999998</v>
      </c>
      <c r="AV313" s="1">
        <f t="shared" ref="AV313:AV341" si="91">10.78*AU313/37.3578</f>
        <v>1.1337557350807597</v>
      </c>
      <c r="BA313" s="60">
        <v>2.742</v>
      </c>
      <c r="BC313" s="6">
        <v>2.5619999999999998</v>
      </c>
      <c r="BU313" s="136">
        <f t="shared" ref="BU313:BU341" si="92">AV313</f>
        <v>1.1337557350807597</v>
      </c>
      <c r="BV313" s="136">
        <f t="shared" si="88"/>
        <v>0.59490329921162732</v>
      </c>
      <c r="BW313" s="136">
        <f t="shared" si="87"/>
        <v>9.5739006758071046</v>
      </c>
      <c r="BX313" s="136">
        <f>'east Allen-Studer'!DN313</f>
        <v>3.4797250121382279</v>
      </c>
      <c r="BY313" s="136">
        <f>'east Allen-Studer'!DO313</f>
        <v>1.7077345401872008</v>
      </c>
      <c r="BZ313" s="136">
        <f>'east Allen-Studer'!DP313</f>
        <v>2.0027433294339159</v>
      </c>
      <c r="CA313" s="136">
        <f>'east Allen-Studer'!DQ313</f>
        <v>16.374640791801916</v>
      </c>
      <c r="CB313" s="136">
        <f>'east Allen-Studer'!DR313</f>
        <v>1.7133774834437085</v>
      </c>
      <c r="CC313" s="136">
        <f>'east Allen-Studer'!DS313</f>
        <v>1.739862506069114</v>
      </c>
      <c r="CD313" s="136">
        <f>'east Allen-Studer'!DT313</f>
        <v>3.4797250121382279</v>
      </c>
      <c r="CE313" s="37"/>
      <c r="CF313" s="204"/>
      <c r="CG313" s="198">
        <f t="shared" si="53"/>
        <v>272.91833694670822</v>
      </c>
      <c r="CH313" s="198">
        <f t="shared" si="54"/>
        <v>238.85202861374418</v>
      </c>
      <c r="CI313" s="6"/>
      <c r="CJ313" s="218">
        <f t="shared" si="71"/>
        <v>1893</v>
      </c>
      <c r="CK313" s="67"/>
      <c r="CN313" s="1">
        <f t="shared" si="78"/>
        <v>2.3356666666666666</v>
      </c>
      <c r="CO313" s="60"/>
      <c r="CP313" s="1">
        <f t="shared" si="89"/>
        <v>0.97807034997965858</v>
      </c>
      <c r="CQ313" s="1">
        <f t="shared" si="90"/>
        <v>1.1175677882351185</v>
      </c>
    </row>
    <row r="314" spans="1:95" x14ac:dyDescent="0.15">
      <c r="A314" s="218">
        <f t="shared" si="70"/>
        <v>1894</v>
      </c>
      <c r="R314" s="198">
        <v>4.82</v>
      </c>
      <c r="S314" s="1">
        <f t="shared" si="82"/>
        <v>1.7319866666666668</v>
      </c>
      <c r="T314" s="198">
        <v>6.5</v>
      </c>
      <c r="U314" s="37">
        <f t="shared" si="77"/>
        <v>2.3356666666666666</v>
      </c>
      <c r="V314" s="198">
        <v>14.5</v>
      </c>
      <c r="W314" s="136">
        <f t="shared" si="83"/>
        <v>5.2103333333333337</v>
      </c>
      <c r="AG314" s="1">
        <v>1.0109999999999999</v>
      </c>
      <c r="AH314" s="1">
        <v>3.71</v>
      </c>
      <c r="AI314" s="1">
        <v>3.42</v>
      </c>
      <c r="AJ314" s="1">
        <v>2.96</v>
      </c>
      <c r="AK314" s="1">
        <v>3.45</v>
      </c>
      <c r="AL314" s="1">
        <v>3.3641715727502102</v>
      </c>
      <c r="AU314" s="60">
        <v>3.5019999999999998</v>
      </c>
      <c r="AV314" s="1">
        <f t="shared" si="91"/>
        <v>1.0105402352386919</v>
      </c>
      <c r="BA314" s="60">
        <v>2.2519999999999998</v>
      </c>
      <c r="BC314" s="6">
        <v>2.0529999999999999</v>
      </c>
      <c r="BU314" s="136">
        <f t="shared" si="92"/>
        <v>1.0105402352386919</v>
      </c>
      <c r="BV314" s="136">
        <f t="shared" si="88"/>
        <v>0.48859308162822201</v>
      </c>
      <c r="BW314" s="136">
        <f t="shared" si="87"/>
        <v>9.6118395622868587</v>
      </c>
      <c r="BX314" s="136">
        <f>'east Allen-Studer'!DN314</f>
        <v>3.4942453816223957</v>
      </c>
      <c r="BY314" s="136">
        <f>'east Allen-Studer'!DO314</f>
        <v>1.6479946371053451</v>
      </c>
      <c r="BZ314" s="136">
        <f>'east Allen-Studer'!DP314</f>
        <v>1.8688652748918113</v>
      </c>
      <c r="CA314" s="136">
        <f>'east Allen-Studer'!DQ314</f>
        <v>14.051465210356337</v>
      </c>
      <c r="CB314" s="136">
        <f>'east Allen-Studer'!DR314</f>
        <v>1.8204635761589405</v>
      </c>
      <c r="CC314" s="136">
        <f>'east Allen-Studer'!DS314</f>
        <v>1.7471226908111979</v>
      </c>
      <c r="CD314" s="136">
        <f>'east Allen-Studer'!DT314</f>
        <v>3.4942453816223957</v>
      </c>
      <c r="CE314" s="37"/>
      <c r="CF314" s="204"/>
      <c r="CG314" s="198">
        <f t="shared" si="53"/>
        <v>245.34781825374932</v>
      </c>
      <c r="CH314" s="198">
        <f t="shared" si="54"/>
        <v>216.67887425545604</v>
      </c>
      <c r="CI314" s="6"/>
      <c r="CJ314" s="218">
        <f t="shared" si="71"/>
        <v>1894</v>
      </c>
      <c r="CK314" s="67"/>
      <c r="CN314" s="1">
        <f t="shared" si="78"/>
        <v>2.3356666666666666</v>
      </c>
      <c r="CO314" s="60"/>
      <c r="CP314" s="1">
        <f t="shared" si="89"/>
        <v>1.0879792420133092</v>
      </c>
      <c r="CQ314" s="1">
        <f t="shared" si="90"/>
        <v>1.2319305896828188</v>
      </c>
    </row>
    <row r="315" spans="1:95" x14ac:dyDescent="0.15">
      <c r="A315" s="218">
        <f t="shared" si="70"/>
        <v>1895</v>
      </c>
      <c r="R315" s="198">
        <v>4.88</v>
      </c>
      <c r="S315" s="1">
        <f t="shared" si="82"/>
        <v>1.7535466666666664</v>
      </c>
      <c r="T315" s="198">
        <v>6.5</v>
      </c>
      <c r="U315" s="37">
        <f t="shared" si="77"/>
        <v>2.3356666666666666</v>
      </c>
      <c r="V315" s="198">
        <v>14.5</v>
      </c>
      <c r="W315" s="136">
        <f t="shared" si="83"/>
        <v>5.2103333333333337</v>
      </c>
      <c r="AG315" s="1">
        <v>1.0449999999999999</v>
      </c>
      <c r="AH315" s="1">
        <v>3.68</v>
      </c>
      <c r="AI315" s="1">
        <v>3.34</v>
      </c>
      <c r="AJ315" s="1">
        <v>3.02</v>
      </c>
      <c r="AK315" s="1">
        <v>3.55</v>
      </c>
      <c r="AL315" s="1">
        <v>3.3927056827820188</v>
      </c>
      <c r="AU315" s="60">
        <v>3.6230000000000002</v>
      </c>
      <c r="AV315" s="1">
        <f t="shared" si="91"/>
        <v>1.045456102875437</v>
      </c>
      <c r="BA315" s="60">
        <v>2.06</v>
      </c>
      <c r="BC315" s="6">
        <v>1.8420000000000001</v>
      </c>
      <c r="BU315" s="136">
        <f t="shared" si="92"/>
        <v>1.045456102875437</v>
      </c>
      <c r="BV315" s="136">
        <f t="shared" si="88"/>
        <v>0.44693683310574489</v>
      </c>
      <c r="BW315" s="136">
        <f t="shared" si="87"/>
        <v>9.6497784487666127</v>
      </c>
      <c r="BX315" s="136">
        <f>'east Allen-Studer'!DN315</f>
        <v>3.5087657511065644</v>
      </c>
      <c r="BY315" s="136">
        <f>'east Allen-Studer'!DO315</f>
        <v>1.5882547340234892</v>
      </c>
      <c r="BZ315" s="136">
        <f>'east Allen-Studer'!DP315</f>
        <v>2.1547130129681968</v>
      </c>
      <c r="CA315" s="136">
        <f>'east Allen-Studer'!DQ315</f>
        <v>16.374640791801916</v>
      </c>
      <c r="CB315" s="136">
        <f>'east Allen-Studer'!DR315</f>
        <v>1.8918543046357619</v>
      </c>
      <c r="CC315" s="136">
        <f>'east Allen-Studer'!DS315</f>
        <v>1.7543828755532822</v>
      </c>
      <c r="CD315" s="136">
        <f>'east Allen-Studer'!DT315</f>
        <v>3.5087657511065644</v>
      </c>
      <c r="CE315" s="37"/>
      <c r="CF315" s="204"/>
      <c r="CG315" s="198">
        <f t="shared" si="53"/>
        <v>253.49767423042934</v>
      </c>
      <c r="CH315" s="198">
        <f t="shared" si="54"/>
        <v>222.56817209509438</v>
      </c>
      <c r="CI315" s="6"/>
      <c r="CJ315" s="218">
        <f t="shared" si="71"/>
        <v>1895</v>
      </c>
      <c r="CK315" s="67"/>
      <c r="CN315" s="1">
        <f t="shared" si="78"/>
        <v>2.3356666666666666</v>
      </c>
      <c r="CO315" s="60"/>
      <c r="CP315" s="1">
        <f t="shared" si="89"/>
        <v>1.0530011138906583</v>
      </c>
      <c r="CQ315" s="1">
        <f t="shared" si="90"/>
        <v>1.1993329091963945</v>
      </c>
    </row>
    <row r="316" spans="1:95" x14ac:dyDescent="0.15">
      <c r="A316" s="218">
        <f t="shared" ref="A316:A350" si="93">A315+1</f>
        <v>1896</v>
      </c>
      <c r="R316" s="198">
        <v>5.01</v>
      </c>
      <c r="S316" s="1">
        <f t="shared" si="82"/>
        <v>1.80026</v>
      </c>
      <c r="T316" s="198">
        <v>6.5</v>
      </c>
      <c r="U316" s="37">
        <f t="shared" si="77"/>
        <v>2.3356666666666666</v>
      </c>
      <c r="V316" s="198">
        <v>14.5</v>
      </c>
      <c r="W316" s="136">
        <f t="shared" si="83"/>
        <v>5.2103333333333337</v>
      </c>
      <c r="AG316" s="1">
        <v>1.077</v>
      </c>
      <c r="AH316" s="1">
        <v>3.86</v>
      </c>
      <c r="AI316" s="1">
        <v>3.13</v>
      </c>
      <c r="AJ316" s="1">
        <v>2.73</v>
      </c>
      <c r="AK316" s="1">
        <v>3.16</v>
      </c>
      <c r="AL316" s="1">
        <v>3.4100596760443307</v>
      </c>
      <c r="AU316" s="60">
        <v>3.7309999999999999</v>
      </c>
      <c r="AV316" s="1">
        <f t="shared" si="91"/>
        <v>1.0766206789479038</v>
      </c>
      <c r="BA316" s="60">
        <v>1.9279999999999999</v>
      </c>
      <c r="BC316" s="6">
        <v>1.667</v>
      </c>
      <c r="BU316" s="136">
        <f t="shared" si="92"/>
        <v>1.0766206789479038</v>
      </c>
      <c r="BV316" s="136">
        <f t="shared" si="88"/>
        <v>0.41829816224654182</v>
      </c>
      <c r="BW316" s="136">
        <f t="shared" si="87"/>
        <v>9.687717335246365</v>
      </c>
      <c r="BX316" s="136">
        <f>'east Allen-Studer'!DN316</f>
        <v>3.5232861205907331</v>
      </c>
      <c r="BY316" s="136">
        <f>'east Allen-Studer'!DO316</f>
        <v>1.5285148309416337</v>
      </c>
      <c r="BZ316" s="136">
        <f>'east Allen-Studer'!DP316</f>
        <v>2.5717250612378604</v>
      </c>
      <c r="CA316" s="136">
        <f>'east Allen-Studer'!DQ316</f>
        <v>15.737641035599097</v>
      </c>
      <c r="CB316" s="136">
        <f>'east Allen-Studer'!DR316</f>
        <v>1.8204635761589405</v>
      </c>
      <c r="CC316" s="136">
        <f>'east Allen-Studer'!DS316</f>
        <v>1.7616430602953665</v>
      </c>
      <c r="CD316" s="136">
        <f>'east Allen-Studer'!DT316</f>
        <v>3.5232861205907331</v>
      </c>
      <c r="CE316" s="37"/>
      <c r="CF316" s="204"/>
      <c r="CG316" s="198">
        <f t="shared" si="53"/>
        <v>254.89901256913501</v>
      </c>
      <c r="CH316" s="198">
        <f t="shared" si="54"/>
        <v>228.07526081430399</v>
      </c>
      <c r="CI316" s="6"/>
      <c r="CJ316" s="218">
        <f t="shared" si="71"/>
        <v>1896</v>
      </c>
      <c r="CK316" s="67"/>
      <c r="CN316" s="1">
        <f t="shared" si="78"/>
        <v>2.3356666666666666</v>
      </c>
      <c r="CO316" s="60"/>
      <c r="CP316" s="1">
        <f t="shared" si="89"/>
        <v>1.0472121121337583</v>
      </c>
      <c r="CQ316" s="1">
        <f t="shared" si="90"/>
        <v>1.1703739036855343</v>
      </c>
    </row>
    <row r="317" spans="1:95" x14ac:dyDescent="0.15">
      <c r="A317" s="218">
        <f t="shared" si="93"/>
        <v>1897</v>
      </c>
      <c r="R317" s="198">
        <v>5.19</v>
      </c>
      <c r="S317" s="1">
        <f t="shared" si="82"/>
        <v>1.86494</v>
      </c>
      <c r="T317" s="198">
        <v>6.5</v>
      </c>
      <c r="U317" s="37">
        <f t="shared" si="77"/>
        <v>2.3356666666666666</v>
      </c>
      <c r="V317" s="198">
        <v>14.5</v>
      </c>
      <c r="W317" s="136">
        <f t="shared" si="83"/>
        <v>5.2103333333333337</v>
      </c>
      <c r="AG317" s="1">
        <v>1.1779999999999999</v>
      </c>
      <c r="AH317" s="1">
        <v>4.79</v>
      </c>
      <c r="AI317" s="1">
        <v>3.75</v>
      </c>
      <c r="AJ317" s="1">
        <v>3.55</v>
      </c>
      <c r="AK317" s="1">
        <v>3.84</v>
      </c>
      <c r="AL317" s="1">
        <v>4.077471967380224</v>
      </c>
      <c r="AU317" s="60">
        <v>4.0819999999999999</v>
      </c>
      <c r="AV317" s="1">
        <f t="shared" si="91"/>
        <v>1.1779055511834209</v>
      </c>
      <c r="BA317" s="60">
        <v>2.5510000000000002</v>
      </c>
      <c r="BC317" s="6">
        <v>2.286</v>
      </c>
      <c r="BJ317" s="6">
        <v>33.704000000000001</v>
      </c>
      <c r="BK317" s="6">
        <v>5.29</v>
      </c>
      <c r="BU317" s="136">
        <f t="shared" si="92"/>
        <v>1.1779055511834209</v>
      </c>
      <c r="BV317" s="136">
        <f t="shared" si="88"/>
        <v>0.55346401031687142</v>
      </c>
      <c r="BW317" s="136">
        <f t="shared" ref="BW317:BW340" si="94">10.78*BJ317/37.3578</f>
        <v>9.7256562217261191</v>
      </c>
      <c r="BX317" s="136">
        <f>'east Allen-Studer'!DN317</f>
        <v>3.5378064900749009</v>
      </c>
      <c r="BY317" s="136">
        <f t="shared" ref="BY317:BY340" si="95">10.78*BK317/37.3578</f>
        <v>1.5264871057717531</v>
      </c>
      <c r="BZ317" s="136">
        <f>'east Allen-Studer'!DP317</f>
        <v>4.5627088318268614</v>
      </c>
      <c r="CA317" s="136">
        <f>'east Allen-Studer'!DQ317</f>
        <v>14.051465210356337</v>
      </c>
      <c r="CB317" s="136">
        <f>'east Allen-Studer'!DR317</f>
        <v>1.6062913907284768</v>
      </c>
      <c r="CC317" s="136">
        <f>'east Allen-Studer'!DS317</f>
        <v>1.7689032450374504</v>
      </c>
      <c r="CD317" s="136">
        <f>'east Allen-Studer'!DT317</f>
        <v>3.5378064900749009</v>
      </c>
      <c r="CE317" s="37"/>
      <c r="CF317" s="204"/>
      <c r="CG317" s="198">
        <f t="shared" si="53"/>
        <v>294.48673788628787</v>
      </c>
      <c r="CH317" s="198">
        <f t="shared" si="54"/>
        <v>252.62692304243947</v>
      </c>
      <c r="CI317" s="6"/>
      <c r="CJ317" s="218">
        <f t="shared" si="71"/>
        <v>1897</v>
      </c>
      <c r="CK317" s="67"/>
      <c r="CN317" s="1">
        <f t="shared" si="78"/>
        <v>2.3356666666666666</v>
      </c>
      <c r="CO317" s="60"/>
      <c r="CP317" s="1">
        <f t="shared" si="89"/>
        <v>0.90643583901019698</v>
      </c>
      <c r="CQ317" s="1">
        <f t="shared" si="90"/>
        <v>1.0566305844151476</v>
      </c>
    </row>
    <row r="318" spans="1:95" x14ac:dyDescent="0.15">
      <c r="A318" s="218">
        <f t="shared" si="93"/>
        <v>1898</v>
      </c>
      <c r="R318" s="198">
        <v>5.12</v>
      </c>
      <c r="S318" s="1">
        <f t="shared" si="82"/>
        <v>1.8397866666666665</v>
      </c>
      <c r="T318" s="198">
        <v>6.5</v>
      </c>
      <c r="U318" s="37">
        <f t="shared" si="77"/>
        <v>2.3356666666666666</v>
      </c>
      <c r="V318" s="198">
        <v>14.5</v>
      </c>
      <c r="W318" s="136">
        <f t="shared" si="83"/>
        <v>5.2103333333333337</v>
      </c>
      <c r="AG318" s="1">
        <v>1.2909999999999999</v>
      </c>
      <c r="AH318" s="1">
        <v>4.3899999999999997</v>
      </c>
      <c r="AI318" s="1">
        <v>4.21</v>
      </c>
      <c r="AJ318" s="1">
        <v>3.71</v>
      </c>
      <c r="AK318" s="1">
        <v>4.1100000000000003</v>
      </c>
      <c r="AL318" s="1">
        <v>4.2598509052183173</v>
      </c>
      <c r="AU318" s="60">
        <v>4.4740000000000002</v>
      </c>
      <c r="AV318" s="1">
        <f t="shared" si="91"/>
        <v>1.2910214198908931</v>
      </c>
      <c r="BA318" s="60">
        <v>2.972</v>
      </c>
      <c r="BC318" s="6">
        <v>2.5939999999999999</v>
      </c>
      <c r="BJ318" s="6">
        <v>33.012</v>
      </c>
      <c r="BK318" s="6">
        <v>5.6429999999999998</v>
      </c>
      <c r="BU318" s="136">
        <f t="shared" si="92"/>
        <v>1.2910214198908931</v>
      </c>
      <c r="BV318" s="136">
        <f t="shared" si="88"/>
        <v>0.64480401358751149</v>
      </c>
      <c r="BW318" s="136">
        <f t="shared" si="94"/>
        <v>9.5259720861506825</v>
      </c>
      <c r="BX318" s="136">
        <f>'east Allen-Studer'!DN318</f>
        <v>3.9555956265137846</v>
      </c>
      <c r="BY318" s="136">
        <f t="shared" si="95"/>
        <v>1.6283490997863901</v>
      </c>
      <c r="BZ318" s="136">
        <f>'east Allen-Studer'!DP318</f>
        <v>2.9977829240036118</v>
      </c>
      <c r="CA318" s="136">
        <f>'east Allen-Studer'!DQ318</f>
        <v>14.051465210356337</v>
      </c>
      <c r="CB318" s="136">
        <f>'east Allen-Studer'!DR318</f>
        <v>1.5598874172185431</v>
      </c>
      <c r="CC318" s="136">
        <f>'east Allen-Studer'!DS318</f>
        <v>1.9777978132568923</v>
      </c>
      <c r="CD318" s="136">
        <f>'east Allen-Studer'!DT318</f>
        <v>3.9555956265137846</v>
      </c>
      <c r="CE318" s="37"/>
      <c r="CF318" s="204"/>
      <c r="CG318" s="198">
        <f t="shared" si="53"/>
        <v>295.08696059158689</v>
      </c>
      <c r="CH318" s="198">
        <f t="shared" si="54"/>
        <v>267.54917577576629</v>
      </c>
      <c r="CI318" s="6"/>
      <c r="CJ318" s="218">
        <f t="shared" si="71"/>
        <v>1898</v>
      </c>
      <c r="CK318" s="67"/>
      <c r="CN318" s="1">
        <f t="shared" si="78"/>
        <v>2.3356666666666666</v>
      </c>
      <c r="CO318" s="60"/>
      <c r="CP318" s="1">
        <f t="shared" si="89"/>
        <v>0.9045920998955308</v>
      </c>
      <c r="CQ318" s="1">
        <f t="shared" si="90"/>
        <v>0.99769820841104329</v>
      </c>
    </row>
    <row r="319" spans="1:95" x14ac:dyDescent="0.15">
      <c r="A319" s="218">
        <f t="shared" si="93"/>
        <v>1899</v>
      </c>
      <c r="R319" s="198">
        <v>5.12</v>
      </c>
      <c r="S319" s="1">
        <f t="shared" si="82"/>
        <v>1.8397866666666665</v>
      </c>
      <c r="T319" s="198">
        <v>6.5</v>
      </c>
      <c r="U319" s="37">
        <f t="shared" si="77"/>
        <v>2.3356666666666666</v>
      </c>
      <c r="V319" s="198">
        <v>14.5</v>
      </c>
      <c r="W319" s="136">
        <f t="shared" si="83"/>
        <v>5.2103333333333337</v>
      </c>
      <c r="AG319" s="1">
        <v>0.96099999999999997</v>
      </c>
      <c r="AH319" s="1">
        <v>3.6</v>
      </c>
      <c r="AI319" s="1">
        <v>3.39</v>
      </c>
      <c r="AJ319" s="1">
        <v>2.95</v>
      </c>
      <c r="AK319" s="1">
        <v>3.35</v>
      </c>
      <c r="AL319" s="1">
        <v>3.5149384885764494</v>
      </c>
      <c r="AU319" s="60">
        <v>3.331</v>
      </c>
      <c r="AV319" s="1">
        <f t="shared" si="91"/>
        <v>0.96119632312395265</v>
      </c>
      <c r="BA319" s="60">
        <v>2.161</v>
      </c>
      <c r="BC319" s="6">
        <v>2.0459999999999998</v>
      </c>
      <c r="BJ319" s="6">
        <v>30.361999999999998</v>
      </c>
      <c r="BK319" s="6">
        <v>4.6769999999999996</v>
      </c>
      <c r="BU319" s="136">
        <f t="shared" si="92"/>
        <v>0.96119632312395265</v>
      </c>
      <c r="BV319" s="136">
        <f t="shared" si="88"/>
        <v>0.46884975550558966</v>
      </c>
      <c r="BW319" s="136">
        <f t="shared" si="94"/>
        <v>8.7612857288170076</v>
      </c>
      <c r="BX319" s="136">
        <f>'east Allen-Studer'!DN319</f>
        <v>3.9466956130783815</v>
      </c>
      <c r="BY319" s="136">
        <f t="shared" si="95"/>
        <v>1.349599280471548</v>
      </c>
      <c r="BZ319" s="136">
        <f>'east Allen-Studer'!DP319</f>
        <v>2.6721336021444393</v>
      </c>
      <c r="CA319" s="136">
        <f>'east Allen-Studer'!DQ319</f>
        <v>17.536228582524711</v>
      </c>
      <c r="CB319" s="136">
        <f>'east Allen-Studer'!DR319</f>
        <v>1.8918543046357619</v>
      </c>
      <c r="CC319" s="136">
        <f>'east Allen-Studer'!DS319</f>
        <v>1.9733478065391907</v>
      </c>
      <c r="CD319" s="136">
        <f>'east Allen-Studer'!DT319</f>
        <v>3.9466956130783815</v>
      </c>
      <c r="CE319" s="37"/>
      <c r="CF319" s="204"/>
      <c r="CG319" s="198">
        <f t="shared" si="53"/>
        <v>260.35963899946978</v>
      </c>
      <c r="CH319" s="198">
        <f t="shared" si="54"/>
        <v>207.76581892392687</v>
      </c>
      <c r="CI319" s="6"/>
      <c r="CJ319" s="218">
        <f t="shared" si="71"/>
        <v>1899</v>
      </c>
      <c r="CK319" s="67"/>
      <c r="CN319" s="1">
        <f t="shared" si="78"/>
        <v>2.3356666666666666</v>
      </c>
      <c r="CO319" s="60"/>
      <c r="CP319" s="1">
        <f t="shared" si="89"/>
        <v>1.0252485153195228</v>
      </c>
      <c r="CQ319" s="1">
        <f t="shared" si="90"/>
        <v>1.2847798291165042</v>
      </c>
    </row>
    <row r="320" spans="1:95" x14ac:dyDescent="0.15">
      <c r="A320" s="218">
        <f t="shared" si="93"/>
        <v>1900</v>
      </c>
      <c r="R320" s="198">
        <v>5.0599999999999996</v>
      </c>
      <c r="S320" s="1">
        <f t="shared" si="82"/>
        <v>1.8182266666666664</v>
      </c>
      <c r="T320" s="198">
        <v>6.5</v>
      </c>
      <c r="U320" s="37">
        <f t="shared" si="77"/>
        <v>2.3356666666666666</v>
      </c>
      <c r="V320" s="198">
        <v>14.5</v>
      </c>
      <c r="W320" s="136">
        <f t="shared" si="83"/>
        <v>5.2103333333333337</v>
      </c>
      <c r="AG320" s="1">
        <v>1.363</v>
      </c>
      <c r="AH320" s="1">
        <v>4.7699999999999996</v>
      </c>
      <c r="AI320" s="1">
        <v>4.3099999999999996</v>
      </c>
      <c r="AJ320" s="1">
        <v>4.25</v>
      </c>
      <c r="AK320" s="1">
        <v>4.38</v>
      </c>
      <c r="AL320" s="1">
        <v>4.4742729306487696</v>
      </c>
      <c r="AU320" s="60">
        <v>4.7229999999999999</v>
      </c>
      <c r="AV320" s="1">
        <f t="shared" si="91"/>
        <v>1.3628730813913026</v>
      </c>
      <c r="BA320" s="60">
        <v>3.1320000000000001</v>
      </c>
      <c r="BC320" s="6">
        <v>2.8370000000000002</v>
      </c>
      <c r="BJ320" s="6">
        <v>33.189</v>
      </c>
      <c r="BK320" s="6">
        <v>4.7539999999999996</v>
      </c>
      <c r="BU320" s="136">
        <f t="shared" si="92"/>
        <v>1.3628730813913026</v>
      </c>
      <c r="BV320" s="136">
        <f t="shared" si="88"/>
        <v>0.67951755402290914</v>
      </c>
      <c r="BW320" s="136">
        <f t="shared" si="94"/>
        <v>9.577047363602782</v>
      </c>
      <c r="BX320" s="136">
        <f>'east Allen-Studer'!DN320</f>
        <v>3.9640864439291676</v>
      </c>
      <c r="BY320" s="136">
        <f t="shared" si="95"/>
        <v>1.3718184689676587</v>
      </c>
      <c r="BZ320" s="136">
        <f>'east Allen-Studer'!DP320</f>
        <v>4.188212111688812</v>
      </c>
      <c r="CA320" s="136">
        <f>'east Allen-Studer'!DQ320</f>
        <v>18.735286947141784</v>
      </c>
      <c r="CB320" s="136">
        <f>'east Allen-Studer'!DR320</f>
        <v>1.6776821192052978</v>
      </c>
      <c r="CC320" s="136">
        <f>'east Allen-Studer'!DS320</f>
        <v>1.9820432219645838</v>
      </c>
      <c r="CD320" s="136">
        <f>'east Allen-Studer'!DT320</f>
        <v>3.9640864439291676</v>
      </c>
      <c r="CE320" s="37"/>
      <c r="CF320" s="204"/>
      <c r="CG320" s="198">
        <f t="shared" si="53"/>
        <v>332.01106128811352</v>
      </c>
      <c r="CH320" s="198">
        <f t="shared" si="54"/>
        <v>283.44825198727523</v>
      </c>
      <c r="CI320" s="6"/>
      <c r="CJ320" s="218">
        <f t="shared" si="71"/>
        <v>1900</v>
      </c>
      <c r="CK320" s="67"/>
      <c r="CN320" s="1">
        <f t="shared" si="78"/>
        <v>2.3356666666666666</v>
      </c>
      <c r="CO320" s="60"/>
      <c r="CP320" s="1">
        <f t="shared" si="89"/>
        <v>0.80398927763943728</v>
      </c>
      <c r="CQ320" s="1">
        <f t="shared" si="90"/>
        <v>0.94173568353957149</v>
      </c>
    </row>
    <row r="321" spans="1:95" x14ac:dyDescent="0.15">
      <c r="A321" s="218">
        <f t="shared" si="93"/>
        <v>1901</v>
      </c>
      <c r="R321" s="198">
        <v>5.12</v>
      </c>
      <c r="S321" s="1">
        <f t="shared" si="82"/>
        <v>1.8397866666666665</v>
      </c>
      <c r="T321" s="198">
        <v>6.5</v>
      </c>
      <c r="U321" s="37">
        <f t="shared" si="77"/>
        <v>2.3356666666666666</v>
      </c>
      <c r="V321" s="198">
        <v>14.5</v>
      </c>
      <c r="W321" s="136">
        <f t="shared" si="83"/>
        <v>5.2103333333333337</v>
      </c>
      <c r="AG321" s="1">
        <v>1.427</v>
      </c>
      <c r="AH321" s="1">
        <v>4.49</v>
      </c>
      <c r="AI321" s="1">
        <v>4.67</v>
      </c>
      <c r="AJ321" s="1">
        <v>3.82</v>
      </c>
      <c r="AK321" s="1">
        <v>3.91</v>
      </c>
      <c r="AL321" s="1">
        <v>4.3103448275862073</v>
      </c>
      <c r="AU321" s="60">
        <v>4.944</v>
      </c>
      <c r="AV321" s="1">
        <f t="shared" si="91"/>
        <v>1.4266450379840354</v>
      </c>
      <c r="BA321" s="60">
        <v>3.012</v>
      </c>
      <c r="BC321" s="6">
        <v>2.8210000000000002</v>
      </c>
      <c r="BJ321" s="6">
        <v>37.229999999999997</v>
      </c>
      <c r="BK321" s="6">
        <v>4.9850000000000003</v>
      </c>
      <c r="BU321" s="136">
        <f t="shared" si="92"/>
        <v>1.4266450379840354</v>
      </c>
      <c r="BV321" s="136">
        <f t="shared" si="88"/>
        <v>0.65348239869636093</v>
      </c>
      <c r="BW321" s="136">
        <f t="shared" si="94"/>
        <v>10.743121918314246</v>
      </c>
      <c r="BX321" s="136">
        <f>'east Allen-Studer'!DN321</f>
        <v>4.5054527784136367</v>
      </c>
      <c r="BY321" s="136">
        <f t="shared" si="95"/>
        <v>1.4384760344559906</v>
      </c>
      <c r="BZ321" s="136">
        <f>'east Allen-Studer'!DP321</f>
        <v>3.3017222910721742</v>
      </c>
      <c r="CA321" s="136">
        <f>'east Allen-Studer'!DQ321</f>
        <v>18.735286947141784</v>
      </c>
      <c r="CB321" s="136">
        <f>'east Allen-Studer'!DR321</f>
        <v>2.2309602649006623</v>
      </c>
      <c r="CC321" s="136">
        <f>'east Allen-Studer'!DS321</f>
        <v>2.2527263892068183</v>
      </c>
      <c r="CD321" s="136">
        <f>'east Allen-Studer'!DT321</f>
        <v>4.5054527784136367</v>
      </c>
      <c r="CE321" s="37"/>
      <c r="CF321" s="204"/>
      <c r="CG321" s="198">
        <f t="shared" si="53"/>
        <v>332.12226867146177</v>
      </c>
      <c r="CH321" s="198">
        <f t="shared" si="54"/>
        <v>295.8905096191142</v>
      </c>
      <c r="CI321" s="6"/>
      <c r="CJ321" s="218">
        <f t="shared" si="71"/>
        <v>1901</v>
      </c>
      <c r="CK321" s="67"/>
      <c r="CN321" s="1">
        <f t="shared" si="78"/>
        <v>2.3356666666666666</v>
      </c>
      <c r="CO321" s="60"/>
      <c r="CP321" s="1">
        <f t="shared" si="89"/>
        <v>0.80372007092781272</v>
      </c>
      <c r="CQ321" s="1">
        <f t="shared" si="90"/>
        <v>0.90213550166561252</v>
      </c>
    </row>
    <row r="322" spans="1:95" x14ac:dyDescent="0.15">
      <c r="A322" s="218">
        <f t="shared" si="93"/>
        <v>1902</v>
      </c>
      <c r="R322" s="198">
        <v>5.12</v>
      </c>
      <c r="S322" s="1">
        <f t="shared" si="82"/>
        <v>1.8397866666666665</v>
      </c>
      <c r="T322" s="198">
        <v>6.5</v>
      </c>
      <c r="U322" s="37">
        <f t="shared" si="77"/>
        <v>2.3356666666666666</v>
      </c>
      <c r="V322" s="198">
        <v>14.5</v>
      </c>
      <c r="W322" s="136">
        <f t="shared" si="83"/>
        <v>5.2103333333333337</v>
      </c>
      <c r="AG322" s="1">
        <v>1.234</v>
      </c>
      <c r="AH322" s="1">
        <v>3.89</v>
      </c>
      <c r="AI322" s="1">
        <v>3.71</v>
      </c>
      <c r="AJ322" s="1">
        <v>2.87</v>
      </c>
      <c r="AK322" s="1">
        <v>3.42</v>
      </c>
      <c r="AL322" s="1">
        <v>3.8610038610038613</v>
      </c>
      <c r="AU322" s="60">
        <v>4.2779999999999996</v>
      </c>
      <c r="AV322" s="1">
        <f t="shared" si="91"/>
        <v>1.2344634855371568</v>
      </c>
      <c r="BA322" s="60">
        <v>2.105</v>
      </c>
      <c r="BC322" s="6">
        <v>2.1040000000000001</v>
      </c>
      <c r="BJ322" s="6">
        <v>33.118000000000002</v>
      </c>
      <c r="BK322" s="6">
        <v>4.4809999999999999</v>
      </c>
      <c r="BU322" s="136">
        <f t="shared" si="92"/>
        <v>1.2344634855371568</v>
      </c>
      <c r="BV322" s="136">
        <f t="shared" si="88"/>
        <v>0.45670001635320046</v>
      </c>
      <c r="BW322" s="136">
        <f t="shared" si="94"/>
        <v>9.5565595404440309</v>
      </c>
      <c r="BX322" s="136">
        <f>'east Allen-Studer'!DN322</f>
        <v>4.3050490276095781</v>
      </c>
      <c r="BY322" s="136">
        <f t="shared" si="95"/>
        <v>1.2930413461178121</v>
      </c>
      <c r="BZ322" s="136">
        <f>'east Allen-Studer'!DP322</f>
        <v>2.7435955366635358</v>
      </c>
      <c r="CA322" s="136">
        <f>'east Allen-Studer'!DQ322</f>
        <v>16.374640791801916</v>
      </c>
      <c r="CB322" s="136">
        <f>'east Allen-Studer'!DR322</f>
        <v>1.7847682119205299</v>
      </c>
      <c r="CC322" s="136">
        <f>'east Allen-Studer'!DS322</f>
        <v>2.152524513804789</v>
      </c>
      <c r="CD322" s="136">
        <f>'east Allen-Studer'!DT322</f>
        <v>4.3050490276095781</v>
      </c>
      <c r="CE322" s="37"/>
      <c r="CF322" s="204"/>
      <c r="CG322" s="198">
        <f t="shared" si="53"/>
        <v>276.79780088084829</v>
      </c>
      <c r="CH322" s="198">
        <f t="shared" si="54"/>
        <v>253.95793754340332</v>
      </c>
      <c r="CI322" s="6"/>
      <c r="CJ322" s="218">
        <f t="shared" si="71"/>
        <v>1902</v>
      </c>
      <c r="CK322" s="67"/>
      <c r="CN322" s="1">
        <f t="shared" si="78"/>
        <v>2.3356666666666666</v>
      </c>
      <c r="CO322" s="60"/>
      <c r="CP322" s="1">
        <f t="shared" si="89"/>
        <v>0.96436218959788167</v>
      </c>
      <c r="CQ322" s="1">
        <f t="shared" si="90"/>
        <v>1.0510926963553262</v>
      </c>
    </row>
    <row r="323" spans="1:95" x14ac:dyDescent="0.15">
      <c r="A323" s="218">
        <f t="shared" si="93"/>
        <v>1903</v>
      </c>
      <c r="R323" s="198">
        <v>5.12</v>
      </c>
      <c r="S323" s="1">
        <f t="shared" si="82"/>
        <v>1.8397866666666665</v>
      </c>
      <c r="T323" s="198">
        <v>6.5</v>
      </c>
      <c r="U323" s="37">
        <f t="shared" si="77"/>
        <v>2.3356666666666666</v>
      </c>
      <c r="V323" s="198">
        <v>14.5</v>
      </c>
      <c r="W323" s="136">
        <f t="shared" si="83"/>
        <v>5.2103333333333337</v>
      </c>
      <c r="AG323" s="1">
        <v>1.109</v>
      </c>
      <c r="AH323" s="1">
        <v>3.6</v>
      </c>
      <c r="AI323" s="1">
        <v>3.3</v>
      </c>
      <c r="AJ323" s="1">
        <v>2.98</v>
      </c>
      <c r="AK323" s="1">
        <v>3.29</v>
      </c>
      <c r="AL323" s="1">
        <v>3.710575139146568</v>
      </c>
      <c r="AU323" s="60">
        <v>3.8420000000000001</v>
      </c>
      <c r="AV323" s="1">
        <f t="shared" si="91"/>
        <v>1.1086509376890501</v>
      </c>
      <c r="BA323" s="60">
        <v>1.429</v>
      </c>
      <c r="BC323" s="6">
        <v>1.7709999999999999</v>
      </c>
      <c r="BJ323" s="6">
        <v>32.92</v>
      </c>
      <c r="BK323" s="6">
        <v>4.5250000000000004</v>
      </c>
      <c r="BU323" s="136">
        <f t="shared" si="92"/>
        <v>1.1086509376890501</v>
      </c>
      <c r="BV323" s="136">
        <f t="shared" si="88"/>
        <v>0.31003530801364537</v>
      </c>
      <c r="BW323" s="136">
        <f t="shared" si="94"/>
        <v>9.4994244843111737</v>
      </c>
      <c r="BX323" s="136">
        <f>'east Allen-Studer'!DN323</f>
        <v>4.091960200184948</v>
      </c>
      <c r="BY323" s="136">
        <f t="shared" si="95"/>
        <v>1.3057380252584467</v>
      </c>
      <c r="BZ323" s="136">
        <f>'east Allen-Studer'!DP323</f>
        <v>2.4649844501840206</v>
      </c>
      <c r="CA323" s="136">
        <f>'east Allen-Studer'!DQ323</f>
        <v>16.374640791801916</v>
      </c>
      <c r="CB323" s="136">
        <f>'east Allen-Studer'!DR323</f>
        <v>1.8918543046357619</v>
      </c>
      <c r="CC323" s="136">
        <f>'east Allen-Studer'!DS323</f>
        <v>2.045980100092474</v>
      </c>
      <c r="CD323" s="136">
        <f>'east Allen-Studer'!DT323</f>
        <v>4.091960200184948</v>
      </c>
      <c r="CE323" s="37"/>
      <c r="CF323" s="204"/>
      <c r="CG323" s="198">
        <f t="shared" si="53"/>
        <v>248.04361478835764</v>
      </c>
      <c r="CH323" s="198">
        <f t="shared" si="54"/>
        <v>229.98242383380881</v>
      </c>
      <c r="CI323" s="6"/>
      <c r="CJ323" s="218">
        <f t="shared" si="71"/>
        <v>1903</v>
      </c>
      <c r="CK323" s="67"/>
      <c r="CN323" s="1">
        <f t="shared" si="78"/>
        <v>2.3356666666666666</v>
      </c>
      <c r="CO323" s="60"/>
      <c r="CP323" s="1">
        <f t="shared" si="89"/>
        <v>1.0761548268883812</v>
      </c>
      <c r="CQ323" s="1">
        <f t="shared" si="90"/>
        <v>1.1606684062353658</v>
      </c>
    </row>
    <row r="324" spans="1:95" x14ac:dyDescent="0.15">
      <c r="A324" s="218">
        <f t="shared" si="93"/>
        <v>1904</v>
      </c>
      <c r="R324" s="198">
        <v>5.12</v>
      </c>
      <c r="S324" s="1">
        <f t="shared" si="82"/>
        <v>1.8397866666666665</v>
      </c>
      <c r="T324" s="198">
        <v>6.5</v>
      </c>
      <c r="U324" s="37">
        <f t="shared" si="77"/>
        <v>2.3356666666666666</v>
      </c>
      <c r="V324" s="198">
        <v>14.5</v>
      </c>
      <c r="W324" s="136">
        <f t="shared" si="83"/>
        <v>5.2103333333333337</v>
      </c>
      <c r="AG324" s="1">
        <v>1.125</v>
      </c>
      <c r="AH324" s="1">
        <v>3.69</v>
      </c>
      <c r="AI324" s="1">
        <v>3.18</v>
      </c>
      <c r="AJ324" s="1">
        <v>3.07</v>
      </c>
      <c r="AK324" s="1">
        <v>3.3</v>
      </c>
      <c r="AL324" s="1">
        <v>3.6697247706422016</v>
      </c>
      <c r="AU324" s="60">
        <v>3.899</v>
      </c>
      <c r="AV324" s="1">
        <f t="shared" si="91"/>
        <v>1.1250989083939633</v>
      </c>
      <c r="BA324" s="60">
        <v>1.516</v>
      </c>
      <c r="BC324" s="6">
        <v>1.7789999999999999</v>
      </c>
      <c r="BJ324" s="6">
        <v>32.575000000000003</v>
      </c>
      <c r="BK324" s="6">
        <v>6.375</v>
      </c>
      <c r="BU324" s="136">
        <f t="shared" si="92"/>
        <v>1.1250989083939633</v>
      </c>
      <c r="BV324" s="136">
        <f t="shared" si="88"/>
        <v>0.32891079562539288</v>
      </c>
      <c r="BW324" s="136">
        <f t="shared" si="94"/>
        <v>9.399870977413018</v>
      </c>
      <c r="BX324" s="136">
        <f>'east Allen-Studer'!DN324</f>
        <v>4.3199846823402543</v>
      </c>
      <c r="BY324" s="136">
        <f t="shared" si="95"/>
        <v>1.8395756709442206</v>
      </c>
      <c r="BZ324" s="136">
        <f>'east Allen-Studer'!DP324</f>
        <v>2.0443540761159213</v>
      </c>
      <c r="CA324" s="136">
        <f>'east Allen-Studer'!DQ324</f>
        <v>16.374640791801916</v>
      </c>
      <c r="CB324" s="136">
        <f>'east Allen-Studer'!DR324</f>
        <v>2.1060264900662249</v>
      </c>
      <c r="CC324" s="136">
        <f>'east Allen-Studer'!DS324</f>
        <v>2.1599923411701272</v>
      </c>
      <c r="CD324" s="136">
        <f>'east Allen-Studer'!DT324</f>
        <v>4.3199846823402543</v>
      </c>
      <c r="CE324" s="37"/>
      <c r="CF324" s="204"/>
      <c r="CG324" s="198">
        <f t="shared" si="53"/>
        <v>249.47564444902505</v>
      </c>
      <c r="CH324" s="198">
        <f t="shared" si="54"/>
        <v>233.17414504500385</v>
      </c>
      <c r="CI324" s="6"/>
      <c r="CJ324" s="218">
        <f t="shared" si="71"/>
        <v>1904</v>
      </c>
      <c r="CK324" s="67"/>
      <c r="CN324" s="1">
        <f t="shared" si="78"/>
        <v>2.3356666666666666</v>
      </c>
      <c r="CO324" s="60"/>
      <c r="CP324" s="1">
        <f t="shared" si="89"/>
        <v>1.0699775279581465</v>
      </c>
      <c r="CQ324" s="1">
        <f t="shared" si="90"/>
        <v>1.1447810102694438</v>
      </c>
    </row>
    <row r="325" spans="1:95" x14ac:dyDescent="0.15">
      <c r="A325" s="218">
        <f t="shared" si="93"/>
        <v>1905</v>
      </c>
      <c r="R325" s="198">
        <v>5.5</v>
      </c>
      <c r="S325" s="1">
        <f t="shared" si="82"/>
        <v>1.9763333333333333</v>
      </c>
      <c r="T325" s="198">
        <v>6.5</v>
      </c>
      <c r="U325" s="37">
        <f t="shared" si="77"/>
        <v>2.3356666666666666</v>
      </c>
      <c r="V325" s="198">
        <v>14.5</v>
      </c>
      <c r="W325" s="136">
        <f t="shared" si="83"/>
        <v>5.2103333333333337</v>
      </c>
      <c r="AG325" s="1">
        <v>1.42</v>
      </c>
      <c r="AH325" s="1">
        <v>4.2190000000000003</v>
      </c>
      <c r="AI325" s="1">
        <v>4.41</v>
      </c>
      <c r="AJ325" s="1">
        <v>3.96</v>
      </c>
      <c r="AK325" s="1">
        <v>4.1539999999999999</v>
      </c>
      <c r="AL325" s="1">
        <v>4.2690000000000001</v>
      </c>
      <c r="AU325" s="60">
        <v>4.92</v>
      </c>
      <c r="AV325" s="1">
        <f t="shared" si="91"/>
        <v>1.4197195766345985</v>
      </c>
      <c r="BA325" s="60">
        <v>2.427</v>
      </c>
      <c r="BC325" s="6">
        <v>2.9329999999999998</v>
      </c>
      <c r="BJ325" s="6">
        <v>34.549999999999997</v>
      </c>
      <c r="BK325" s="6">
        <v>5.9329999999999998</v>
      </c>
      <c r="BU325" s="136">
        <f t="shared" si="92"/>
        <v>1.4197195766345985</v>
      </c>
      <c r="BV325" s="136">
        <f t="shared" si="88"/>
        <v>0.5265610164794382</v>
      </c>
      <c r="BW325" s="136">
        <f t="shared" si="94"/>
        <v>9.969778734293774</v>
      </c>
      <c r="BX325" s="136">
        <f>'east Allen-Studer'!DN325</f>
        <v>4.5704126465915724</v>
      </c>
      <c r="BY325" s="136">
        <f t="shared" si="95"/>
        <v>1.7120317577587545</v>
      </c>
      <c r="BZ325" s="136">
        <f>'east Allen-Studer'!DP325</f>
        <v>2.4468928211918444</v>
      </c>
      <c r="CA325" s="136">
        <f>'east Allen-Studer'!DQ325</f>
        <v>16.374640791801916</v>
      </c>
      <c r="CB325" s="136">
        <f>'east Allen-Studer'!DR325</f>
        <v>2.2309602649006623</v>
      </c>
      <c r="CC325" s="136">
        <f>'east Allen-Studer'!DS325</f>
        <v>2.2852063232957862</v>
      </c>
      <c r="CD325" s="136">
        <f>'east Allen-Studer'!DT325</f>
        <v>4.5704126465915724</v>
      </c>
      <c r="CE325" s="37"/>
      <c r="CF325" s="204"/>
      <c r="CG325" s="198">
        <f t="shared" si="53"/>
        <v>298.42021096866654</v>
      </c>
      <c r="CH325" s="198">
        <f t="shared" si="54"/>
        <v>287.89275072107012</v>
      </c>
      <c r="CI325" s="6"/>
      <c r="CJ325" s="218">
        <f t="shared" si="71"/>
        <v>1905</v>
      </c>
      <c r="CK325" s="67"/>
      <c r="CN325" s="1">
        <f t="shared" si="78"/>
        <v>2.3356666666666666</v>
      </c>
      <c r="CO325" s="60"/>
      <c r="CP325" s="1">
        <f t="shared" si="89"/>
        <v>0.89448811951064777</v>
      </c>
      <c r="CQ325" s="1">
        <f t="shared" si="90"/>
        <v>0.92719713387974911</v>
      </c>
    </row>
    <row r="326" spans="1:95" x14ac:dyDescent="0.15">
      <c r="A326" s="218">
        <f t="shared" si="93"/>
        <v>1906</v>
      </c>
      <c r="R326" s="198">
        <v>5.69</v>
      </c>
      <c r="S326" s="1">
        <f t="shared" si="82"/>
        <v>2.0446066666666667</v>
      </c>
      <c r="T326" s="198">
        <v>6.5</v>
      </c>
      <c r="U326" s="37">
        <f t="shared" si="77"/>
        <v>2.3356666666666666</v>
      </c>
      <c r="V326" s="198">
        <v>14.5</v>
      </c>
      <c r="W326" s="136">
        <f t="shared" si="83"/>
        <v>5.2103333333333337</v>
      </c>
      <c r="AG326" s="1">
        <v>1.5029999999999999</v>
      </c>
      <c r="AH326" s="1">
        <v>4.9260000000000002</v>
      </c>
      <c r="AI326" s="1">
        <v>5.2359999999999998</v>
      </c>
      <c r="AJ326" s="1">
        <v>4.4349999999999996</v>
      </c>
      <c r="AK326" s="1">
        <v>4.6619999999999999</v>
      </c>
      <c r="AL326" s="1">
        <v>5.109</v>
      </c>
      <c r="AU326" s="60">
        <v>5.2080000000000002</v>
      </c>
      <c r="AV326" s="1">
        <f t="shared" si="91"/>
        <v>1.5028251128278434</v>
      </c>
      <c r="BA326" s="60">
        <v>2.8210000000000002</v>
      </c>
      <c r="BC326" s="6">
        <v>3.11</v>
      </c>
      <c r="BJ326" s="6">
        <v>44.161000000000001</v>
      </c>
      <c r="BK326" s="6">
        <v>5.468</v>
      </c>
      <c r="BU326" s="136">
        <f t="shared" si="92"/>
        <v>1.5028251128278434</v>
      </c>
      <c r="BV326" s="136">
        <f t="shared" si="88"/>
        <v>0.61204310980160503</v>
      </c>
      <c r="BW326" s="136">
        <f t="shared" si="94"/>
        <v>12.74313744385376</v>
      </c>
      <c r="BX326" s="136">
        <f>'east Allen-Studer'!DN326</f>
        <v>4.4073480326142018</v>
      </c>
      <c r="BY326" s="136">
        <f t="shared" si="95"/>
        <v>1.5778509441134114</v>
      </c>
      <c r="BZ326" s="136">
        <f>'east Allen-Studer'!DP326</f>
        <v>3.4039399948779701</v>
      </c>
      <c r="CA326" s="136">
        <f>'east Allen-Studer'!DQ326</f>
        <v>14.051465210356337</v>
      </c>
      <c r="CB326" s="136">
        <f>'east Allen-Studer'!DR326</f>
        <v>2.2309602649006623</v>
      </c>
      <c r="CC326" s="136">
        <f>'east Allen-Studer'!DS326</f>
        <v>2.2036740163071009</v>
      </c>
      <c r="CD326" s="136">
        <f>'east Allen-Studer'!DT326</f>
        <v>4.4073480326142018</v>
      </c>
      <c r="CE326" s="37"/>
      <c r="CF326" s="204"/>
      <c r="CG326" s="198">
        <f t="shared" ref="CG326:CG340" si="96">$BU$14*$BU326+$BV$14*$BV326+$BW$14*$BW326+$BX$14*$BX326+$BY$14*$BY326+$BZ$14*$BZ326+$CA$14*$CA326+$CB$14*$CB326+$CC$14*$CC326+$CD$14*$CD326</f>
        <v>324.74381772274353</v>
      </c>
      <c r="CH326" s="198">
        <f t="shared" ref="CH326:CH340" si="97">$BU$11*$BU326+$BV$11*$BV326+$BW$11*$BW326+$BX$11*$BX326+$BY$11*$BY326+$BZ$11*$BZ326+$CA$11*$CA326+$CB$11*$CB326+$CC$11*$CC326+$CD$11*$CD326</f>
        <v>313.98834547326669</v>
      </c>
      <c r="CI326" s="6"/>
      <c r="CJ326" s="218">
        <f t="shared" si="71"/>
        <v>1906</v>
      </c>
      <c r="CK326" s="67"/>
      <c r="CN326" s="1">
        <f t="shared" si="78"/>
        <v>2.3356666666666666</v>
      </c>
      <c r="CO326" s="60"/>
      <c r="CP326" s="1">
        <f t="shared" si="89"/>
        <v>0.82198126266173588</v>
      </c>
      <c r="CQ326" s="1">
        <f t="shared" si="90"/>
        <v>0.85013771110195657</v>
      </c>
    </row>
    <row r="327" spans="1:95" x14ac:dyDescent="0.15">
      <c r="A327" s="218">
        <f t="shared" si="93"/>
        <v>1907</v>
      </c>
      <c r="R327" s="198">
        <v>5.75</v>
      </c>
      <c r="S327" s="1">
        <f t="shared" si="82"/>
        <v>2.0661666666666667</v>
      </c>
      <c r="T327" s="198">
        <v>6.5</v>
      </c>
      <c r="U327" s="37">
        <f t="shared" si="77"/>
        <v>2.3356666666666666</v>
      </c>
      <c r="V327" s="198">
        <v>14.5</v>
      </c>
      <c r="W327" s="136">
        <f t="shared" si="83"/>
        <v>5.2103333333333337</v>
      </c>
      <c r="AG327" s="1">
        <v>1.6120000000000001</v>
      </c>
      <c r="AH327" s="1">
        <v>5.5019999999999998</v>
      </c>
      <c r="AI327" s="1">
        <v>5.07</v>
      </c>
      <c r="AJ327" s="1">
        <v>4.6890000000000001</v>
      </c>
      <c r="AK327" s="1">
        <v>4.3479999999999999</v>
      </c>
      <c r="AL327" s="1">
        <v>4.8899999999999997</v>
      </c>
      <c r="AU327" s="60">
        <v>5.5869999999999997</v>
      </c>
      <c r="AV327" s="1">
        <f t="shared" si="91"/>
        <v>1.6121896899710368</v>
      </c>
      <c r="BA327" s="60">
        <v>2.7639999999999998</v>
      </c>
      <c r="BC327" s="6">
        <v>3.008</v>
      </c>
      <c r="BJ327" s="6">
        <v>45.533000000000001</v>
      </c>
      <c r="BK327" s="6">
        <v>4.7309999999999999</v>
      </c>
      <c r="BU327" s="136">
        <f t="shared" si="92"/>
        <v>1.6121896899710368</v>
      </c>
      <c r="BV327" s="136">
        <f t="shared" si="88"/>
        <v>0.59967641102149449</v>
      </c>
      <c r="BW327" s="136">
        <f t="shared" si="94"/>
        <v>13.139042984329913</v>
      </c>
      <c r="BX327" s="136">
        <f>'east Allen-Studer'!DN327</f>
        <v>4.7163933267331704</v>
      </c>
      <c r="BY327" s="136">
        <f t="shared" si="95"/>
        <v>1.3651815685077815</v>
      </c>
      <c r="BZ327" s="136">
        <f>'east Allen-Studer'!DP327</f>
        <v>3.2537794742429065</v>
      </c>
      <c r="CA327" s="136">
        <f>'east Allen-Studer'!DQ327</f>
        <v>17.611169730313275</v>
      </c>
      <c r="CB327" s="136">
        <f>'east Allen-Studer'!DR327</f>
        <v>1.9989403973509936</v>
      </c>
      <c r="CC327" s="136">
        <f>'east Allen-Studer'!DS327</f>
        <v>2.3581966633665852</v>
      </c>
      <c r="CD327" s="136">
        <f>'east Allen-Studer'!DT327</f>
        <v>4.7163933267331704</v>
      </c>
      <c r="CE327" s="37"/>
      <c r="CF327" s="204"/>
      <c r="CG327" s="198">
        <f t="shared" si="96"/>
        <v>340.3717822481147</v>
      </c>
      <c r="CH327" s="198">
        <f t="shared" si="97"/>
        <v>331.07390970052489</v>
      </c>
      <c r="CI327" s="6"/>
      <c r="CJ327" s="218">
        <f t="shared" si="71"/>
        <v>1907</v>
      </c>
      <c r="CK327" s="67"/>
      <c r="CN327" s="1">
        <f t="shared" si="78"/>
        <v>2.3356666666666666</v>
      </c>
      <c r="CO327" s="60"/>
      <c r="CP327" s="1">
        <f t="shared" si="89"/>
        <v>0.78424049012015851</v>
      </c>
      <c r="CQ327" s="1">
        <f t="shared" si="90"/>
        <v>0.80626508314952883</v>
      </c>
    </row>
    <row r="328" spans="1:95" x14ac:dyDescent="0.15">
      <c r="A328" s="218">
        <f t="shared" si="93"/>
        <v>1908</v>
      </c>
      <c r="AG328" s="1">
        <v>1.7050000000000001</v>
      </c>
      <c r="AH328" s="1">
        <v>6.202</v>
      </c>
      <c r="AI328" s="1">
        <v>5.78</v>
      </c>
      <c r="AJ328" s="1">
        <v>5.1950000000000003</v>
      </c>
      <c r="AK328" s="1">
        <v>5.0250000000000004</v>
      </c>
      <c r="AL328" s="1">
        <v>5.2560000000000002</v>
      </c>
      <c r="AU328" s="60">
        <v>5.9080000000000004</v>
      </c>
      <c r="AV328" s="1">
        <f t="shared" si="91"/>
        <v>1.7048177355197578</v>
      </c>
      <c r="BA328" s="60">
        <v>2.7719999999999998</v>
      </c>
      <c r="BC328" s="6">
        <v>3.2949999999999999</v>
      </c>
      <c r="BJ328" s="6">
        <v>43.69</v>
      </c>
      <c r="BK328" s="6">
        <v>5.5170000000000003</v>
      </c>
      <c r="BU328" s="136">
        <f t="shared" si="92"/>
        <v>1.7048177355197578</v>
      </c>
      <c r="BV328" s="136">
        <f t="shared" si="88"/>
        <v>0.60141208804326451</v>
      </c>
      <c r="BW328" s="136">
        <f t="shared" si="94"/>
        <v>12.607225264871058</v>
      </c>
      <c r="BX328" s="136">
        <f>'east Allen-Studer'!DN328</f>
        <v>4.4544055749163292</v>
      </c>
      <c r="BY328" s="136">
        <f t="shared" si="95"/>
        <v>1.5919904277018455</v>
      </c>
      <c r="BZ328" s="136">
        <f>'east Allen-Studer'!DP328</f>
        <v>4.4840102457108957</v>
      </c>
      <c r="CA328" s="136">
        <f>'east Allen-Studer'!DQ328</f>
        <v>24.355873031284318</v>
      </c>
      <c r="CB328" s="136">
        <f>'east Allen-Studer'!DR328</f>
        <v>2.0346357615894037</v>
      </c>
      <c r="CC328" s="136">
        <f>'east Allen-Studer'!DS328</f>
        <v>2.2272027874581646</v>
      </c>
      <c r="CD328" s="136">
        <f>'east Allen-Studer'!DT328</f>
        <v>4.4544055749163292</v>
      </c>
      <c r="CE328" s="37"/>
      <c r="CF328" s="204"/>
      <c r="CG328" s="198">
        <f t="shared" si="96"/>
        <v>378.45966799346456</v>
      </c>
      <c r="CH328" s="198">
        <f t="shared" si="97"/>
        <v>348.77030958698379</v>
      </c>
      <c r="CI328" s="6"/>
      <c r="CJ328" s="218">
        <f t="shared" si="71"/>
        <v>1908</v>
      </c>
      <c r="CK328" s="67"/>
    </row>
    <row r="329" spans="1:95" x14ac:dyDescent="0.15">
      <c r="A329" s="218">
        <f t="shared" si="93"/>
        <v>1909</v>
      </c>
      <c r="AG329" s="1">
        <v>1.649</v>
      </c>
      <c r="AH329" s="1">
        <v>5.4720000000000004</v>
      </c>
      <c r="AI329" s="1">
        <v>6.2309999999999999</v>
      </c>
      <c r="AJ329" s="1">
        <v>5.0309999999999997</v>
      </c>
      <c r="AK329" s="1">
        <v>4.7850000000000001</v>
      </c>
      <c r="AL329" s="1">
        <v>5.9610000000000003</v>
      </c>
      <c r="AU329" s="60">
        <v>5.7140000000000004</v>
      </c>
      <c r="AV329" s="1">
        <f t="shared" si="91"/>
        <v>1.6488369229451416</v>
      </c>
      <c r="BA329" s="60">
        <v>3.347</v>
      </c>
      <c r="BC329" s="6">
        <v>3.7170000000000001</v>
      </c>
      <c r="BJ329" s="6">
        <v>45.332999999999998</v>
      </c>
      <c r="BK329" s="6">
        <v>6.2069999999999999</v>
      </c>
      <c r="BU329" s="136">
        <f t="shared" si="92"/>
        <v>1.6488369229451416</v>
      </c>
      <c r="BV329" s="136">
        <f t="shared" si="88"/>
        <v>0.72616387398297477</v>
      </c>
      <c r="BW329" s="136">
        <f t="shared" si="94"/>
        <v>13.081330806417936</v>
      </c>
      <c r="BX329" s="136">
        <f>'east Allen-Studer'!DN329</f>
        <v>4.0152359464314786</v>
      </c>
      <c r="BY329" s="136">
        <f t="shared" si="95"/>
        <v>1.7910974414981609</v>
      </c>
      <c r="BZ329" s="136">
        <f>'east Allen-Studer'!DP329</f>
        <v>3.406653739226797</v>
      </c>
      <c r="CA329" s="136">
        <f>'east Allen-Studer'!DQ329</f>
        <v>20.983521380798798</v>
      </c>
      <c r="CB329" s="136">
        <f>'east Allen-Studer'!DR329</f>
        <v>2.2845033112582782</v>
      </c>
      <c r="CC329" s="136">
        <f>'east Allen-Studer'!DS329</f>
        <v>2.0076179732157393</v>
      </c>
      <c r="CD329" s="136">
        <f>'east Allen-Studer'!DT329</f>
        <v>4.0152359464314786</v>
      </c>
      <c r="CE329" s="37"/>
      <c r="CF329" s="204"/>
      <c r="CG329" s="198">
        <f t="shared" si="96"/>
        <v>366.61720740821465</v>
      </c>
      <c r="CH329" s="198">
        <f t="shared" si="97"/>
        <v>341.53451745047778</v>
      </c>
      <c r="CI329" s="6"/>
      <c r="CJ329" s="218">
        <f t="shared" si="71"/>
        <v>1909</v>
      </c>
      <c r="CK329" s="67"/>
    </row>
    <row r="330" spans="1:95" x14ac:dyDescent="0.15">
      <c r="A330" s="218">
        <f t="shared" si="93"/>
        <v>1910</v>
      </c>
      <c r="AG330" s="1">
        <v>1.556</v>
      </c>
      <c r="AH330" s="1">
        <v>4.8600000000000003</v>
      </c>
      <c r="AI330" s="1">
        <v>5.298</v>
      </c>
      <c r="AJ330" s="1">
        <v>4.3380000000000001</v>
      </c>
      <c r="AK330" s="1">
        <v>4.2060000000000004</v>
      </c>
      <c r="AL330" s="1">
        <v>5.3049999999999997</v>
      </c>
      <c r="AU330" s="60">
        <v>5.391</v>
      </c>
      <c r="AV330" s="1">
        <f t="shared" si="91"/>
        <v>1.5556317556173007</v>
      </c>
      <c r="BA330" s="60">
        <v>2.9940000000000002</v>
      </c>
      <c r="BC330" s="6">
        <v>3.2280000000000002</v>
      </c>
      <c r="BJ330" s="6">
        <v>51.732999999999997</v>
      </c>
      <c r="BK330" s="6">
        <v>7.0739999999999998</v>
      </c>
      <c r="BU330" s="136">
        <f t="shared" si="92"/>
        <v>1.5556317556173007</v>
      </c>
      <c r="BV330" s="136">
        <f t="shared" si="88"/>
        <v>0.64957712539737877</v>
      </c>
      <c r="BW330" s="136">
        <f t="shared" si="94"/>
        <v>14.928120499601155</v>
      </c>
      <c r="BX330" s="136">
        <f>'east Allen-Studer'!DN330</f>
        <v>4.7952658595917352</v>
      </c>
      <c r="BY330" s="136">
        <f t="shared" si="95"/>
        <v>2.0412797327465748</v>
      </c>
      <c r="BZ330" s="136">
        <f>'east Allen-Studer'!DP330</f>
        <v>2.8222941227795024</v>
      </c>
      <c r="CA330" s="136">
        <f>'east Allen-Studer'!DQ330</f>
        <v>22.1076385976273</v>
      </c>
      <c r="CB330" s="136">
        <f>'east Allen-Studer'!DR330</f>
        <v>1.9989403973509936</v>
      </c>
      <c r="CC330" s="136">
        <f>'east Allen-Studer'!DS330</f>
        <v>2.3976329297958676</v>
      </c>
      <c r="CD330" s="136">
        <f>'east Allen-Studer'!DT330</f>
        <v>4.7952658595917352</v>
      </c>
      <c r="CE330" s="37"/>
      <c r="CF330" s="204"/>
      <c r="CG330" s="198">
        <f t="shared" si="96"/>
        <v>358.26057106237039</v>
      </c>
      <c r="CH330" s="198">
        <f t="shared" si="97"/>
        <v>328.33451144263842</v>
      </c>
      <c r="CI330" s="6"/>
      <c r="CJ330" s="218">
        <f t="shared" si="71"/>
        <v>1910</v>
      </c>
      <c r="CK330" s="67"/>
    </row>
    <row r="331" spans="1:95" x14ac:dyDescent="0.15">
      <c r="A331" s="218">
        <f t="shared" si="93"/>
        <v>1911</v>
      </c>
      <c r="X331">
        <v>0.42</v>
      </c>
      <c r="Y331">
        <f>X331*10.78</f>
        <v>4.5275999999999996</v>
      </c>
      <c r="Z331">
        <v>0.63</v>
      </c>
      <c r="AA331">
        <f>Z331*10.78</f>
        <v>6.7913999999999994</v>
      </c>
      <c r="AG331" s="1">
        <v>1.4319999999999999</v>
      </c>
      <c r="AH331" s="1">
        <v>5.0380000000000003</v>
      </c>
      <c r="AI331" s="1">
        <v>5.27</v>
      </c>
      <c r="AJ331" s="1">
        <v>4.242</v>
      </c>
      <c r="AK331" s="1">
        <v>4.4889999999999999</v>
      </c>
      <c r="AL331" s="1">
        <v>5.1749999999999998</v>
      </c>
      <c r="AU331" s="60">
        <v>4.9630000000000001</v>
      </c>
      <c r="AV331" s="1">
        <f t="shared" si="91"/>
        <v>1.4321276948856732</v>
      </c>
      <c r="BA331" s="60">
        <v>2.7989999999999999</v>
      </c>
      <c r="BC331" s="6">
        <v>3.2050000000000001</v>
      </c>
      <c r="BJ331" s="6">
        <v>48.53</v>
      </c>
      <c r="BK331" s="6">
        <v>5.5060000000000002</v>
      </c>
      <c r="BU331" s="136">
        <f t="shared" si="92"/>
        <v>1.4321276948856732</v>
      </c>
      <c r="BV331" s="136">
        <f t="shared" si="88"/>
        <v>0.60726999799173786</v>
      </c>
      <c r="BW331" s="136">
        <f t="shared" si="94"/>
        <v>14.003859970340867</v>
      </c>
      <c r="BX331" s="136">
        <f>'east Allen-Studer'!DN331</f>
        <v>4.8826292098656836</v>
      </c>
      <c r="BY331" s="136">
        <f t="shared" si="95"/>
        <v>1.5888162579166869</v>
      </c>
      <c r="BZ331" s="136">
        <f>'east Allen-Studer'!DP331</f>
        <v>2.3356293028899597</v>
      </c>
      <c r="CA331" s="136">
        <f>'east Allen-Studer'!DQ331</f>
        <v>20.983521380798798</v>
      </c>
      <c r="CB331" s="136">
        <f>'east Allen-Studer'!DR331</f>
        <v>2.5700662251655628</v>
      </c>
      <c r="CC331" s="136">
        <f>'east Allen-Studer'!DS331</f>
        <v>2.4413146049328418</v>
      </c>
      <c r="CD331" s="136">
        <f>'east Allen-Studer'!DT331</f>
        <v>4.8826292098656836</v>
      </c>
      <c r="CE331" s="37"/>
      <c r="CF331" s="204"/>
      <c r="CG331" s="198">
        <f t="shared" si="96"/>
        <v>336.51846065607691</v>
      </c>
      <c r="CH331" s="198">
        <f t="shared" si="97"/>
        <v>304.05638554233633</v>
      </c>
      <c r="CI331" s="6"/>
      <c r="CJ331" s="218">
        <f t="shared" si="71"/>
        <v>1911</v>
      </c>
      <c r="CK331" s="67"/>
    </row>
    <row r="332" spans="1:95" x14ac:dyDescent="0.15">
      <c r="A332" s="218">
        <f t="shared" si="93"/>
        <v>1912</v>
      </c>
      <c r="AG332" s="1">
        <v>1.6259999999999999</v>
      </c>
      <c r="AH332" s="1">
        <v>6.27</v>
      </c>
      <c r="AI332" s="1">
        <v>6.6669999999999998</v>
      </c>
      <c r="AJ332" s="1">
        <v>5.45</v>
      </c>
      <c r="AK332" s="1">
        <v>5.3330000000000002</v>
      </c>
      <c r="AL332" s="1">
        <v>6.0419999999999998</v>
      </c>
      <c r="AU332" s="60">
        <v>5.6340000000000003</v>
      </c>
      <c r="AV332" s="1">
        <f t="shared" si="91"/>
        <v>1.6257520517803512</v>
      </c>
      <c r="BA332" s="60">
        <v>2.8780000000000001</v>
      </c>
      <c r="BC332" s="6">
        <v>3.3759999999999999</v>
      </c>
      <c r="BJ332" s="6">
        <v>49.38</v>
      </c>
      <c r="BK332" s="6">
        <v>5.4409999999999998</v>
      </c>
      <c r="BU332" s="136">
        <f t="shared" si="92"/>
        <v>1.6257520517803512</v>
      </c>
      <c r="BV332" s="136">
        <f t="shared" si="88"/>
        <v>0.62440980858171546</v>
      </c>
      <c r="BW332" s="136">
        <f t="shared" si="94"/>
        <v>14.249136726466764</v>
      </c>
      <c r="BX332" s="136">
        <f>'east Allen-Studer'!DN332</f>
        <v>5.0518317641433308</v>
      </c>
      <c r="BY332" s="136">
        <f t="shared" si="95"/>
        <v>1.5700598000952948</v>
      </c>
      <c r="BZ332" s="136">
        <f>'east Allen-Studer'!DP332</f>
        <v>2.9706454805153477</v>
      </c>
      <c r="CA332" s="136">
        <f>'east Allen-Studer'!DQ332</f>
        <v>18.735286947141784</v>
      </c>
      <c r="CB332" s="136">
        <f>'east Allen-Studer'!DR332</f>
        <v>2.3915894039735099</v>
      </c>
      <c r="CC332" s="136">
        <f>'east Allen-Studer'!DS332</f>
        <v>2.5259158820716654</v>
      </c>
      <c r="CD332" s="136">
        <f>'east Allen-Studer'!DT332</f>
        <v>5.0518317641433308</v>
      </c>
      <c r="CE332" s="37"/>
      <c r="CF332" s="204"/>
      <c r="CG332" s="198">
        <f t="shared" si="96"/>
        <v>351.88824096771793</v>
      </c>
      <c r="CH332" s="198">
        <f t="shared" si="97"/>
        <v>337.83426299310867</v>
      </c>
      <c r="CI332" s="6"/>
      <c r="CJ332" s="218">
        <f t="shared" si="71"/>
        <v>1912</v>
      </c>
      <c r="CK332" s="67"/>
    </row>
    <row r="333" spans="1:95" x14ac:dyDescent="0.15">
      <c r="A333" s="218">
        <f t="shared" si="93"/>
        <v>1913</v>
      </c>
      <c r="AG333" s="1">
        <v>1.649</v>
      </c>
      <c r="AH333" s="1">
        <v>6.0979999999999999</v>
      </c>
      <c r="AI333" s="1">
        <v>7.4489999999999998</v>
      </c>
      <c r="AJ333" s="1">
        <v>5.5789999999999997</v>
      </c>
      <c r="AK333" s="1">
        <v>5.4569999999999999</v>
      </c>
      <c r="AL333" s="1">
        <v>6.0419999999999998</v>
      </c>
      <c r="AU333" s="60">
        <v>5.7140000000000004</v>
      </c>
      <c r="AV333" s="1">
        <f t="shared" si="91"/>
        <v>1.6488369229451416</v>
      </c>
      <c r="BA333" s="60">
        <v>3.4009999999999998</v>
      </c>
      <c r="BC333" s="6">
        <v>3.4870000000000001</v>
      </c>
      <c r="BJ333" s="6">
        <v>52.784999999999997</v>
      </c>
      <c r="BK333" s="6">
        <v>4.9960000000000004</v>
      </c>
      <c r="BU333" s="136">
        <f t="shared" si="92"/>
        <v>1.6488369229451416</v>
      </c>
      <c r="BV333" s="136">
        <f t="shared" si="88"/>
        <v>0.73787969387992147</v>
      </c>
      <c r="BW333" s="136">
        <f t="shared" si="94"/>
        <v>15.231686555418145</v>
      </c>
      <c r="BX333" s="136">
        <f>'east Allen-Studer'!DN333</f>
        <v>5.7138086255282508</v>
      </c>
      <c r="BY333" s="136">
        <f t="shared" si="95"/>
        <v>1.4416502042411492</v>
      </c>
      <c r="BZ333" s="136">
        <f>'east Allen-Studer'!DP333</f>
        <v>3.1135693495535404</v>
      </c>
      <c r="CA333" s="136">
        <f>'east Allen-Studer'!DQ333</f>
        <v>20.983521380798798</v>
      </c>
      <c r="CB333" s="136">
        <f>'east Allen-Studer'!DR333</f>
        <v>2.7128476821192051</v>
      </c>
      <c r="CC333" s="136">
        <f>'east Allen-Studer'!DS333</f>
        <v>2.8569043127641254</v>
      </c>
      <c r="CD333" s="136">
        <f>'east Allen-Studer'!DT333</f>
        <v>5.7138086255282508</v>
      </c>
      <c r="CE333" s="37"/>
      <c r="CF333" s="204"/>
      <c r="CG333" s="198">
        <f t="shared" si="96"/>
        <v>383.38213106120469</v>
      </c>
      <c r="CH333" s="198">
        <f t="shared" si="97"/>
        <v>347.92678656446634</v>
      </c>
      <c r="CI333" s="6"/>
      <c r="CJ333" s="218">
        <f t="shared" si="71"/>
        <v>1913</v>
      </c>
      <c r="CK333" s="67"/>
    </row>
    <row r="334" spans="1:95" x14ac:dyDescent="0.15">
      <c r="A334" s="218">
        <f t="shared" si="93"/>
        <v>1914</v>
      </c>
      <c r="AG334" s="1">
        <v>1.633</v>
      </c>
      <c r="AH334" s="1">
        <v>5.7140000000000004</v>
      </c>
      <c r="AI334" s="1">
        <v>7.1429999999999998</v>
      </c>
      <c r="AJ334" s="1">
        <v>5.5170000000000003</v>
      </c>
      <c r="AK334" s="1">
        <v>5.2080000000000002</v>
      </c>
      <c r="AL334" s="1">
        <v>5.9169999999999998</v>
      </c>
      <c r="AU334" s="60">
        <v>5.6580000000000004</v>
      </c>
      <c r="AV334" s="1">
        <f t="shared" si="91"/>
        <v>1.6326775131297884</v>
      </c>
      <c r="BA334" s="60">
        <v>3.3959999999999999</v>
      </c>
      <c r="BC334" s="6">
        <v>3.6970000000000001</v>
      </c>
      <c r="BJ334" s="6">
        <v>55.686</v>
      </c>
      <c r="BK334" s="6">
        <v>5.2560000000000002</v>
      </c>
      <c r="BU334" s="136">
        <f t="shared" si="92"/>
        <v>1.6326775131297884</v>
      </c>
      <c r="BV334" s="136">
        <f t="shared" si="88"/>
        <v>0.73679489574131529</v>
      </c>
      <c r="BW334" s="136">
        <f t="shared" si="94"/>
        <v>16.06880169603135</v>
      </c>
      <c r="BX334" s="136">
        <f>'east Allen-Studer'!DN334</f>
        <v>5.4218472652450549</v>
      </c>
      <c r="BY334" s="136">
        <f t="shared" si="95"/>
        <v>1.5166760355267175</v>
      </c>
      <c r="BZ334" s="136">
        <f>'east Allen-Studer'!DP334</f>
        <v>4.1637884125493736</v>
      </c>
      <c r="CA334" s="136">
        <f>'east Allen-Studer'!DQ334</f>
        <v>19.859404163970289</v>
      </c>
      <c r="CB334" s="136">
        <f>'east Allen-Studer'!DR334</f>
        <v>2.5093841059602648</v>
      </c>
      <c r="CC334" s="136">
        <f>'east Allen-Studer'!DS334</f>
        <v>2.7109236326225274</v>
      </c>
      <c r="CD334" s="136">
        <f>'east Allen-Studer'!DT334</f>
        <v>5.4218472652450549</v>
      </c>
      <c r="CE334" s="37"/>
      <c r="CF334" s="204"/>
      <c r="CG334" s="198">
        <f t="shared" si="96"/>
        <v>391.26442215358355</v>
      </c>
      <c r="CH334" s="198">
        <f t="shared" si="97"/>
        <v>350.48892975652842</v>
      </c>
      <c r="CI334" s="6"/>
      <c r="CJ334" s="218">
        <f t="shared" si="71"/>
        <v>1914</v>
      </c>
      <c r="CK334" s="67"/>
    </row>
    <row r="335" spans="1:95" x14ac:dyDescent="0.15">
      <c r="A335" s="218">
        <f t="shared" si="93"/>
        <v>1915</v>
      </c>
      <c r="AG335" s="1">
        <v>1.5389999999999999</v>
      </c>
      <c r="AH335" s="1"/>
      <c r="AI335" s="1"/>
      <c r="AJ335" s="1"/>
      <c r="AK335" s="1"/>
      <c r="AL335" s="1"/>
      <c r="AU335" s="60">
        <v>5.3330000000000002</v>
      </c>
      <c r="AV335" s="1">
        <f t="shared" si="91"/>
        <v>1.538895224022828</v>
      </c>
      <c r="BA335" s="60">
        <v>3.0489999999999999</v>
      </c>
      <c r="BC335" s="6">
        <v>3.11</v>
      </c>
      <c r="BJ335" s="6">
        <v>55.96</v>
      </c>
      <c r="BK335" s="6">
        <v>8.26</v>
      </c>
      <c r="BU335" s="136">
        <f t="shared" si="92"/>
        <v>1.538895224022828</v>
      </c>
      <c r="BV335" s="136">
        <f t="shared" si="88"/>
        <v>0.66150990492204675</v>
      </c>
      <c r="BW335" s="136">
        <f t="shared" si="94"/>
        <v>16.147867379770759</v>
      </c>
      <c r="BX335" s="136">
        <f>'east Allen-Studer'!DN335</f>
        <v>5.82040418874307</v>
      </c>
      <c r="BY335" s="136">
        <f t="shared" si="95"/>
        <v>2.3835129477645896</v>
      </c>
      <c r="BZ335" s="136">
        <f>'east Allen-Studer'!DP335</f>
        <v>3.9937271000229178</v>
      </c>
      <c r="CA335" s="136">
        <f>'east Allen-Studer'!DQ335</f>
        <v>23.419108683927231</v>
      </c>
      <c r="CB335" s="136">
        <f>'east Allen-Studer'!DR335</f>
        <v>1.7847682119205299</v>
      </c>
      <c r="CC335" s="136">
        <f>'east Allen-Studer'!DS335</f>
        <v>2.910202094371535</v>
      </c>
      <c r="CD335" s="136">
        <f>'east Allen-Studer'!DT335</f>
        <v>5.82040418874307</v>
      </c>
      <c r="CE335" s="37"/>
      <c r="CF335" s="204"/>
      <c r="CG335" s="198">
        <f t="shared" si="96"/>
        <v>386.55650008073576</v>
      </c>
      <c r="CH335" s="198">
        <f t="shared" si="97"/>
        <v>333.07733836081081</v>
      </c>
      <c r="CI335" s="6"/>
      <c r="CJ335" s="218">
        <f t="shared" si="71"/>
        <v>1915</v>
      </c>
      <c r="CK335" s="67"/>
    </row>
    <row r="336" spans="1:95" x14ac:dyDescent="0.15">
      <c r="A336" s="218">
        <f t="shared" si="93"/>
        <v>1916</v>
      </c>
      <c r="X336">
        <v>0.56000000000000005</v>
      </c>
      <c r="Y336">
        <f>X336*10.78</f>
        <v>6.0368000000000004</v>
      </c>
      <c r="Z336">
        <v>0.91</v>
      </c>
      <c r="AA336">
        <f>Z336*10.78</f>
        <v>9.8097999999999992</v>
      </c>
      <c r="AG336" s="1">
        <v>1.661</v>
      </c>
      <c r="AH336" s="1"/>
      <c r="AI336" s="1"/>
      <c r="AJ336" s="1"/>
      <c r="AK336" s="1"/>
      <c r="AL336" s="1"/>
      <c r="AU336" s="60">
        <v>5.7549999999999999</v>
      </c>
      <c r="AV336" s="1">
        <f t="shared" si="91"/>
        <v>1.6606679194170963</v>
      </c>
      <c r="BA336" s="60">
        <v>3.1320000000000001</v>
      </c>
      <c r="BC336" s="6">
        <v>3.2360000000000002</v>
      </c>
      <c r="BJ336" s="6">
        <v>55.96</v>
      </c>
      <c r="BK336" s="6">
        <v>6.97</v>
      </c>
      <c r="BU336" s="136">
        <f t="shared" si="92"/>
        <v>1.6606679194170963</v>
      </c>
      <c r="BV336" s="136">
        <f t="shared" si="88"/>
        <v>0.67951755402290914</v>
      </c>
      <c r="BW336" s="136">
        <f t="shared" si="94"/>
        <v>16.147867379770759</v>
      </c>
      <c r="BX336" s="136">
        <f>'east Allen-Studer'!DN336</f>
        <v>5.6946787115923865</v>
      </c>
      <c r="BY336" s="136">
        <f t="shared" si="95"/>
        <v>2.0112694002323477</v>
      </c>
      <c r="BZ336" s="136">
        <f>'east Allen-Studer'!DP336</f>
        <v>3.1741763066773316</v>
      </c>
      <c r="CA336" s="136">
        <f>'east Allen-Studer'!DQ336</f>
        <v>18.735286947141784</v>
      </c>
      <c r="CB336" s="136">
        <f>'east Allen-Studer'!DR336</f>
        <v>2.4986754966887417</v>
      </c>
      <c r="CC336" s="136">
        <f>'east Allen-Studer'!DS336</f>
        <v>2.8473393557961932</v>
      </c>
      <c r="CD336" s="136">
        <f>'east Allen-Studer'!DT336</f>
        <v>5.6946787115923865</v>
      </c>
      <c r="CE336" s="37"/>
      <c r="CF336" s="204"/>
      <c r="CG336" s="198">
        <f t="shared" si="96"/>
        <v>374.05550044778482</v>
      </c>
      <c r="CH336" s="198">
        <f t="shared" si="97"/>
        <v>352.10325037590303</v>
      </c>
      <c r="CI336" s="6"/>
      <c r="CJ336" s="218">
        <f t="shared" si="71"/>
        <v>1916</v>
      </c>
      <c r="CK336" s="67"/>
    </row>
    <row r="337" spans="1:89" x14ac:dyDescent="0.15">
      <c r="A337" s="218">
        <f t="shared" si="93"/>
        <v>1917</v>
      </c>
      <c r="AG337" s="1">
        <v>1.64</v>
      </c>
      <c r="AH337" s="1"/>
      <c r="AI337" s="1"/>
      <c r="AJ337" s="1"/>
      <c r="AK337" s="1"/>
      <c r="AL337" s="1"/>
      <c r="AU337" s="60">
        <v>5.6820000000000004</v>
      </c>
      <c r="AV337" s="1">
        <f t="shared" si="91"/>
        <v>1.6396029744792255</v>
      </c>
      <c r="BA337" s="60">
        <v>3.4249999999999998</v>
      </c>
      <c r="BC337" s="6">
        <v>3.556</v>
      </c>
      <c r="BJ337" s="6">
        <v>54.454000000000001</v>
      </c>
      <c r="BK337" s="6">
        <v>6.26</v>
      </c>
      <c r="BU337" s="136">
        <f t="shared" si="92"/>
        <v>1.6396029744792255</v>
      </c>
      <c r="BV337" s="136">
        <f t="shared" si="88"/>
        <v>0.74308672494523109</v>
      </c>
      <c r="BW337" s="136">
        <f t="shared" si="94"/>
        <v>15.713294680093581</v>
      </c>
      <c r="BX337" s="136">
        <f>'east Allen-Studer'!DN337</f>
        <v>5.9441859847986631</v>
      </c>
      <c r="BY337" s="136">
        <f t="shared" si="95"/>
        <v>1.8063911686448346</v>
      </c>
      <c r="BZ337" s="136">
        <f>'east Allen-Studer'!DP337</f>
        <v>3.3749933884904881</v>
      </c>
      <c r="CA337" s="136">
        <f>'east Allen-Studer'!DQ337</f>
        <v>29.227047637541183</v>
      </c>
      <c r="CB337" s="136">
        <f>'east Allen-Studer'!DR337</f>
        <v>3.2482781456953647</v>
      </c>
      <c r="CC337" s="136">
        <f>'east Allen-Studer'!DS337</f>
        <v>2.9720929923993316</v>
      </c>
      <c r="CD337" s="136">
        <f>'east Allen-Studer'!DT337</f>
        <v>5.9441859847986631</v>
      </c>
      <c r="CE337" s="37"/>
      <c r="CF337" s="204"/>
      <c r="CG337" s="198">
        <f t="shared" si="96"/>
        <v>417.64348141920306</v>
      </c>
      <c r="CH337" s="198">
        <f t="shared" si="97"/>
        <v>351.09989734466711</v>
      </c>
      <c r="CI337" s="6"/>
      <c r="CJ337" s="218">
        <f t="shared" si="71"/>
        <v>1917</v>
      </c>
      <c r="CK337" s="67"/>
    </row>
    <row r="338" spans="1:89" x14ac:dyDescent="0.15">
      <c r="A338" s="218">
        <f t="shared" si="93"/>
        <v>1918</v>
      </c>
      <c r="AG338" s="1">
        <v>1.9370000000000001</v>
      </c>
      <c r="AH338" s="1"/>
      <c r="AI338" s="1"/>
      <c r="AJ338" s="1"/>
      <c r="AK338" s="1"/>
      <c r="AL338" s="1"/>
      <c r="AU338" s="60">
        <v>6.7110000000000003</v>
      </c>
      <c r="AV338" s="1">
        <f t="shared" si="91"/>
        <v>1.9365321298363394</v>
      </c>
      <c r="BA338" s="60">
        <v>4.2060000000000004</v>
      </c>
      <c r="BC338" s="6">
        <v>4.1929999999999996</v>
      </c>
      <c r="BJ338" s="6">
        <v>62.972999999999999</v>
      </c>
      <c r="BK338" s="6">
        <v>5.86</v>
      </c>
      <c r="BU338" s="136">
        <f t="shared" si="92"/>
        <v>1.9365321298363394</v>
      </c>
      <c r="BV338" s="136">
        <f t="shared" si="88"/>
        <v>0.91253219419551601</v>
      </c>
      <c r="BW338" s="136">
        <f t="shared" si="94"/>
        <v>18.171544898254179</v>
      </c>
      <c r="BX338" s="136">
        <f>'east Allen-Studer'!DN338</f>
        <v>6.3742510018381013</v>
      </c>
      <c r="BY338" s="136">
        <f t="shared" si="95"/>
        <v>1.6909668128208835</v>
      </c>
      <c r="BZ338" s="136">
        <f>'east Allen-Studer'!DP338</f>
        <v>4.9227322487711707</v>
      </c>
      <c r="CA338" s="136">
        <f>'east Allen-Studer'!DQ338</f>
        <v>26.978813203884169</v>
      </c>
      <c r="CB338" s="136">
        <f>'east Allen-Studer'!DR338</f>
        <v>5.1044370860927151</v>
      </c>
      <c r="CC338" s="136">
        <f>'east Allen-Studer'!DS338</f>
        <v>3.1871255009190507</v>
      </c>
      <c r="CD338" s="136">
        <f>'east Allen-Studer'!DT338</f>
        <v>6.3742510018381013</v>
      </c>
      <c r="CE338" s="37"/>
      <c r="CF338" s="204"/>
      <c r="CG338" s="198">
        <f t="shared" si="96"/>
        <v>485.99374198238672</v>
      </c>
      <c r="CH338" s="198">
        <f t="shared" si="97"/>
        <v>419.94692524239321</v>
      </c>
      <c r="CI338" s="6"/>
      <c r="CJ338" s="218">
        <f t="shared" si="71"/>
        <v>1918</v>
      </c>
      <c r="CK338" s="67"/>
    </row>
    <row r="339" spans="1:89" x14ac:dyDescent="0.15">
      <c r="A339" s="218">
        <f t="shared" si="93"/>
        <v>1919</v>
      </c>
      <c r="AG339" s="1">
        <v>2.66</v>
      </c>
      <c r="AH339" s="1"/>
      <c r="AI339" s="1"/>
      <c r="AJ339" s="1"/>
      <c r="AK339" s="1"/>
      <c r="AL339" s="1"/>
      <c r="AU339" s="60">
        <v>9.2170000000000005</v>
      </c>
      <c r="AV339" s="1">
        <f t="shared" si="91"/>
        <v>2.6596657190733932</v>
      </c>
      <c r="BA339" s="60">
        <v>6.5469999999999997</v>
      </c>
      <c r="BC339" s="6">
        <v>6.7910000000000004</v>
      </c>
      <c r="BJ339" s="6">
        <v>81.596000000000004</v>
      </c>
      <c r="BK339" s="6">
        <v>8.2189999999999994</v>
      </c>
      <c r="BU339" s="136">
        <f t="shared" si="92"/>
        <v>2.6596657190733932</v>
      </c>
      <c r="BV339" s="136">
        <f t="shared" si="88"/>
        <v>1.420434682690928</v>
      </c>
      <c r="BW339" s="136">
        <f t="shared" si="94"/>
        <v>23.545414344527785</v>
      </c>
      <c r="BX339" s="136">
        <f>'east Allen-Studer'!DN339</f>
        <v>7.8347738962891134</v>
      </c>
      <c r="BY339" s="136">
        <f t="shared" si="95"/>
        <v>2.3716819512926346</v>
      </c>
      <c r="BZ339" s="136">
        <f>'east Allen-Studer'!DP339</f>
        <v>7.384098373156756</v>
      </c>
      <c r="CA339" s="136">
        <f>'east Allen-Studer'!DQ339</f>
        <v>28.102930420712674</v>
      </c>
      <c r="CB339" s="136">
        <f>'east Allen-Studer'!DR339</f>
        <v>5.5684768211920534</v>
      </c>
      <c r="CC339" s="136">
        <f>'east Allen-Studer'!DS339</f>
        <v>3.9173869481445567</v>
      </c>
      <c r="CD339" s="136">
        <f>'east Allen-Studer'!DT339</f>
        <v>7.8347738962891134</v>
      </c>
      <c r="CE339" s="37"/>
      <c r="CF339" s="204"/>
      <c r="CG339" s="198">
        <f t="shared" si="96"/>
        <v>649.99592476188764</v>
      </c>
      <c r="CH339" s="198">
        <f t="shared" si="97"/>
        <v>573.51187266292334</v>
      </c>
      <c r="CI339" s="6"/>
      <c r="CJ339" s="218">
        <f t="shared" si="71"/>
        <v>1919</v>
      </c>
      <c r="CK339" s="67"/>
    </row>
    <row r="340" spans="1:89" x14ac:dyDescent="0.15">
      <c r="A340" s="218">
        <f t="shared" si="93"/>
        <v>1920</v>
      </c>
      <c r="AG340" s="1">
        <v>2.5710000000000002</v>
      </c>
      <c r="AH340" s="1"/>
      <c r="AI340" s="1"/>
      <c r="AJ340" s="1"/>
      <c r="AK340" s="1"/>
      <c r="AL340" s="1"/>
      <c r="AU340" s="60">
        <v>8.9090000000000007</v>
      </c>
      <c r="AV340" s="1">
        <f t="shared" si="91"/>
        <v>2.5707889650889508</v>
      </c>
      <c r="BA340" s="60">
        <v>4.9630000000000001</v>
      </c>
      <c r="BC340" s="6">
        <v>6.3289999999999997</v>
      </c>
      <c r="BJ340" s="6">
        <v>91.757999999999996</v>
      </c>
      <c r="BK340" s="6">
        <v>15.7</v>
      </c>
      <c r="BU340" s="136">
        <f t="shared" si="92"/>
        <v>2.5707889650889508</v>
      </c>
      <c r="BV340" s="136">
        <f t="shared" si="88"/>
        <v>1.0767706323804913</v>
      </c>
      <c r="BW340" s="136">
        <f t="shared" si="94"/>
        <v>26.477770104235258</v>
      </c>
      <c r="BX340" s="136">
        <f>'east Allen-Studer'!DN340</f>
        <v>10.0359415869736</v>
      </c>
      <c r="BY340" s="136">
        <f t="shared" si="95"/>
        <v>4.5304059660900799</v>
      </c>
      <c r="BZ340" s="136">
        <f>'east Allen-Studer'!DP340</f>
        <v>6.5428376250205575</v>
      </c>
      <c r="CA340" s="136">
        <f>'east Allen-Studer'!DQ340</f>
        <v>33.723516504855212</v>
      </c>
      <c r="CB340" s="136">
        <f>'east Allen-Studer'!DR340</f>
        <v>6.4608609271523179</v>
      </c>
      <c r="CC340" s="136">
        <f>'east Allen-Studer'!DS340</f>
        <v>5.0179707934867999</v>
      </c>
      <c r="CD340" s="136">
        <f>'east Allen-Studer'!DT340</f>
        <v>10.0359415869736</v>
      </c>
      <c r="CE340" s="37"/>
      <c r="CF340" s="204"/>
      <c r="CG340" s="198">
        <f t="shared" si="96"/>
        <v>643.79260883988172</v>
      </c>
      <c r="CH340" s="198">
        <f t="shared" si="97"/>
        <v>565.50844289342433</v>
      </c>
      <c r="CI340" s="6"/>
      <c r="CJ340" s="218">
        <f t="shared" si="71"/>
        <v>1920</v>
      </c>
      <c r="CK340" s="67"/>
    </row>
    <row r="341" spans="1:89" x14ac:dyDescent="0.15">
      <c r="A341" s="218">
        <f t="shared" si="93"/>
        <v>1921</v>
      </c>
      <c r="AU341" s="60">
        <v>8.1630000000000003</v>
      </c>
      <c r="AV341" s="1">
        <f t="shared" si="91"/>
        <v>2.3555225414772822</v>
      </c>
      <c r="BA341" s="60">
        <v>4.2779999999999996</v>
      </c>
      <c r="BC341" s="60">
        <v>4.79</v>
      </c>
      <c r="BJ341" s="6">
        <v>82</v>
      </c>
      <c r="BK341" s="6">
        <v>13.634</v>
      </c>
      <c r="BU341" s="136">
        <f t="shared" si="92"/>
        <v>2.3555225414772822</v>
      </c>
      <c r="CJ341" s="218">
        <f t="shared" si="71"/>
        <v>1921</v>
      </c>
    </row>
    <row r="342" spans="1:89" x14ac:dyDescent="0.15">
      <c r="A342" s="218">
        <f t="shared" si="93"/>
        <v>1922</v>
      </c>
      <c r="CJ342" s="218">
        <f t="shared" si="71"/>
        <v>1922</v>
      </c>
    </row>
    <row r="343" spans="1:89" x14ac:dyDescent="0.15">
      <c r="A343" s="218">
        <f t="shared" si="93"/>
        <v>1923</v>
      </c>
      <c r="CJ343" s="218">
        <f t="shared" si="71"/>
        <v>1923</v>
      </c>
    </row>
    <row r="344" spans="1:89" x14ac:dyDescent="0.15">
      <c r="A344" s="218">
        <f t="shared" si="93"/>
        <v>1924</v>
      </c>
      <c r="CJ344" s="218">
        <f t="shared" si="71"/>
        <v>1924</v>
      </c>
    </row>
    <row r="345" spans="1:89" x14ac:dyDescent="0.15">
      <c r="A345" s="218">
        <f t="shared" si="93"/>
        <v>1925</v>
      </c>
      <c r="CJ345" s="218">
        <f t="shared" si="71"/>
        <v>1925</v>
      </c>
    </row>
    <row r="346" spans="1:89" x14ac:dyDescent="0.15">
      <c r="A346" s="218">
        <f t="shared" si="93"/>
        <v>1926</v>
      </c>
      <c r="CJ346" s="218">
        <f t="shared" si="71"/>
        <v>1926</v>
      </c>
    </row>
    <row r="347" spans="1:89" x14ac:dyDescent="0.15">
      <c r="A347" s="218">
        <f t="shared" si="93"/>
        <v>1927</v>
      </c>
      <c r="CJ347" s="218">
        <f t="shared" si="71"/>
        <v>1927</v>
      </c>
    </row>
    <row r="348" spans="1:89" x14ac:dyDescent="0.15">
      <c r="A348" s="218">
        <f t="shared" si="93"/>
        <v>1928</v>
      </c>
      <c r="CJ348" s="218">
        <f>CJ347+1</f>
        <v>1928</v>
      </c>
    </row>
    <row r="349" spans="1:89" x14ac:dyDescent="0.15">
      <c r="A349" s="218">
        <f t="shared" si="93"/>
        <v>1929</v>
      </c>
      <c r="CJ349" s="218">
        <f>CJ348+1</f>
        <v>1929</v>
      </c>
    </row>
    <row r="350" spans="1:89" x14ac:dyDescent="0.15">
      <c r="A350" s="219">
        <f t="shared" si="93"/>
        <v>1930</v>
      </c>
      <c r="CJ350" s="219">
        <f>CJ349+1</f>
        <v>1930</v>
      </c>
    </row>
    <row r="353" spans="2:2" x14ac:dyDescent="0.15">
      <c r="B353" t="s">
        <v>286</v>
      </c>
    </row>
    <row r="354" spans="2:2" x14ac:dyDescent="0.15">
      <c r="B354" t="s">
        <v>269</v>
      </c>
    </row>
    <row r="355" spans="2:2" x14ac:dyDescent="0.15">
      <c r="B355" t="s">
        <v>469</v>
      </c>
    </row>
    <row r="356" spans="2:2" x14ac:dyDescent="0.15">
      <c r="B356" t="s">
        <v>88</v>
      </c>
    </row>
    <row r="357" spans="2:2" x14ac:dyDescent="0.15">
      <c r="B357" t="s">
        <v>471</v>
      </c>
    </row>
    <row r="358" spans="2:2" x14ac:dyDescent="0.15">
      <c r="B358" t="s">
        <v>624</v>
      </c>
    </row>
    <row r="359" spans="2:2" x14ac:dyDescent="0.15">
      <c r="B359" t="s">
        <v>430</v>
      </c>
    </row>
    <row r="360" spans="2:2" x14ac:dyDescent="0.15">
      <c r="B360" t="s">
        <v>118</v>
      </c>
    </row>
    <row r="361" spans="2:2" x14ac:dyDescent="0.15">
      <c r="B361" t="s">
        <v>671</v>
      </c>
    </row>
    <row r="362" spans="2:2" x14ac:dyDescent="0.15">
      <c r="B362" t="s">
        <v>401</v>
      </c>
    </row>
    <row r="363" spans="2:2" x14ac:dyDescent="0.15">
      <c r="B363" t="s">
        <v>360</v>
      </c>
    </row>
    <row r="364" spans="2:2" x14ac:dyDescent="0.15">
      <c r="B364" t="s">
        <v>562</v>
      </c>
    </row>
    <row r="365" spans="2:2" x14ac:dyDescent="0.15">
      <c r="B365" t="s">
        <v>563</v>
      </c>
    </row>
    <row r="366" spans="2:2" x14ac:dyDescent="0.15">
      <c r="B366" t="s">
        <v>564</v>
      </c>
    </row>
    <row r="367" spans="2:2" x14ac:dyDescent="0.15">
      <c r="B367" t="s">
        <v>467</v>
      </c>
    </row>
  </sheetData>
  <phoneticPr fontId="32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7"/>
  <sheetViews>
    <sheetView topLeftCell="E1" zoomScale="125" workbookViewId="0">
      <selection activeCell="J33" sqref="J33"/>
    </sheetView>
  </sheetViews>
  <sheetFormatPr baseColWidth="10" defaultColWidth="8.83203125" defaultRowHeight="13" x14ac:dyDescent="0.15"/>
  <sheetData>
    <row r="2" spans="1:18" ht="16" x14ac:dyDescent="0.2">
      <c r="A2" s="254" t="s">
        <v>66</v>
      </c>
      <c r="B2" s="255"/>
      <c r="C2" s="255"/>
      <c r="D2" s="255"/>
      <c r="E2" s="255"/>
      <c r="F2" s="255"/>
      <c r="G2" s="254"/>
      <c r="H2" s="254" t="s">
        <v>66</v>
      </c>
      <c r="N2" s="6"/>
      <c r="O2" s="307" t="s">
        <v>83</v>
      </c>
    </row>
    <row r="3" spans="1:18" x14ac:dyDescent="0.15">
      <c r="A3" s="6"/>
      <c r="B3" s="301" t="s">
        <v>4</v>
      </c>
      <c r="H3" s="6"/>
      <c r="I3" s="301" t="s">
        <v>5</v>
      </c>
      <c r="O3" s="307" t="s">
        <v>84</v>
      </c>
    </row>
    <row r="4" spans="1:18" x14ac:dyDescent="0.15">
      <c r="A4" t="s">
        <v>323</v>
      </c>
      <c r="B4">
        <v>37.324199999999998</v>
      </c>
      <c r="C4" t="s">
        <v>324</v>
      </c>
      <c r="G4" s="6"/>
      <c r="H4" t="s">
        <v>323</v>
      </c>
      <c r="I4">
        <v>37.324199999999998</v>
      </c>
      <c r="J4" t="s">
        <v>324</v>
      </c>
      <c r="N4" s="6"/>
    </row>
    <row r="5" spans="1:18" x14ac:dyDescent="0.15">
      <c r="A5" t="s">
        <v>325</v>
      </c>
      <c r="B5">
        <f>0.9331</f>
        <v>0.93310000000000004</v>
      </c>
      <c r="C5" t="s">
        <v>324</v>
      </c>
      <c r="G5" s="6"/>
      <c r="H5" t="s">
        <v>325</v>
      </c>
      <c r="I5">
        <f>0.9331</f>
        <v>0.93310000000000004</v>
      </c>
      <c r="J5" t="s">
        <v>324</v>
      </c>
      <c r="N5" s="6"/>
      <c r="O5" s="6"/>
      <c r="Q5" s="6"/>
    </row>
    <row r="6" spans="1:18" x14ac:dyDescent="0.15">
      <c r="D6" s="138" t="s">
        <v>326</v>
      </c>
      <c r="E6" s="85" t="s">
        <v>542</v>
      </c>
      <c r="F6" t="s">
        <v>541</v>
      </c>
      <c r="G6" s="6"/>
      <c r="K6" s="138" t="s">
        <v>326</v>
      </c>
      <c r="L6" s="85" t="s">
        <v>543</v>
      </c>
      <c r="M6" t="s">
        <v>544</v>
      </c>
      <c r="N6" s="6"/>
      <c r="O6" s="6"/>
      <c r="P6" s="6"/>
      <c r="Q6" s="6"/>
      <c r="R6" s="6"/>
    </row>
    <row r="7" spans="1:18" x14ac:dyDescent="0.15">
      <c r="A7" s="6" t="s">
        <v>327</v>
      </c>
      <c r="B7" s="6" t="s">
        <v>324</v>
      </c>
      <c r="C7" s="6">
        <v>0</v>
      </c>
      <c r="D7" s="6">
        <v>3390</v>
      </c>
      <c r="E7" s="6">
        <f t="shared" ref="E7:E15" si="0">C7*D7</f>
        <v>0</v>
      </c>
      <c r="F7">
        <f t="shared" ref="F7:F15" si="1">E7/365</f>
        <v>0</v>
      </c>
      <c r="G7" s="6"/>
      <c r="H7" s="6" t="s">
        <v>327</v>
      </c>
      <c r="I7" s="6" t="s">
        <v>324</v>
      </c>
      <c r="J7" s="6">
        <v>0</v>
      </c>
      <c r="K7" s="6">
        <v>3390</v>
      </c>
      <c r="L7" s="6">
        <f t="shared" ref="L7:L15" si="2">J7*K7</f>
        <v>0</v>
      </c>
      <c r="M7">
        <f t="shared" ref="M7:M15" si="3">L7/365</f>
        <v>0</v>
      </c>
      <c r="N7" s="6"/>
      <c r="O7" s="6"/>
      <c r="P7" s="6"/>
      <c r="Q7" s="6"/>
      <c r="R7" s="6"/>
    </row>
    <row r="8" spans="1:18" x14ac:dyDescent="0.15">
      <c r="A8" s="6" t="s">
        <v>317</v>
      </c>
      <c r="B8" s="6" t="s">
        <v>324</v>
      </c>
      <c r="C8" s="6">
        <v>0</v>
      </c>
      <c r="D8" s="6">
        <f>3780*0.8</f>
        <v>3024</v>
      </c>
      <c r="E8" s="6">
        <f t="shared" si="0"/>
        <v>0</v>
      </c>
      <c r="F8">
        <f t="shared" si="1"/>
        <v>0</v>
      </c>
      <c r="G8" s="6"/>
      <c r="H8" s="6" t="s">
        <v>317</v>
      </c>
      <c r="I8" s="6" t="s">
        <v>324</v>
      </c>
      <c r="J8" s="6">
        <v>0</v>
      </c>
      <c r="K8" s="6">
        <f>3780*0.8</f>
        <v>3024</v>
      </c>
      <c r="L8" s="6">
        <f t="shared" si="2"/>
        <v>0</v>
      </c>
      <c r="M8">
        <f t="shared" si="3"/>
        <v>0</v>
      </c>
      <c r="N8" s="6"/>
      <c r="O8" s="6"/>
      <c r="P8" s="6"/>
      <c r="Q8" s="6"/>
      <c r="R8" s="6"/>
    </row>
    <row r="9" spans="1:18" x14ac:dyDescent="0.15">
      <c r="A9" s="6" t="s">
        <v>431</v>
      </c>
      <c r="B9" s="6" t="s">
        <v>324</v>
      </c>
      <c r="C9" s="6">
        <v>0</v>
      </c>
      <c r="D9" s="6">
        <v>3870</v>
      </c>
      <c r="E9" s="6">
        <f t="shared" si="0"/>
        <v>0</v>
      </c>
      <c r="F9">
        <f t="shared" si="1"/>
        <v>0</v>
      </c>
      <c r="G9" s="6"/>
      <c r="H9" s="6" t="s">
        <v>431</v>
      </c>
      <c r="I9" s="6" t="s">
        <v>324</v>
      </c>
      <c r="J9" s="6">
        <v>0</v>
      </c>
      <c r="K9" s="6">
        <v>3870</v>
      </c>
      <c r="L9" s="6">
        <f t="shared" si="2"/>
        <v>0</v>
      </c>
      <c r="M9">
        <f t="shared" si="3"/>
        <v>0</v>
      </c>
      <c r="N9" s="6"/>
      <c r="O9" s="6"/>
      <c r="P9" s="6"/>
      <c r="Q9" s="6"/>
      <c r="R9" s="6"/>
    </row>
    <row r="10" spans="1:18" x14ac:dyDescent="0.15">
      <c r="A10" s="6" t="s">
        <v>184</v>
      </c>
      <c r="B10" s="6" t="s">
        <v>324</v>
      </c>
      <c r="C10" s="6">
        <v>0</v>
      </c>
      <c r="D10" s="6">
        <v>3610</v>
      </c>
      <c r="E10" s="6">
        <f t="shared" si="0"/>
        <v>0</v>
      </c>
      <c r="F10">
        <f t="shared" si="1"/>
        <v>0</v>
      </c>
      <c r="G10" s="6"/>
      <c r="H10" s="6" t="s">
        <v>184</v>
      </c>
      <c r="I10" s="6" t="s">
        <v>324</v>
      </c>
      <c r="J10" s="6">
        <v>0</v>
      </c>
      <c r="K10" s="6">
        <v>3610</v>
      </c>
      <c r="L10" s="6">
        <f t="shared" si="2"/>
        <v>0</v>
      </c>
      <c r="M10">
        <f t="shared" si="3"/>
        <v>0</v>
      </c>
      <c r="N10" s="6"/>
      <c r="O10" s="6"/>
      <c r="P10" s="6"/>
      <c r="Q10" s="6"/>
      <c r="R10" s="6"/>
    </row>
    <row r="11" spans="1:18" x14ac:dyDescent="0.15">
      <c r="A11" s="6" t="s">
        <v>373</v>
      </c>
      <c r="B11" s="6" t="s">
        <v>324</v>
      </c>
      <c r="C11" s="6">
        <v>60</v>
      </c>
      <c r="D11" s="6">
        <v>3620</v>
      </c>
      <c r="E11" s="6">
        <f t="shared" si="0"/>
        <v>217200</v>
      </c>
      <c r="F11" s="234">
        <f t="shared" si="1"/>
        <v>595.06849315068496</v>
      </c>
      <c r="G11" s="6"/>
      <c r="H11" s="6" t="s">
        <v>373</v>
      </c>
      <c r="I11" s="6" t="s">
        <v>324</v>
      </c>
      <c r="J11" s="6">
        <v>162</v>
      </c>
      <c r="K11" s="6">
        <v>3620</v>
      </c>
      <c r="L11" s="6">
        <f t="shared" si="2"/>
        <v>586440</v>
      </c>
      <c r="M11" s="234">
        <f t="shared" si="3"/>
        <v>1606.6849315068494</v>
      </c>
      <c r="N11" s="6"/>
      <c r="O11" s="6"/>
      <c r="P11" s="6"/>
      <c r="Q11" s="6"/>
      <c r="R11" s="6"/>
    </row>
    <row r="12" spans="1:18" x14ac:dyDescent="0.15">
      <c r="A12" s="6" t="s">
        <v>374</v>
      </c>
      <c r="B12" s="6" t="s">
        <v>324</v>
      </c>
      <c r="C12" s="6">
        <v>115</v>
      </c>
      <c r="D12" s="6">
        <v>3640</v>
      </c>
      <c r="E12" s="6">
        <f t="shared" si="0"/>
        <v>418600</v>
      </c>
      <c r="F12" s="234">
        <f t="shared" si="1"/>
        <v>1146.8493150684931</v>
      </c>
      <c r="G12" s="6"/>
      <c r="H12" s="6" t="s">
        <v>374</v>
      </c>
      <c r="I12" s="6" t="s">
        <v>324</v>
      </c>
      <c r="J12" s="6">
        <v>20</v>
      </c>
      <c r="K12" s="6">
        <v>3640</v>
      </c>
      <c r="L12" s="6">
        <f t="shared" si="2"/>
        <v>72800</v>
      </c>
      <c r="M12" s="234">
        <f t="shared" si="3"/>
        <v>199.45205479452054</v>
      </c>
      <c r="N12" s="6"/>
      <c r="O12" s="6"/>
      <c r="P12" s="6"/>
      <c r="Q12" s="6"/>
      <c r="R12" s="6"/>
    </row>
    <row r="13" spans="1:18" x14ac:dyDescent="0.15">
      <c r="A13" s="6" t="s">
        <v>212</v>
      </c>
      <c r="B13" s="6" t="s">
        <v>324</v>
      </c>
      <c r="C13" s="6">
        <v>12</v>
      </c>
      <c r="D13" s="6">
        <v>2500</v>
      </c>
      <c r="E13" s="6">
        <f t="shared" si="0"/>
        <v>30000</v>
      </c>
      <c r="F13" s="234">
        <f t="shared" si="1"/>
        <v>82.191780821917803</v>
      </c>
      <c r="G13" s="6"/>
      <c r="H13" s="6" t="s">
        <v>212</v>
      </c>
      <c r="I13" s="6" t="s">
        <v>324</v>
      </c>
      <c r="J13" s="6">
        <v>3</v>
      </c>
      <c r="K13" s="6">
        <v>2500</v>
      </c>
      <c r="L13" s="6">
        <f t="shared" si="2"/>
        <v>7500</v>
      </c>
      <c r="M13" s="234">
        <f t="shared" si="3"/>
        <v>20.547945205479451</v>
      </c>
      <c r="N13" s="6"/>
      <c r="O13" s="6"/>
      <c r="P13" s="6"/>
      <c r="Q13" s="6"/>
      <c r="R13" s="6"/>
    </row>
    <row r="14" spans="1:18" x14ac:dyDescent="0.15">
      <c r="A14" s="6" t="s">
        <v>179</v>
      </c>
      <c r="B14" s="6" t="s">
        <v>180</v>
      </c>
      <c r="C14" s="6">
        <v>0</v>
      </c>
      <c r="D14" s="6">
        <v>1553</v>
      </c>
      <c r="E14" s="6">
        <f t="shared" si="0"/>
        <v>0</v>
      </c>
      <c r="F14">
        <f t="shared" si="1"/>
        <v>0</v>
      </c>
      <c r="G14" s="6"/>
      <c r="H14" s="6" t="s">
        <v>179</v>
      </c>
      <c r="I14" s="6" t="s">
        <v>180</v>
      </c>
      <c r="J14" s="6">
        <v>0</v>
      </c>
      <c r="K14" s="6">
        <v>1553</v>
      </c>
      <c r="L14" s="6">
        <f t="shared" si="2"/>
        <v>0</v>
      </c>
      <c r="M14">
        <f t="shared" si="3"/>
        <v>0</v>
      </c>
      <c r="N14" s="6"/>
      <c r="O14" s="6"/>
      <c r="P14" s="6"/>
      <c r="Q14" s="6"/>
      <c r="R14" s="6"/>
    </row>
    <row r="15" spans="1:18" x14ac:dyDescent="0.15">
      <c r="A15" s="6" t="s">
        <v>375</v>
      </c>
      <c r="B15" s="6" t="s">
        <v>324</v>
      </c>
      <c r="C15" s="6">
        <v>3</v>
      </c>
      <c r="D15" s="6">
        <v>8760</v>
      </c>
      <c r="E15" s="6">
        <f t="shared" si="0"/>
        <v>26280</v>
      </c>
      <c r="F15">
        <f t="shared" si="1"/>
        <v>72</v>
      </c>
      <c r="G15" s="6"/>
      <c r="H15" s="6" t="s">
        <v>375</v>
      </c>
      <c r="I15" s="6" t="s">
        <v>324</v>
      </c>
      <c r="J15" s="6">
        <v>3</v>
      </c>
      <c r="K15" s="6">
        <v>8760</v>
      </c>
      <c r="L15" s="6">
        <f t="shared" si="2"/>
        <v>26280</v>
      </c>
      <c r="M15">
        <f t="shared" si="3"/>
        <v>72</v>
      </c>
      <c r="N15" s="6"/>
      <c r="O15" s="6"/>
      <c r="P15" s="6"/>
      <c r="Q15" s="6"/>
      <c r="R15" s="6"/>
    </row>
    <row r="16" spans="1:18" x14ac:dyDescent="0.15">
      <c r="A16" s="6" t="s">
        <v>215</v>
      </c>
      <c r="B16" s="6" t="s">
        <v>324</v>
      </c>
      <c r="C16" s="6">
        <v>2.6</v>
      </c>
      <c r="G16" s="6"/>
      <c r="H16" s="6" t="s">
        <v>215</v>
      </c>
      <c r="I16" s="6" t="s">
        <v>324</v>
      </c>
      <c r="J16" s="6">
        <v>0</v>
      </c>
      <c r="N16" s="6"/>
      <c r="O16" s="6"/>
      <c r="P16" s="6"/>
    </row>
    <row r="17" spans="1:18" x14ac:dyDescent="0.15">
      <c r="A17" s="6" t="s">
        <v>240</v>
      </c>
      <c r="B17" s="6" t="s">
        <v>181</v>
      </c>
      <c r="C17" s="6">
        <v>5</v>
      </c>
      <c r="G17" s="6"/>
      <c r="H17" s="6" t="s">
        <v>240</v>
      </c>
      <c r="I17" s="6" t="s">
        <v>181</v>
      </c>
      <c r="J17" s="6">
        <v>3</v>
      </c>
      <c r="N17" s="6"/>
      <c r="O17" s="6"/>
      <c r="P17" s="6"/>
    </row>
    <row r="18" spans="1:18" x14ac:dyDescent="0.15">
      <c r="A18" s="6" t="s">
        <v>216</v>
      </c>
      <c r="B18" s="6" t="s">
        <v>324</v>
      </c>
      <c r="C18" s="6">
        <v>2.6</v>
      </c>
      <c r="G18" s="6"/>
      <c r="H18" s="6" t="s">
        <v>216</v>
      </c>
      <c r="I18" s="6" t="s">
        <v>324</v>
      </c>
      <c r="J18" s="6">
        <v>0</v>
      </c>
      <c r="N18" s="6"/>
      <c r="O18" s="6"/>
      <c r="P18" s="6"/>
    </row>
    <row r="19" spans="1:18" x14ac:dyDescent="0.15">
      <c r="A19" s="6" t="s">
        <v>115</v>
      </c>
      <c r="B19" s="6" t="s">
        <v>324</v>
      </c>
      <c r="C19" s="6">
        <v>2.6</v>
      </c>
      <c r="G19" s="6"/>
      <c r="H19" s="6" t="s">
        <v>115</v>
      </c>
      <c r="I19" s="6" t="s">
        <v>324</v>
      </c>
      <c r="J19" s="6">
        <v>0</v>
      </c>
      <c r="N19" s="6"/>
      <c r="O19" s="6"/>
      <c r="P19" s="6"/>
    </row>
    <row r="20" spans="1:18" x14ac:dyDescent="0.15">
      <c r="A20" s="6" t="s">
        <v>213</v>
      </c>
      <c r="B20" s="6" t="s">
        <v>200</v>
      </c>
      <c r="C20" s="6">
        <v>3</v>
      </c>
      <c r="G20" s="6"/>
      <c r="H20" s="6" t="s">
        <v>213</v>
      </c>
      <c r="I20" s="6" t="s">
        <v>200</v>
      </c>
      <c r="J20" s="6">
        <v>0</v>
      </c>
      <c r="N20" s="6"/>
      <c r="O20" s="6"/>
      <c r="P20" s="6"/>
    </row>
    <row r="21" spans="1:18" x14ac:dyDescent="0.15">
      <c r="A21" t="s">
        <v>211</v>
      </c>
      <c r="B21" t="s">
        <v>324</v>
      </c>
      <c r="C21">
        <v>2</v>
      </c>
      <c r="D21">
        <v>3870</v>
      </c>
      <c r="E21" s="6">
        <f>C21*D21</f>
        <v>7740</v>
      </c>
      <c r="F21" s="234">
        <f>E21/365</f>
        <v>21.205479452054796</v>
      </c>
      <c r="H21" t="s">
        <v>211</v>
      </c>
      <c r="I21" t="s">
        <v>324</v>
      </c>
      <c r="J21">
        <v>2</v>
      </c>
      <c r="K21">
        <v>3870</v>
      </c>
      <c r="L21" s="6">
        <f>J21*K21</f>
        <v>7740</v>
      </c>
      <c r="M21" s="234">
        <f>L21/365</f>
        <v>21.205479452054796</v>
      </c>
      <c r="O21" s="6"/>
      <c r="P21" s="6"/>
      <c r="Q21" s="6"/>
      <c r="R21" s="6"/>
    </row>
    <row r="22" spans="1:18" x14ac:dyDescent="0.15">
      <c r="A22" s="6" t="s">
        <v>197</v>
      </c>
      <c r="H22" s="6" t="s">
        <v>197</v>
      </c>
      <c r="O22" s="6"/>
      <c r="P22" s="6"/>
    </row>
    <row r="24" spans="1:18" x14ac:dyDescent="0.15">
      <c r="C24" s="6" t="s">
        <v>198</v>
      </c>
      <c r="E24" s="67">
        <f>SUM(E7:E21)/365</f>
        <v>1917.3150684931506</v>
      </c>
      <c r="J24" s="6" t="s">
        <v>198</v>
      </c>
      <c r="L24" s="67">
        <f>SUM(L7:L21)/365</f>
        <v>1919.8904109589041</v>
      </c>
      <c r="O24" s="6"/>
      <c r="P24" s="6"/>
      <c r="Q24" s="6"/>
      <c r="R24" s="6"/>
    </row>
    <row r="26" spans="1:18" x14ac:dyDescent="0.15">
      <c r="B26" s="6" t="s">
        <v>199</v>
      </c>
      <c r="C26" s="6">
        <f>C14*0.165</f>
        <v>0</v>
      </c>
      <c r="I26" s="6" t="s">
        <v>199</v>
      </c>
      <c r="J26" s="6">
        <f>J14*0.165</f>
        <v>0</v>
      </c>
      <c r="P26" s="6"/>
    </row>
    <row r="27" spans="1:18" x14ac:dyDescent="0.15">
      <c r="A27" s="261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O27" s="6"/>
      <c r="P27" s="6"/>
    </row>
    <row r="28" spans="1:18" x14ac:dyDescent="0.15">
      <c r="O28" s="6"/>
      <c r="P28" s="6"/>
    </row>
    <row r="31" spans="1:18" x14ac:dyDescent="0.15">
      <c r="A31" s="6" t="s">
        <v>67</v>
      </c>
      <c r="G31" s="6"/>
      <c r="M31" s="6"/>
    </row>
    <row r="32" spans="1:18" x14ac:dyDescent="0.15">
      <c r="A32" s="6" t="s">
        <v>78</v>
      </c>
      <c r="B32" s="6">
        <v>60.478969999999997</v>
      </c>
      <c r="M32" s="6"/>
      <c r="N32" s="6"/>
    </row>
    <row r="33" spans="1:18" x14ac:dyDescent="0.15">
      <c r="A33" t="s">
        <v>323</v>
      </c>
      <c r="B33">
        <v>37.324199999999998</v>
      </c>
      <c r="C33" t="s">
        <v>324</v>
      </c>
      <c r="G33" s="6"/>
      <c r="M33" s="6"/>
    </row>
    <row r="34" spans="1:18" x14ac:dyDescent="0.15">
      <c r="A34" t="s">
        <v>325</v>
      </c>
      <c r="B34">
        <f>0.9331</f>
        <v>0.93310000000000004</v>
      </c>
      <c r="C34" t="s">
        <v>324</v>
      </c>
      <c r="G34" s="6"/>
      <c r="H34" s="6"/>
      <c r="M34" s="6"/>
      <c r="N34" s="6"/>
      <c r="O34" s="6"/>
      <c r="Q34" s="6"/>
    </row>
    <row r="35" spans="1:18" x14ac:dyDescent="0.15">
      <c r="D35" s="6" t="s">
        <v>326</v>
      </c>
      <c r="G35" s="6"/>
      <c r="H35" s="6"/>
      <c r="I35" s="6"/>
      <c r="J35" s="6"/>
      <c r="M35" s="6"/>
      <c r="O35" s="6"/>
      <c r="P35" s="6"/>
      <c r="Q35" s="6"/>
      <c r="R35" s="6"/>
    </row>
    <row r="36" spans="1:18" x14ac:dyDescent="0.15">
      <c r="A36" s="6" t="s">
        <v>327</v>
      </c>
      <c r="B36" s="6" t="s">
        <v>324</v>
      </c>
      <c r="C36" s="6">
        <v>0</v>
      </c>
      <c r="D36" s="6">
        <v>3390</v>
      </c>
      <c r="E36" s="6">
        <f t="shared" ref="E36:E44" si="4">C36*D36</f>
        <v>0</v>
      </c>
      <c r="F36">
        <f t="shared" ref="F36:F44" si="5">E36/365</f>
        <v>0</v>
      </c>
      <c r="G36" s="6"/>
      <c r="H36" s="6"/>
      <c r="I36" s="6"/>
      <c r="J36" s="6"/>
      <c r="K36" s="6"/>
      <c r="M36" s="6"/>
      <c r="N36" s="6"/>
      <c r="O36" s="6"/>
      <c r="P36" s="6"/>
      <c r="Q36" s="6"/>
      <c r="R36" s="6"/>
    </row>
    <row r="37" spans="1:18" x14ac:dyDescent="0.15">
      <c r="A37" s="6" t="s">
        <v>317</v>
      </c>
      <c r="B37" s="6" t="s">
        <v>324</v>
      </c>
      <c r="C37" s="6">
        <v>0</v>
      </c>
      <c r="D37" s="6">
        <f>3780*0.8</f>
        <v>3024</v>
      </c>
      <c r="E37" s="6">
        <f t="shared" si="4"/>
        <v>0</v>
      </c>
      <c r="F37">
        <f t="shared" si="5"/>
        <v>0</v>
      </c>
      <c r="G37" s="6"/>
      <c r="H37" s="6"/>
      <c r="I37" s="6"/>
      <c r="J37" s="6"/>
      <c r="K37" s="6"/>
      <c r="M37" s="6"/>
      <c r="N37" s="6"/>
      <c r="O37" s="6"/>
      <c r="P37" s="6"/>
      <c r="Q37" s="6"/>
      <c r="R37" s="6"/>
    </row>
    <row r="38" spans="1:18" x14ac:dyDescent="0.15">
      <c r="A38" s="6" t="s">
        <v>431</v>
      </c>
      <c r="B38" s="6" t="s">
        <v>324</v>
      </c>
      <c r="C38" s="6">
        <v>0</v>
      </c>
      <c r="D38" s="6">
        <v>3870</v>
      </c>
      <c r="E38" s="6">
        <f t="shared" si="4"/>
        <v>0</v>
      </c>
      <c r="F38">
        <f t="shared" si="5"/>
        <v>0</v>
      </c>
      <c r="G38" s="6"/>
      <c r="H38" s="6"/>
      <c r="I38" s="6"/>
      <c r="J38" s="6"/>
      <c r="K38" s="6"/>
      <c r="M38" s="6"/>
      <c r="N38" s="6"/>
      <c r="O38" s="6"/>
      <c r="P38" s="6"/>
      <c r="Q38" s="6"/>
      <c r="R38" s="6"/>
    </row>
    <row r="39" spans="1:18" x14ac:dyDescent="0.15">
      <c r="A39" s="6" t="s">
        <v>184</v>
      </c>
      <c r="B39" s="6" t="s">
        <v>324</v>
      </c>
      <c r="C39" s="6">
        <v>0</v>
      </c>
      <c r="D39" s="6">
        <v>3610</v>
      </c>
      <c r="E39" s="6">
        <f t="shared" si="4"/>
        <v>0</v>
      </c>
      <c r="F39">
        <f t="shared" si="5"/>
        <v>0</v>
      </c>
      <c r="G39" s="6"/>
      <c r="H39" s="6"/>
      <c r="I39" s="6"/>
      <c r="J39" s="6"/>
      <c r="K39" s="6"/>
      <c r="M39" s="6"/>
      <c r="N39" s="6"/>
      <c r="O39" s="6"/>
      <c r="P39" s="6"/>
      <c r="Q39" s="6"/>
      <c r="R39" s="6"/>
    </row>
    <row r="40" spans="1:18" x14ac:dyDescent="0.15">
      <c r="A40" s="6" t="s">
        <v>373</v>
      </c>
      <c r="B40" s="6" t="s">
        <v>324</v>
      </c>
      <c r="C40" s="6">
        <v>162</v>
      </c>
      <c r="D40" s="6">
        <v>3620</v>
      </c>
      <c r="E40" s="6">
        <f t="shared" si="4"/>
        <v>586440</v>
      </c>
      <c r="F40">
        <f t="shared" si="5"/>
        <v>1606.6849315068494</v>
      </c>
      <c r="G40" s="6"/>
      <c r="H40" s="6"/>
      <c r="I40" s="6"/>
      <c r="J40" s="6"/>
      <c r="K40" s="6"/>
      <c r="M40" s="6"/>
      <c r="N40" s="6"/>
      <c r="O40" s="6"/>
      <c r="P40" s="6"/>
      <c r="Q40" s="6"/>
      <c r="R40" s="6"/>
    </row>
    <row r="41" spans="1:18" x14ac:dyDescent="0.15">
      <c r="A41" s="6" t="s">
        <v>374</v>
      </c>
      <c r="B41" s="6" t="s">
        <v>324</v>
      </c>
      <c r="C41" s="6">
        <v>20</v>
      </c>
      <c r="D41" s="6">
        <v>3640</v>
      </c>
      <c r="E41" s="6">
        <f t="shared" si="4"/>
        <v>72800</v>
      </c>
      <c r="F41">
        <f t="shared" si="5"/>
        <v>199.45205479452054</v>
      </c>
      <c r="G41" s="6"/>
      <c r="H41" s="6"/>
      <c r="I41" s="6"/>
      <c r="J41" s="6"/>
      <c r="K41" s="6"/>
      <c r="M41" s="6"/>
      <c r="N41" s="6"/>
      <c r="O41" s="6"/>
      <c r="P41" s="6"/>
      <c r="Q41" s="6"/>
      <c r="R41" s="6"/>
    </row>
    <row r="42" spans="1:18" x14ac:dyDescent="0.15">
      <c r="A42" s="6" t="s">
        <v>212</v>
      </c>
      <c r="B42" s="6" t="s">
        <v>324</v>
      </c>
      <c r="C42" s="6">
        <v>3</v>
      </c>
      <c r="D42" s="6">
        <v>2500</v>
      </c>
      <c r="E42" s="6">
        <f t="shared" si="4"/>
        <v>7500</v>
      </c>
      <c r="F42">
        <f t="shared" si="5"/>
        <v>20.547945205479451</v>
      </c>
      <c r="G42" s="6"/>
      <c r="H42" s="6"/>
      <c r="I42" s="6"/>
      <c r="J42" s="6"/>
      <c r="K42" s="6"/>
      <c r="M42" s="6"/>
      <c r="N42" s="6"/>
      <c r="O42" s="6"/>
      <c r="P42" s="6"/>
      <c r="Q42" s="6"/>
      <c r="R42" s="6"/>
    </row>
    <row r="43" spans="1:18" x14ac:dyDescent="0.15">
      <c r="A43" s="6" t="s">
        <v>179</v>
      </c>
      <c r="B43" s="6" t="s">
        <v>180</v>
      </c>
      <c r="C43" s="6">
        <v>0</v>
      </c>
      <c r="D43" s="6">
        <v>1553</v>
      </c>
      <c r="E43" s="6">
        <f t="shared" si="4"/>
        <v>0</v>
      </c>
      <c r="F43">
        <f t="shared" si="5"/>
        <v>0</v>
      </c>
      <c r="G43" s="6"/>
      <c r="H43" s="6"/>
      <c r="I43" s="6"/>
      <c r="J43" s="6"/>
      <c r="K43" s="6"/>
      <c r="M43" s="6"/>
      <c r="N43" s="6"/>
      <c r="O43" s="6"/>
      <c r="P43" s="6"/>
      <c r="Q43" s="6"/>
      <c r="R43" s="6"/>
    </row>
    <row r="44" spans="1:18" x14ac:dyDescent="0.15">
      <c r="A44" s="6" t="s">
        <v>375</v>
      </c>
      <c r="B44" s="6" t="s">
        <v>324</v>
      </c>
      <c r="C44" s="6">
        <v>3</v>
      </c>
      <c r="D44" s="6">
        <v>8760</v>
      </c>
      <c r="E44" s="6">
        <f t="shared" si="4"/>
        <v>26280</v>
      </c>
      <c r="F44">
        <f t="shared" si="5"/>
        <v>72</v>
      </c>
      <c r="G44" s="6"/>
      <c r="H44" s="6"/>
      <c r="I44" s="6"/>
      <c r="J44" s="6"/>
      <c r="K44" s="6"/>
      <c r="M44" s="6"/>
      <c r="N44" s="6"/>
      <c r="O44" s="6"/>
      <c r="P44" s="6"/>
      <c r="Q44" s="6"/>
      <c r="R44" s="6"/>
    </row>
    <row r="45" spans="1:18" x14ac:dyDescent="0.15">
      <c r="A45" s="6" t="s">
        <v>215</v>
      </c>
      <c r="B45" s="6" t="s">
        <v>324</v>
      </c>
      <c r="C45" s="6">
        <v>0</v>
      </c>
      <c r="G45" s="6"/>
      <c r="H45" s="6"/>
      <c r="I45" s="6"/>
      <c r="M45" s="6"/>
      <c r="N45" s="6"/>
      <c r="O45" s="6"/>
      <c r="P45" s="6"/>
    </row>
    <row r="46" spans="1:18" x14ac:dyDescent="0.15">
      <c r="A46" s="6" t="s">
        <v>240</v>
      </c>
      <c r="B46" s="6" t="s">
        <v>181</v>
      </c>
      <c r="C46" s="6">
        <v>3</v>
      </c>
      <c r="G46" s="6"/>
      <c r="H46" s="6"/>
      <c r="I46" s="6"/>
      <c r="M46" s="6"/>
      <c r="N46" s="6"/>
      <c r="O46" s="6"/>
      <c r="P46" s="6"/>
    </row>
    <row r="47" spans="1:18" x14ac:dyDescent="0.15">
      <c r="A47" s="6" t="s">
        <v>216</v>
      </c>
      <c r="B47" s="6" t="s">
        <v>324</v>
      </c>
      <c r="C47" s="6">
        <v>0</v>
      </c>
      <c r="G47" s="6"/>
      <c r="H47" s="6"/>
      <c r="I47" s="6"/>
      <c r="M47" s="6"/>
      <c r="N47" s="6"/>
      <c r="O47" s="6"/>
      <c r="P47" s="6"/>
    </row>
    <row r="48" spans="1:18" x14ac:dyDescent="0.15">
      <c r="A48" s="6" t="s">
        <v>115</v>
      </c>
      <c r="B48" s="6" t="s">
        <v>324</v>
      </c>
      <c r="C48" s="6">
        <v>0</v>
      </c>
      <c r="G48" s="6"/>
      <c r="H48" s="6"/>
      <c r="I48" s="6"/>
      <c r="M48" s="6"/>
      <c r="N48" s="6"/>
      <c r="O48" s="6"/>
      <c r="P48" s="6"/>
    </row>
    <row r="49" spans="1:18" x14ac:dyDescent="0.15">
      <c r="A49" s="6" t="s">
        <v>213</v>
      </c>
      <c r="B49" s="6" t="s">
        <v>200</v>
      </c>
      <c r="C49" s="6">
        <v>0</v>
      </c>
      <c r="G49" s="6"/>
      <c r="H49" s="6"/>
      <c r="I49" s="6"/>
      <c r="M49" s="6"/>
      <c r="N49" s="6"/>
      <c r="O49" s="6"/>
      <c r="P49" s="6"/>
    </row>
    <row r="50" spans="1:18" x14ac:dyDescent="0.15">
      <c r="A50" t="s">
        <v>211</v>
      </c>
      <c r="B50" t="s">
        <v>324</v>
      </c>
      <c r="C50">
        <v>2</v>
      </c>
      <c r="D50">
        <v>3870</v>
      </c>
      <c r="E50" s="6">
        <f>C50*D50</f>
        <v>7740</v>
      </c>
      <c r="F50">
        <f>E50/365</f>
        <v>21.205479452054796</v>
      </c>
      <c r="K50" s="6"/>
      <c r="N50" s="6"/>
      <c r="O50" s="6"/>
      <c r="P50" s="6"/>
      <c r="Q50" s="6"/>
      <c r="R50" s="6"/>
    </row>
    <row r="51" spans="1:18" x14ac:dyDescent="0.15">
      <c r="A51" s="6" t="s">
        <v>197</v>
      </c>
      <c r="I51" s="6"/>
      <c r="O51" s="6"/>
      <c r="P51" s="6"/>
    </row>
    <row r="53" spans="1:18" x14ac:dyDescent="0.15">
      <c r="C53" s="6" t="s">
        <v>198</v>
      </c>
      <c r="E53" s="6">
        <f>SUM(E36:E50)/365</f>
        <v>1919.8904109589041</v>
      </c>
      <c r="H53" s="6"/>
      <c r="I53" s="6"/>
      <c r="J53" s="6"/>
      <c r="K53" s="6"/>
      <c r="L53" s="6"/>
      <c r="O53" s="6"/>
      <c r="P53" s="6"/>
      <c r="Q53" s="6"/>
      <c r="R53" s="6"/>
    </row>
    <row r="55" spans="1:18" x14ac:dyDescent="0.15">
      <c r="B55" s="6" t="s">
        <v>199</v>
      </c>
      <c r="C55" s="6">
        <f>C43*0.165</f>
        <v>0</v>
      </c>
      <c r="P55" s="6"/>
    </row>
    <row r="56" spans="1:18" x14ac:dyDescent="0.15">
      <c r="O56" s="6"/>
      <c r="P56" s="6"/>
    </row>
    <row r="57" spans="1:18" x14ac:dyDescent="0.15">
      <c r="O57" s="6"/>
      <c r="P57" s="6"/>
    </row>
    <row r="58" spans="1:18" x14ac:dyDescent="0.15">
      <c r="A58" t="s">
        <v>68</v>
      </c>
      <c r="E58" t="s">
        <v>271</v>
      </c>
      <c r="F58" s="6"/>
      <c r="O58" s="6"/>
      <c r="P58" s="6"/>
    </row>
    <row r="59" spans="1:18" x14ac:dyDescent="0.15">
      <c r="A59" t="s">
        <v>272</v>
      </c>
      <c r="E59">
        <v>60</v>
      </c>
      <c r="F59" s="6"/>
      <c r="O59" s="6"/>
      <c r="P59" s="6"/>
    </row>
    <row r="60" spans="1:18" x14ac:dyDescent="0.15">
      <c r="A60" t="s">
        <v>273</v>
      </c>
      <c r="E60">
        <v>115</v>
      </c>
      <c r="F60" s="6"/>
    </row>
    <row r="61" spans="1:18" x14ac:dyDescent="0.15">
      <c r="A61" t="s">
        <v>274</v>
      </c>
      <c r="E61">
        <v>12</v>
      </c>
      <c r="F61" s="6"/>
      <c r="N61" s="6"/>
      <c r="P61" s="6"/>
    </row>
    <row r="62" spans="1:18" x14ac:dyDescent="0.15">
      <c r="A62" t="s">
        <v>275</v>
      </c>
      <c r="E62">
        <v>3</v>
      </c>
      <c r="F62" s="6"/>
    </row>
    <row r="63" spans="1:18" x14ac:dyDescent="0.15">
      <c r="A63" t="s">
        <v>77</v>
      </c>
      <c r="E63">
        <v>2</v>
      </c>
      <c r="F63" s="6"/>
      <c r="N63" s="6"/>
      <c r="P63" s="6"/>
    </row>
    <row r="65" spans="14:16" x14ac:dyDescent="0.15">
      <c r="N65" s="6"/>
      <c r="P65" s="6"/>
    </row>
    <row r="66" spans="14:16" x14ac:dyDescent="0.15">
      <c r="N66" s="6"/>
      <c r="P66" s="6"/>
    </row>
    <row r="67" spans="14:16" x14ac:dyDescent="0.15">
      <c r="N67" s="6"/>
      <c r="P67" s="6"/>
    </row>
  </sheetData>
  <phoneticPr fontId="3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intro, Allen-Studer &amp; PL</vt:lpstr>
      <vt:lpstr>Mughal India v Eng c1595</vt:lpstr>
      <vt:lpstr>Wheat p's BCG v AS</vt:lpstr>
      <vt:lpstr>north Allen-Studer</vt:lpstr>
      <vt:lpstr>east Allen-Studer</vt:lpstr>
      <vt:lpstr>west Allen-Studer</vt:lpstr>
      <vt:lpstr>south Allen-Studer</vt:lpstr>
      <vt:lpstr>budgetES Allen-Studer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studerr</dc:creator>
  <cp:lastModifiedBy>Microsoft Office User</cp:lastModifiedBy>
  <dcterms:created xsi:type="dcterms:W3CDTF">2009-09-13T22:58:09Z</dcterms:created>
  <dcterms:modified xsi:type="dcterms:W3CDTF">2016-12-03T04:02:14Z</dcterms:modified>
</cp:coreProperties>
</file>